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vlaamseoverheid-my.sharepoint.com/personal/andrzej_perz_vlaanderen_be/Documents/Documents/Sjablonenontwikkeling/Master/"/>
    </mc:Choice>
  </mc:AlternateContent>
  <xr:revisionPtr revIDLastSave="1645" documentId="13_ncr:1_{6AFB18FF-259C-4893-9289-96A4D396ED69}" xr6:coauthVersionLast="47" xr6:coauthVersionMax="47" xr10:uidLastSave="{B70B575A-72EC-462F-B355-C3DB5B6D9A32}"/>
  <workbookProtection workbookAlgorithmName="SHA-512" workbookHashValue="x1tlVEiIK9fnoKbDJShK/S9vOYQIpQyyEgpIlIzQKqZNh0ffz8dkx8FPigCHubBzDMXEHrMLs07O0+uP926N8Q==" workbookSaltValue="2UmuYYY8rGNMcruGCxayjg==" workbookSpinCount="100000" lockStructure="1"/>
  <bookViews>
    <workbookView xWindow="-108" yWindow="-108" windowWidth="23256" windowHeight="13896" tabRatio="682" xr2:uid="{60CBF3CA-1878-49D0-9FC5-BD45C5885210}"/>
  </bookViews>
  <sheets>
    <sheet name="Vooraf" sheetId="28" r:id="rId1"/>
    <sheet name="Balans" sheetId="58" r:id="rId2"/>
    <sheet name="Toelichting balans" sheetId="62" r:id="rId3"/>
    <sheet name="Resultatenrekening" sheetId="60" r:id="rId4"/>
    <sheet name="Toelichting resultaat" sheetId="59" r:id="rId5"/>
    <sheet name="Resultaatsverwerking en reserve" sheetId="50" r:id="rId6"/>
    <sheet name="Begroting" sheetId="63" r:id="rId7"/>
    <sheet name="Personeel" sheetId="56" r:id="rId8"/>
    <sheet name="Samenvatting" sheetId="36" r:id="rId9"/>
    <sheet name="Controleblad" sheetId="11" state="hidden" r:id="rId10"/>
  </sheets>
  <definedNames>
    <definedName name="_xlnm._FilterDatabase" localSheetId="1" hidden="1">Balans!$A$4:$CE$100</definedName>
    <definedName name="_xlnm._FilterDatabase" localSheetId="6" hidden="1">Begroting!$A$4:$CO$146</definedName>
    <definedName name="_xlnm._FilterDatabase" localSheetId="7" hidden="1">Personeel!$A$4:$AE$203</definedName>
    <definedName name="_xlnm._FilterDatabase" localSheetId="5" hidden="1">'Resultaatsverwerking en reserve'!$A$4:$AY$34</definedName>
    <definedName name="_xlnm._FilterDatabase" localSheetId="3" hidden="1">Resultatenrekening!$A$4:$CO$146</definedName>
    <definedName name="_xlnm._FilterDatabase" localSheetId="2" hidden="1">'Toelichting balans'!$A$4:$AE$13</definedName>
    <definedName name="_xlnm._FilterDatabase" localSheetId="4" hidden="1">'Toelichting resultaat'!$A$4:$AE$17</definedName>
    <definedName name="_xlnm.Print_Area" localSheetId="1">Balans!$A$2:$BE$101</definedName>
    <definedName name="_xlnm.Print_Area" localSheetId="6">Begroting!$A$2:$BO$150</definedName>
    <definedName name="_xlnm.Print_Area" localSheetId="9">Controleblad!$A$1:$K$7</definedName>
    <definedName name="_xlnm.Print_Area" localSheetId="7">Personeel!$A$2:$AD$205</definedName>
    <definedName name="_xlnm.Print_Area" localSheetId="5">'Resultaatsverwerking en reserve'!$A$2:$AY$33</definedName>
    <definedName name="_xlnm.Print_Area" localSheetId="3">Resultatenrekening!$A$2:$BO$150</definedName>
    <definedName name="_xlnm.Print_Area" localSheetId="2">'Toelichting balans'!$A$2:$AE$14</definedName>
    <definedName name="_xlnm.Print_Area" localSheetId="4">'Toelichting resultaat'!$A$2:$AE$18</definedName>
    <definedName name="Datum_beleidsperiode">YEAR(Controleblad!$D$14)&amp;"–"&amp;YEAR(Controleblad!$D$15)</definedName>
    <definedName name="Datum_beleidsperiode_begin">Controleblad!$D$14</definedName>
    <definedName name="Datum_beleidsperiode_einde">Controleblad!$D$15</definedName>
    <definedName name="Datum_deadline">Controleblad!$D$19</definedName>
    <definedName name="Datum_vervaldatum">Controleblad!$D$20</definedName>
    <definedName name="Datum_werkingsjaar">Controleblad!$D$16</definedName>
    <definedName name="Datum_werkingsjaar_begin">DATE(Datum_werkingsjaar, 1, 1)</definedName>
    <definedName name="Datum_werkingsjaar_einde">DATE(Datum_werkingsjaar, 12, 31)</definedName>
    <definedName name="Fout_ARP">"Geen andere rechtspersoon aangeduid. Wis gegevens in ARP kolom of vul een andere rechtspersoon in op voorblad"</definedName>
    <definedName name="Fout_blad">"Fouten in het blad"</definedName>
    <definedName name="Fout_datum">"Vul de datum in het correcte formaat in: DD/MM/JJJJ.  "</definedName>
    <definedName name="Fout_geen_gegevens">"Vereiste gegevens ontbreken"</definedName>
    <definedName name="Fout_geen_getal">"Dit is geen getal.  "</definedName>
    <definedName name="Fout_geen_getal_spreiding">"Gebruik enkel cijfers en een komma.  "</definedName>
    <definedName name="Fout_met_rij_enkel">"Fout: controleer rij "</definedName>
    <definedName name="Fout_met_rij_meer">" fouten: controleer rijen "</definedName>
    <definedName name="Fout_motivering">"| Vul je motivering in."</definedName>
    <definedName name="Fout_negatief">"Dit bedrag mag niet negatief zijn.  "</definedName>
    <definedName name="Fout_negatief_spreiding">"Getallen mogen niet negatief zijn.  "</definedName>
    <definedName name="Fout_onvolledig">"Vervolledig:"</definedName>
    <definedName name="Fout_percentage">"| Het getal moet tussen 0 en 100 liggen."</definedName>
    <definedName name="Fout_positief">"Dit bedrag moet negatief zijn.  "</definedName>
    <definedName name="Fout_punt">"Gebruik geen punt. Zet decimalen na een komma.  "</definedName>
    <definedName name="Fout_redundant">" bevat onnodige of foutieve informatie. Laat dit veld leeg.  "</definedName>
    <definedName name="Fout_som">"Controleer de som. Berekend bedrag: "</definedName>
    <definedName name="Fout_verplicht_veld">"| Dit veld is verplicht."</definedName>
    <definedName name="Fout_zonder_rij_enkel">"1 fout gevonden – controleer het blad."</definedName>
    <definedName name="Fout_zonder_rij_meer">" fouten gevonden – controleer het blad."</definedName>
    <definedName name="Info_lege_velden">"Vul minstens één van onderliggende rekeningen in.  "</definedName>
    <definedName name="Project_type">Resultatenrekening!$M$2</definedName>
    <definedName name="Project_type_grootschalig">"grootschalig project"</definedName>
    <definedName name="Project_type_kleinschalig">"kleinschalig project"</definedName>
    <definedName name="Sjabloon_fase">Controleblad!$D$18</definedName>
    <definedName name="Sjabloon_status">Controleblad!$D$21</definedName>
    <definedName name="Sjabloon_subsidiesoort">Controleblad!$D$17</definedName>
    <definedName name="Sjabloonversie">Controleblad!$D$2</definedName>
    <definedName name="Structuur_werking">Resultatenrekening!$M$2&amp;""</definedName>
    <definedName name="Structuur_werking_dubbel">"SCVW-werking + andere werking"</definedName>
    <definedName name="Structuur_werking_enkel">"enkel SCVW-werking"</definedName>
    <definedName name="Titel">Vooraf!$C$4</definedName>
    <definedName name="Waarschuwing_1">"Fout in rij "</definedName>
    <definedName name="Waarschuwing_2">" kan invloed hebben op de berekening.  "</definedName>
    <definedName name="Waarschuwing_afwijking">"Het begrote bedrag voor 2020 wijkt meer dan 25% af van het bedrag uit 2019. Motiveer op het blad 'Motivering'.  "</definedName>
    <definedName name="Waarschuwing_legacy">"Fout in één of meerdere onderliggende rekeningen kan invloed hebben op de berekening.  "</definedName>
    <definedName name="Watermark_aanmaning">"De deadline voor de indiening van dit sjabloon van "&amp;TEXT(Datum_deadline, "d mmmm jjjj")&amp;" is gepasseerd. Indien je een uitstel hebt gevraagd, volg dan individuele afspraken met DCJM."</definedName>
    <definedName name="Watermark_test">"Dit sjabloon dient enkel voor testdoeleinden. De definitieve versie kan hiervan afwijken. Niet gebruiken bij de echte verantwoording!"</definedName>
    <definedName name="Watermark_vervallen">"Dit sjabloon is vervallen op "&amp;TEXT(Datum_vervaldatum, "d mmmm jjjj")&amp;". Bezoek vlaanderen.be/cjm/nl/subsidiewijzer om actuele subsidies op te zoeken."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 i="62" l="1"/>
  <c r="AA7" i="62"/>
  <c r="AB6" i="62" s="1"/>
  <c r="AA8" i="62"/>
  <c r="AB7" i="62" s="1"/>
  <c r="AA9" i="62"/>
  <c r="AB8" i="62" s="1"/>
  <c r="AA10" i="62"/>
  <c r="AB9" i="62" s="1"/>
  <c r="AB10" i="62"/>
  <c r="AA11" i="62"/>
  <c r="AB11" i="62"/>
  <c r="AA12" i="62"/>
  <c r="AB12" i="62"/>
  <c r="AA13" i="62"/>
  <c r="AB13" i="62"/>
  <c r="AB5" i="62"/>
  <c r="B2" i="58" l="1"/>
  <c r="AF5" i="58"/>
  <c r="AF48" i="58"/>
  <c r="AN6" i="63" l="1"/>
  <c r="AQ6" i="63"/>
  <c r="AT6" i="63" s="1"/>
  <c r="BC6" i="63" s="1"/>
  <c r="AR6" i="63"/>
  <c r="AU6" i="63" s="1"/>
  <c r="BD6" i="63" s="1"/>
  <c r="AW6" i="63"/>
  <c r="AX6" i="63"/>
  <c r="AZ6" i="63"/>
  <c r="BA6" i="63"/>
  <c r="BE6" i="63"/>
  <c r="BF6" i="63"/>
  <c r="BG6" i="63"/>
  <c r="AN7" i="63"/>
  <c r="AQ7" i="63"/>
  <c r="AT7" i="63" s="1"/>
  <c r="AR7" i="63"/>
  <c r="AU7" i="63" s="1"/>
  <c r="BD7" i="63" s="1"/>
  <c r="AW7" i="63"/>
  <c r="AZ7" i="63" s="1"/>
  <c r="AX7" i="63"/>
  <c r="BA7" i="63"/>
  <c r="BE7" i="63"/>
  <c r="BF7" i="63"/>
  <c r="BG7" i="63"/>
  <c r="AN8" i="63"/>
  <c r="AO7" i="63" s="1"/>
  <c r="AQ8" i="63"/>
  <c r="AR8" i="63"/>
  <c r="AU8" i="63" s="1"/>
  <c r="BD8" i="63" s="1"/>
  <c r="AW8" i="63"/>
  <c r="AX8" i="63"/>
  <c r="BA8" i="63" s="1"/>
  <c r="AZ8" i="63"/>
  <c r="BE8" i="63"/>
  <c r="BF8" i="63"/>
  <c r="BG8" i="63"/>
  <c r="AN9" i="63"/>
  <c r="AO8" i="63" s="1"/>
  <c r="AO9" i="63"/>
  <c r="AQ9" i="63"/>
  <c r="AT9" i="63" s="1"/>
  <c r="BC9" i="63" s="1"/>
  <c r="AR9" i="63"/>
  <c r="AU9" i="63" s="1"/>
  <c r="BD9" i="63" s="1"/>
  <c r="AW9" i="63"/>
  <c r="AZ9" i="63" s="1"/>
  <c r="AX9" i="63"/>
  <c r="BA9" i="63" s="1"/>
  <c r="BE9" i="63"/>
  <c r="BF9" i="63"/>
  <c r="BG9" i="63"/>
  <c r="AN10" i="63"/>
  <c r="AQ10" i="63"/>
  <c r="AR10" i="63"/>
  <c r="AU10" i="63" s="1"/>
  <c r="AW10" i="63"/>
  <c r="AX10" i="63"/>
  <c r="BA10" i="63" s="1"/>
  <c r="AZ10" i="63"/>
  <c r="BE10" i="63"/>
  <c r="BF10" i="63"/>
  <c r="BG10" i="63"/>
  <c r="AN11" i="63"/>
  <c r="AO10" i="63" s="1"/>
  <c r="AQ11" i="63"/>
  <c r="AT11" i="63" s="1"/>
  <c r="BC11" i="63" s="1"/>
  <c r="AR11" i="63"/>
  <c r="AU11" i="63" s="1"/>
  <c r="BD11" i="63" s="1"/>
  <c r="AW11" i="63"/>
  <c r="AX11" i="63"/>
  <c r="AZ11" i="63"/>
  <c r="BA11" i="63"/>
  <c r="BE11" i="63"/>
  <c r="BF11" i="63"/>
  <c r="BG11" i="63"/>
  <c r="BJ11" i="63"/>
  <c r="AN12" i="63"/>
  <c r="AO11" i="63" s="1"/>
  <c r="AQ12" i="63"/>
  <c r="AR12" i="63"/>
  <c r="AU12" i="63" s="1"/>
  <c r="BD12" i="63" s="1"/>
  <c r="AW12" i="63"/>
  <c r="AX12" i="63"/>
  <c r="BA12" i="63" s="1"/>
  <c r="AZ12" i="63"/>
  <c r="BE12" i="63"/>
  <c r="BF12" i="63"/>
  <c r="BG12" i="63"/>
  <c r="AN13" i="63"/>
  <c r="AO12" i="63" s="1"/>
  <c r="AO13" i="63"/>
  <c r="AQ13" i="63"/>
  <c r="AT13" i="63" s="1"/>
  <c r="BC13" i="63" s="1"/>
  <c r="AR13" i="63"/>
  <c r="AU13" i="63" s="1"/>
  <c r="AW13" i="63"/>
  <c r="AZ13" i="63" s="1"/>
  <c r="AX13" i="63"/>
  <c r="BA13" i="63" s="1"/>
  <c r="BE13" i="63"/>
  <c r="BF13" i="63"/>
  <c r="BG13" i="63"/>
  <c r="AN14" i="63"/>
  <c r="AQ14" i="63"/>
  <c r="AR14" i="63"/>
  <c r="AU14" i="63" s="1"/>
  <c r="AW14" i="63"/>
  <c r="AX14" i="63"/>
  <c r="BA14" i="63" s="1"/>
  <c r="AZ14" i="63"/>
  <c r="BE14" i="63"/>
  <c r="BF14" i="63"/>
  <c r="BG14" i="63"/>
  <c r="AN15" i="63"/>
  <c r="AO14" i="63" s="1"/>
  <c r="BL14" i="63" s="1"/>
  <c r="AQ15" i="63"/>
  <c r="AT15" i="63" s="1"/>
  <c r="BC15" i="63" s="1"/>
  <c r="AR15" i="63"/>
  <c r="AU15" i="63" s="1"/>
  <c r="BD15" i="63" s="1"/>
  <c r="AW15" i="63"/>
  <c r="AX15" i="63"/>
  <c r="AZ15" i="63"/>
  <c r="BA15" i="63"/>
  <c r="BE15" i="63"/>
  <c r="BF15" i="63"/>
  <c r="BG15" i="63"/>
  <c r="AN16" i="63"/>
  <c r="AO15" i="63" s="1"/>
  <c r="AQ16" i="63"/>
  <c r="AR16" i="63"/>
  <c r="AU16" i="63" s="1"/>
  <c r="BD16" i="63" s="1"/>
  <c r="AW16" i="63"/>
  <c r="AX16" i="63"/>
  <c r="BA16" i="63" s="1"/>
  <c r="AZ16" i="63"/>
  <c r="BE16" i="63"/>
  <c r="BF16" i="63"/>
  <c r="BG16" i="63"/>
  <c r="AN17" i="63"/>
  <c r="AO16" i="63" s="1"/>
  <c r="AO17" i="63"/>
  <c r="AQ17" i="63"/>
  <c r="AT17" i="63" s="1"/>
  <c r="BC17" i="63" s="1"/>
  <c r="AR17" i="63"/>
  <c r="AU17" i="63" s="1"/>
  <c r="AW17" i="63"/>
  <c r="AZ17" i="63" s="1"/>
  <c r="AX17" i="63"/>
  <c r="BA17" i="63" s="1"/>
  <c r="BE17" i="63"/>
  <c r="BF17" i="63"/>
  <c r="BG17" i="63"/>
  <c r="AN18" i="63"/>
  <c r="AQ18" i="63"/>
  <c r="AT18" i="63" s="1"/>
  <c r="BC18" i="63" s="1"/>
  <c r="AR18" i="63"/>
  <c r="AU18" i="63" s="1"/>
  <c r="AW18" i="63"/>
  <c r="AX18" i="63"/>
  <c r="BA18" i="63" s="1"/>
  <c r="AZ18" i="63"/>
  <c r="BE18" i="63"/>
  <c r="BF18" i="63"/>
  <c r="BG18" i="63"/>
  <c r="AN19" i="63"/>
  <c r="AO18" i="63" s="1"/>
  <c r="AQ19" i="63"/>
  <c r="AT19" i="63" s="1"/>
  <c r="BC19" i="63" s="1"/>
  <c r="AR19" i="63"/>
  <c r="AU19" i="63" s="1"/>
  <c r="BD19" i="63" s="1"/>
  <c r="AW19" i="63"/>
  <c r="AX19" i="63"/>
  <c r="AZ19" i="63"/>
  <c r="BA19" i="63"/>
  <c r="BE19" i="63"/>
  <c r="BF19" i="63"/>
  <c r="BG19" i="63"/>
  <c r="AN20" i="63"/>
  <c r="AO19" i="63" s="1"/>
  <c r="BJ19" i="63" s="1"/>
  <c r="AQ20" i="63"/>
  <c r="AR20" i="63"/>
  <c r="AU20" i="63" s="1"/>
  <c r="BD20" i="63" s="1"/>
  <c r="AW20" i="63"/>
  <c r="AX20" i="63"/>
  <c r="BA20" i="63" s="1"/>
  <c r="AZ20" i="63"/>
  <c r="BE20" i="63"/>
  <c r="BF20" i="63"/>
  <c r="BG20" i="63"/>
  <c r="AN21" i="63"/>
  <c r="AO20" i="63" s="1"/>
  <c r="BK20" i="63" s="1"/>
  <c r="AO21" i="63"/>
  <c r="AQ21" i="63"/>
  <c r="AT21" i="63" s="1"/>
  <c r="BC21" i="63" s="1"/>
  <c r="AR21" i="63"/>
  <c r="AW21" i="63"/>
  <c r="AX21" i="63"/>
  <c r="BA21" i="63" s="1"/>
  <c r="AZ21" i="63"/>
  <c r="BE21" i="63"/>
  <c r="BF21" i="63"/>
  <c r="BG21" i="63"/>
  <c r="AN22" i="63"/>
  <c r="AQ22" i="63"/>
  <c r="AT22" i="63" s="1"/>
  <c r="AR22" i="63"/>
  <c r="AU22" i="63" s="1"/>
  <c r="AW22" i="63"/>
  <c r="AX22" i="63"/>
  <c r="BA22" i="63" s="1"/>
  <c r="AZ22" i="63"/>
  <c r="BE22" i="63"/>
  <c r="BF22" i="63"/>
  <c r="BG22" i="63"/>
  <c r="AN23" i="63"/>
  <c r="AO22" i="63" s="1"/>
  <c r="AQ23" i="63"/>
  <c r="AT23" i="63" s="1"/>
  <c r="BC23" i="63" s="1"/>
  <c r="AR23" i="63"/>
  <c r="AU23" i="63" s="1"/>
  <c r="AW23" i="63"/>
  <c r="AX23" i="63"/>
  <c r="AZ23" i="63"/>
  <c r="BA23" i="63"/>
  <c r="BE23" i="63"/>
  <c r="BF23" i="63"/>
  <c r="BG23" i="63"/>
  <c r="AN24" i="63"/>
  <c r="AO23" i="63" s="1"/>
  <c r="BJ23" i="63" s="1"/>
  <c r="AQ24" i="63"/>
  <c r="AR24" i="63"/>
  <c r="AU24" i="63" s="1"/>
  <c r="BD24" i="63" s="1"/>
  <c r="AW24" i="63"/>
  <c r="AX24" i="63"/>
  <c r="BA24" i="63" s="1"/>
  <c r="AZ24" i="63"/>
  <c r="BE24" i="63"/>
  <c r="BF24" i="63"/>
  <c r="BG24" i="63"/>
  <c r="AN25" i="63"/>
  <c r="AO24" i="63" s="1"/>
  <c r="BK24" i="63" s="1"/>
  <c r="AO25" i="63"/>
  <c r="AQ25" i="63"/>
  <c r="AT25" i="63" s="1"/>
  <c r="BC25" i="63" s="1"/>
  <c r="AR25" i="63"/>
  <c r="AW25" i="63"/>
  <c r="AX25" i="63"/>
  <c r="BA25" i="63" s="1"/>
  <c r="AZ25" i="63"/>
  <c r="BE25" i="63"/>
  <c r="BF25" i="63"/>
  <c r="BG25" i="63"/>
  <c r="AN26" i="63"/>
  <c r="AQ26" i="63"/>
  <c r="AR26" i="63"/>
  <c r="AU26" i="63" s="1"/>
  <c r="AW26" i="63"/>
  <c r="AX26" i="63"/>
  <c r="BA26" i="63" s="1"/>
  <c r="AZ26" i="63"/>
  <c r="BE26" i="63"/>
  <c r="BF26" i="63"/>
  <c r="BG26" i="63"/>
  <c r="AN27" i="63"/>
  <c r="AO26" i="63" s="1"/>
  <c r="AQ27" i="63"/>
  <c r="AT27" i="63" s="1"/>
  <c r="BC27" i="63" s="1"/>
  <c r="AR27" i="63"/>
  <c r="AU27" i="63" s="1"/>
  <c r="BD27" i="63" s="1"/>
  <c r="AW27" i="63"/>
  <c r="AX27" i="63"/>
  <c r="AZ27" i="63"/>
  <c r="BA27" i="63"/>
  <c r="BE27" i="63"/>
  <c r="BF27" i="63"/>
  <c r="BG27" i="63"/>
  <c r="AN28" i="63"/>
  <c r="AO27" i="63" s="1"/>
  <c r="BJ27" i="63" s="1"/>
  <c r="AQ28" i="63"/>
  <c r="AR28" i="63"/>
  <c r="AU28" i="63" s="1"/>
  <c r="BD28" i="63" s="1"/>
  <c r="AW28" i="63"/>
  <c r="AX28" i="63"/>
  <c r="BA28" i="63" s="1"/>
  <c r="AZ28" i="63"/>
  <c r="BE28" i="63"/>
  <c r="BF28" i="63"/>
  <c r="BG28" i="63"/>
  <c r="AN29" i="63"/>
  <c r="AO29" i="63"/>
  <c r="AQ29" i="63"/>
  <c r="AT29" i="63" s="1"/>
  <c r="BC29" i="63" s="1"/>
  <c r="AR29" i="63"/>
  <c r="AW29" i="63"/>
  <c r="AX29" i="63"/>
  <c r="BA29" i="63" s="1"/>
  <c r="AZ29" i="63"/>
  <c r="BE29" i="63"/>
  <c r="BF29" i="63"/>
  <c r="BG29" i="63"/>
  <c r="AN30" i="63"/>
  <c r="AQ30" i="63"/>
  <c r="AT30" i="63" s="1"/>
  <c r="AR30" i="63"/>
  <c r="AU30" i="63" s="1"/>
  <c r="AW30" i="63"/>
  <c r="AX30" i="63"/>
  <c r="BA30" i="63" s="1"/>
  <c r="AZ30" i="63"/>
  <c r="BE30" i="63"/>
  <c r="BF30" i="63"/>
  <c r="BG30" i="63"/>
  <c r="BL30" i="63"/>
  <c r="AN31" i="63"/>
  <c r="AO30" i="63" s="1"/>
  <c r="AQ31" i="63"/>
  <c r="AT31" i="63" s="1"/>
  <c r="BC31" i="63" s="1"/>
  <c r="AR31" i="63"/>
  <c r="AU31" i="63" s="1"/>
  <c r="AW31" i="63"/>
  <c r="AX31" i="63"/>
  <c r="BA31" i="63" s="1"/>
  <c r="AZ31" i="63"/>
  <c r="BE31" i="63"/>
  <c r="BF31" i="63"/>
  <c r="BG31" i="63"/>
  <c r="AN32" i="63"/>
  <c r="AO31" i="63" s="1"/>
  <c r="AQ32" i="63"/>
  <c r="AT32" i="63" s="1"/>
  <c r="AR32" i="63"/>
  <c r="AU32" i="63" s="1"/>
  <c r="AW32" i="63"/>
  <c r="AX32" i="63"/>
  <c r="BA32" i="63" s="1"/>
  <c r="AZ32" i="63"/>
  <c r="BE32" i="63"/>
  <c r="BF32" i="63"/>
  <c r="BG32" i="63"/>
  <c r="AN33" i="63"/>
  <c r="AO33" i="63"/>
  <c r="BK33" i="63" s="1"/>
  <c r="AQ33" i="63"/>
  <c r="AT33" i="63" s="1"/>
  <c r="BC33" i="63" s="1"/>
  <c r="AR33" i="63"/>
  <c r="AU33" i="63" s="1"/>
  <c r="AW33" i="63"/>
  <c r="AX33" i="63"/>
  <c r="BA33" i="63" s="1"/>
  <c r="AZ33" i="63"/>
  <c r="BE33" i="63"/>
  <c r="BF33" i="63"/>
  <c r="BG33" i="63"/>
  <c r="AN34" i="63"/>
  <c r="AQ34" i="63"/>
  <c r="AT34" i="63" s="1"/>
  <c r="AR34" i="63"/>
  <c r="AU34" i="63" s="1"/>
  <c r="AW34" i="63"/>
  <c r="AX34" i="63"/>
  <c r="BA34" i="63" s="1"/>
  <c r="AZ34" i="63"/>
  <c r="BE34" i="63"/>
  <c r="BF34" i="63"/>
  <c r="BG34" i="63"/>
  <c r="AN35" i="63"/>
  <c r="AO34" i="63" s="1"/>
  <c r="AQ35" i="63"/>
  <c r="AR35" i="63"/>
  <c r="AU35" i="63" s="1"/>
  <c r="AW35" i="63"/>
  <c r="AX35" i="63"/>
  <c r="BA35" i="63" s="1"/>
  <c r="AZ35" i="63"/>
  <c r="BE35" i="63"/>
  <c r="BF35" i="63"/>
  <c r="BG35" i="63"/>
  <c r="AN36" i="63"/>
  <c r="AQ36" i="63"/>
  <c r="AT36" i="63" s="1"/>
  <c r="AR36" i="63"/>
  <c r="AU36" i="63" s="1"/>
  <c r="AW36" i="63"/>
  <c r="AX36" i="63"/>
  <c r="BA36" i="63" s="1"/>
  <c r="AZ36" i="63"/>
  <c r="BE36" i="63"/>
  <c r="BF36" i="63"/>
  <c r="BG36" i="63"/>
  <c r="AN37" i="63"/>
  <c r="AO36" i="63" s="1"/>
  <c r="AQ37" i="63"/>
  <c r="AT37" i="63" s="1"/>
  <c r="BC37" i="63" s="1"/>
  <c r="AR37" i="63"/>
  <c r="AW37" i="63"/>
  <c r="AZ37" i="63" s="1"/>
  <c r="AX37" i="63"/>
  <c r="BA37" i="63" s="1"/>
  <c r="BE37" i="63"/>
  <c r="BF37" i="63"/>
  <c r="BG37" i="63"/>
  <c r="AN38" i="63"/>
  <c r="AO37" i="63" s="1"/>
  <c r="AQ38" i="63"/>
  <c r="AT38" i="63" s="1"/>
  <c r="AR38" i="63"/>
  <c r="AW38" i="63"/>
  <c r="AX38" i="63"/>
  <c r="BA38" i="63" s="1"/>
  <c r="AZ38" i="63"/>
  <c r="BE38" i="63"/>
  <c r="BF38" i="63"/>
  <c r="BG38" i="63"/>
  <c r="AN39" i="63"/>
  <c r="AQ39" i="63"/>
  <c r="AT39" i="63" s="1"/>
  <c r="BC39" i="63" s="1"/>
  <c r="AR39" i="63"/>
  <c r="AW39" i="63"/>
  <c r="AX39" i="63"/>
  <c r="BA39" i="63" s="1"/>
  <c r="AZ39" i="63"/>
  <c r="BE39" i="63"/>
  <c r="BF39" i="63"/>
  <c r="BG39" i="63"/>
  <c r="BJ39" i="63"/>
  <c r="AN40" i="63"/>
  <c r="AO39" i="63" s="1"/>
  <c r="BL39" i="63" s="1"/>
  <c r="AQ40" i="63"/>
  <c r="AT40" i="63" s="1"/>
  <c r="AR40" i="63"/>
  <c r="AU40" i="63" s="1"/>
  <c r="AW40" i="63"/>
  <c r="AX40" i="63"/>
  <c r="BA40" i="63" s="1"/>
  <c r="AZ40" i="63"/>
  <c r="BE40" i="63"/>
  <c r="BF40" i="63"/>
  <c r="BG40" i="63"/>
  <c r="AN41" i="63"/>
  <c r="AQ41" i="63"/>
  <c r="AT41" i="63" s="1"/>
  <c r="BC41" i="63" s="1"/>
  <c r="AR41" i="63"/>
  <c r="AU41" i="63" s="1"/>
  <c r="AW41" i="63"/>
  <c r="AZ41" i="63" s="1"/>
  <c r="AX41" i="63"/>
  <c r="BA41" i="63" s="1"/>
  <c r="BE41" i="63"/>
  <c r="BF41" i="63"/>
  <c r="BG41" i="63"/>
  <c r="AN42" i="63"/>
  <c r="AO41" i="63" s="1"/>
  <c r="AQ42" i="63"/>
  <c r="AT42" i="63" s="1"/>
  <c r="BC42" i="63" s="1"/>
  <c r="AR42" i="63"/>
  <c r="AU42" i="63" s="1"/>
  <c r="AW42" i="63"/>
  <c r="AX42" i="63"/>
  <c r="BA42" i="63" s="1"/>
  <c r="AZ42" i="63"/>
  <c r="BE42" i="63"/>
  <c r="BF42" i="63"/>
  <c r="BG42" i="63"/>
  <c r="AN43" i="63"/>
  <c r="AQ43" i="63"/>
  <c r="AT43" i="63" s="1"/>
  <c r="BC43" i="63" s="1"/>
  <c r="AR43" i="63"/>
  <c r="AU43" i="63" s="1"/>
  <c r="AW43" i="63"/>
  <c r="AX43" i="63"/>
  <c r="BA43" i="63" s="1"/>
  <c r="AZ43" i="63"/>
  <c r="BE43" i="63"/>
  <c r="BF43" i="63"/>
  <c r="BG43" i="63"/>
  <c r="AN44" i="63"/>
  <c r="AO44" i="63"/>
  <c r="AQ44" i="63"/>
  <c r="AT44" i="63" s="1"/>
  <c r="AR44" i="63"/>
  <c r="AU44" i="63" s="1"/>
  <c r="AW44" i="63"/>
  <c r="AZ44" i="63" s="1"/>
  <c r="AX44" i="63"/>
  <c r="BA44" i="63"/>
  <c r="BE44" i="63"/>
  <c r="BF44" i="63"/>
  <c r="BG44" i="63"/>
  <c r="BL44" i="63"/>
  <c r="AN45" i="63"/>
  <c r="AO45" i="63"/>
  <c r="AQ45" i="63"/>
  <c r="AT45" i="63" s="1"/>
  <c r="AR45" i="63"/>
  <c r="AU45" i="63" s="1"/>
  <c r="BD45" i="63" s="1"/>
  <c r="AW45" i="63"/>
  <c r="AZ45" i="63" s="1"/>
  <c r="AX45" i="63"/>
  <c r="BA45" i="63"/>
  <c r="BE45" i="63"/>
  <c r="BF45" i="63"/>
  <c r="BG45" i="63"/>
  <c r="AN46" i="63"/>
  <c r="AO46" i="63"/>
  <c r="AP46" i="63" s="1"/>
  <c r="AS46" i="63" s="1"/>
  <c r="AV46" i="63" s="1"/>
  <c r="AY46" i="63" s="1"/>
  <c r="AQ46" i="63"/>
  <c r="AT46" i="63" s="1"/>
  <c r="BC46" i="63" s="1"/>
  <c r="AR46" i="63"/>
  <c r="AU46" i="63" s="1"/>
  <c r="BD46" i="63" s="1"/>
  <c r="AW46" i="63"/>
  <c r="AZ46" i="63" s="1"/>
  <c r="AX46" i="63"/>
  <c r="BA46" i="63"/>
  <c r="BE46" i="63"/>
  <c r="BF46" i="63"/>
  <c r="BG46" i="63"/>
  <c r="BJ46" i="63"/>
  <c r="BK46" i="63"/>
  <c r="AN47" i="63"/>
  <c r="AO47" i="63"/>
  <c r="AQ47" i="63"/>
  <c r="AR47" i="63"/>
  <c r="AU47" i="63" s="1"/>
  <c r="AW47" i="63"/>
  <c r="AZ47" i="63" s="1"/>
  <c r="AX47" i="63"/>
  <c r="BA47" i="63"/>
  <c r="BE47" i="63"/>
  <c r="BF47" i="63"/>
  <c r="BG47" i="63"/>
  <c r="BJ47" i="63"/>
  <c r="AN48" i="63"/>
  <c r="AO48" i="63"/>
  <c r="AQ48" i="63"/>
  <c r="AT48" i="63" s="1"/>
  <c r="AR48" i="63"/>
  <c r="AW48" i="63"/>
  <c r="AZ48" i="63" s="1"/>
  <c r="AX48" i="63"/>
  <c r="BA48" i="63" s="1"/>
  <c r="BE48" i="63"/>
  <c r="BF48" i="63"/>
  <c r="BG48" i="63"/>
  <c r="AN49" i="63"/>
  <c r="AO49" i="63"/>
  <c r="AQ49" i="63"/>
  <c r="AT49" i="63" s="1"/>
  <c r="AR49" i="63"/>
  <c r="AU49" i="63" s="1"/>
  <c r="BD49" i="63" s="1"/>
  <c r="AW49" i="63"/>
  <c r="AZ49" i="63" s="1"/>
  <c r="AX49" i="63"/>
  <c r="BA49" i="63"/>
  <c r="BE49" i="63"/>
  <c r="BF49" i="63"/>
  <c r="BG49" i="63"/>
  <c r="AN50" i="63"/>
  <c r="AO50" i="63"/>
  <c r="AP50" i="63" s="1"/>
  <c r="AQ50" i="63"/>
  <c r="AT50" i="63" s="1"/>
  <c r="AR50" i="63"/>
  <c r="AU50" i="63" s="1"/>
  <c r="BD50" i="63" s="1"/>
  <c r="AW50" i="63"/>
  <c r="AZ50" i="63" s="1"/>
  <c r="AX50" i="63"/>
  <c r="BA50" i="63"/>
  <c r="BE50" i="63"/>
  <c r="BF50" i="63"/>
  <c r="BG50" i="63"/>
  <c r="BJ50" i="63"/>
  <c r="BL50" i="63"/>
  <c r="AN51" i="63"/>
  <c r="AO51" i="63"/>
  <c r="AQ51" i="63"/>
  <c r="AR51" i="63"/>
  <c r="AU51" i="63" s="1"/>
  <c r="AW51" i="63"/>
  <c r="AZ51" i="63" s="1"/>
  <c r="AX51" i="63"/>
  <c r="BA51" i="63"/>
  <c r="BE51" i="63"/>
  <c r="BF51" i="63"/>
  <c r="BG51" i="63"/>
  <c r="AN52" i="63"/>
  <c r="AO52" i="63"/>
  <c r="AQ52" i="63"/>
  <c r="AT52" i="63" s="1"/>
  <c r="AR52" i="63"/>
  <c r="AU52" i="63" s="1"/>
  <c r="AW52" i="63"/>
  <c r="AZ52" i="63" s="1"/>
  <c r="AX52" i="63"/>
  <c r="BA52" i="63" s="1"/>
  <c r="BE52" i="63"/>
  <c r="BF52" i="63"/>
  <c r="BG52" i="63"/>
  <c r="BL52" i="63"/>
  <c r="AN53" i="63"/>
  <c r="AQ53" i="63"/>
  <c r="AT53" i="63" s="1"/>
  <c r="AR53" i="63"/>
  <c r="AU53" i="63" s="1"/>
  <c r="BD53" i="63" s="1"/>
  <c r="AW53" i="63"/>
  <c r="AZ53" i="63" s="1"/>
  <c r="AX53" i="63"/>
  <c r="BA53" i="63"/>
  <c r="BE53" i="63"/>
  <c r="BF53" i="63"/>
  <c r="BG53" i="63"/>
  <c r="AN54" i="63"/>
  <c r="AQ54" i="63"/>
  <c r="AT54" i="63" s="1"/>
  <c r="AR54" i="63"/>
  <c r="AU54" i="63" s="1"/>
  <c r="BD54" i="63" s="1"/>
  <c r="AW54" i="63"/>
  <c r="AZ54" i="63" s="1"/>
  <c r="AX54" i="63"/>
  <c r="BA54" i="63"/>
  <c r="BE54" i="63"/>
  <c r="BF54" i="63"/>
  <c r="BG54" i="63"/>
  <c r="AN55" i="63"/>
  <c r="AO55" i="63"/>
  <c r="AQ55" i="63"/>
  <c r="AR55" i="63"/>
  <c r="AU55" i="63" s="1"/>
  <c r="AW55" i="63"/>
  <c r="AZ55" i="63" s="1"/>
  <c r="AX55" i="63"/>
  <c r="BA55" i="63"/>
  <c r="BE55" i="63"/>
  <c r="BF55" i="63"/>
  <c r="BG55" i="63"/>
  <c r="BJ55" i="63"/>
  <c r="AN56" i="63"/>
  <c r="AO56" i="63"/>
  <c r="AQ56" i="63"/>
  <c r="AT56" i="63" s="1"/>
  <c r="AR56" i="63"/>
  <c r="AU56" i="63" s="1"/>
  <c r="AW56" i="63"/>
  <c r="AZ56" i="63" s="1"/>
  <c r="AX56" i="63"/>
  <c r="BA56" i="63" s="1"/>
  <c r="BE56" i="63"/>
  <c r="BF56" i="63"/>
  <c r="BG56" i="63"/>
  <c r="AN57" i="63"/>
  <c r="AO54" i="63" s="1"/>
  <c r="BL54" i="63" s="1"/>
  <c r="AO57" i="63"/>
  <c r="AQ57" i="63"/>
  <c r="AT57" i="63" s="1"/>
  <c r="AR57" i="63"/>
  <c r="AU57" i="63" s="1"/>
  <c r="BD57" i="63" s="1"/>
  <c r="AW57" i="63"/>
  <c r="AZ57" i="63" s="1"/>
  <c r="AX57" i="63"/>
  <c r="BA57" i="63"/>
  <c r="BE57" i="63"/>
  <c r="BF57" i="63"/>
  <c r="BG57" i="63"/>
  <c r="AN58" i="63"/>
  <c r="AQ58" i="63"/>
  <c r="AT58" i="63" s="1"/>
  <c r="AR58" i="63"/>
  <c r="AU58" i="63" s="1"/>
  <c r="BD58" i="63" s="1"/>
  <c r="AW58" i="63"/>
  <c r="AZ58" i="63" s="1"/>
  <c r="AX58" i="63"/>
  <c r="BA58" i="63"/>
  <c r="BE58" i="63"/>
  <c r="BF58" i="63"/>
  <c r="BG58" i="63"/>
  <c r="BL58" i="63"/>
  <c r="AN59" i="63"/>
  <c r="AO58" i="63" s="1"/>
  <c r="BJ58" i="63" s="1"/>
  <c r="AO59" i="63"/>
  <c r="AQ59" i="63"/>
  <c r="AR59" i="63"/>
  <c r="AU59" i="63" s="1"/>
  <c r="AW59" i="63"/>
  <c r="AZ59" i="63" s="1"/>
  <c r="AX59" i="63"/>
  <c r="BA59" i="63"/>
  <c r="BE59" i="63"/>
  <c r="BF59" i="63"/>
  <c r="BG59" i="63"/>
  <c r="BJ59" i="63"/>
  <c r="AN60" i="63"/>
  <c r="AO60" i="63"/>
  <c r="AQ60" i="63"/>
  <c r="AT60" i="63" s="1"/>
  <c r="AR60" i="63"/>
  <c r="AU60" i="63" s="1"/>
  <c r="AW60" i="63"/>
  <c r="AZ60" i="63" s="1"/>
  <c r="AX60" i="63"/>
  <c r="BA60" i="63" s="1"/>
  <c r="BE60" i="63"/>
  <c r="BF60" i="63"/>
  <c r="BG60" i="63"/>
  <c r="BL60" i="63"/>
  <c r="AN61" i="63"/>
  <c r="AO61" i="63"/>
  <c r="AQ61" i="63"/>
  <c r="AT61" i="63" s="1"/>
  <c r="AR61" i="63"/>
  <c r="AU61" i="63" s="1"/>
  <c r="BD61" i="63" s="1"/>
  <c r="AW61" i="63"/>
  <c r="AZ61" i="63" s="1"/>
  <c r="AX61" i="63"/>
  <c r="BA61" i="63"/>
  <c r="BE61" i="63"/>
  <c r="BF61" i="63"/>
  <c r="BG61" i="63"/>
  <c r="BJ61" i="63"/>
  <c r="BL61" i="63"/>
  <c r="AN62" i="63"/>
  <c r="AQ62" i="63"/>
  <c r="AT62" i="63" s="1"/>
  <c r="AR62" i="63"/>
  <c r="AU62" i="63" s="1"/>
  <c r="BD62" i="63" s="1"/>
  <c r="AW62" i="63"/>
  <c r="AZ62" i="63" s="1"/>
  <c r="AX62" i="63"/>
  <c r="BA62" i="63"/>
  <c r="BE62" i="63"/>
  <c r="BF62" i="63"/>
  <c r="BG62" i="63"/>
  <c r="AN63" i="63"/>
  <c r="AO62" i="63" s="1"/>
  <c r="AO63" i="63"/>
  <c r="BJ63" i="63" s="1"/>
  <c r="AQ63" i="63"/>
  <c r="AR63" i="63"/>
  <c r="AW63" i="63"/>
  <c r="AX63" i="63"/>
  <c r="AZ63" i="63"/>
  <c r="BA63" i="63"/>
  <c r="BE63" i="63"/>
  <c r="BF63" i="63"/>
  <c r="BG63" i="63"/>
  <c r="AN64" i="63"/>
  <c r="AQ64" i="63"/>
  <c r="AT64" i="63" s="1"/>
  <c r="AR64" i="63"/>
  <c r="AU64" i="63" s="1"/>
  <c r="AW64" i="63"/>
  <c r="AZ64" i="63" s="1"/>
  <c r="AX64" i="63"/>
  <c r="BA64" i="63" s="1"/>
  <c r="BE64" i="63"/>
  <c r="BF64" i="63"/>
  <c r="BG64" i="63"/>
  <c r="AN65" i="63"/>
  <c r="AO64" i="63" s="1"/>
  <c r="AO65" i="63"/>
  <c r="AQ65" i="63"/>
  <c r="AT65" i="63" s="1"/>
  <c r="AR65" i="63"/>
  <c r="AU65" i="63" s="1"/>
  <c r="AW65" i="63"/>
  <c r="AZ65" i="63" s="1"/>
  <c r="AX65" i="63"/>
  <c r="BA65" i="63"/>
  <c r="BE65" i="63"/>
  <c r="BF65" i="63"/>
  <c r="BG65" i="63"/>
  <c r="AN66" i="63"/>
  <c r="AQ66" i="63"/>
  <c r="AT66" i="63" s="1"/>
  <c r="BC66" i="63" s="1"/>
  <c r="AR66" i="63"/>
  <c r="AU66" i="63" s="1"/>
  <c r="BD66" i="63" s="1"/>
  <c r="AW66" i="63"/>
  <c r="AZ66" i="63" s="1"/>
  <c r="AX66" i="63"/>
  <c r="BA66" i="63"/>
  <c r="BE66" i="63"/>
  <c r="BF66" i="63"/>
  <c r="BG66" i="63"/>
  <c r="BJ66" i="63"/>
  <c r="BK66" i="63"/>
  <c r="BL66" i="63"/>
  <c r="AN67" i="63"/>
  <c r="AO66" i="63" s="1"/>
  <c r="AP66" i="63" s="1"/>
  <c r="AS66" i="63" s="1"/>
  <c r="AV66" i="63" s="1"/>
  <c r="AO67" i="63"/>
  <c r="AQ67" i="63"/>
  <c r="AR67" i="63"/>
  <c r="AU67" i="63" s="1"/>
  <c r="AW67" i="63"/>
  <c r="AX67" i="63"/>
  <c r="AZ67" i="63"/>
  <c r="BA67" i="63"/>
  <c r="BE67" i="63"/>
  <c r="BF67" i="63"/>
  <c r="BG67" i="63"/>
  <c r="AN68" i="63"/>
  <c r="AO68" i="63"/>
  <c r="AQ68" i="63"/>
  <c r="AT68" i="63" s="1"/>
  <c r="BC68" i="63" s="1"/>
  <c r="AR68" i="63"/>
  <c r="AU68" i="63" s="1"/>
  <c r="AW68" i="63"/>
  <c r="AZ68" i="63" s="1"/>
  <c r="AX68" i="63"/>
  <c r="BA68" i="63" s="1"/>
  <c r="BE68" i="63"/>
  <c r="BF68" i="63"/>
  <c r="BG68" i="63"/>
  <c r="BK68" i="63"/>
  <c r="AN69" i="63"/>
  <c r="AQ69" i="63"/>
  <c r="AT69" i="63" s="1"/>
  <c r="AR69" i="63"/>
  <c r="AU69" i="63" s="1"/>
  <c r="BD69" i="63" s="1"/>
  <c r="AW69" i="63"/>
  <c r="AX69" i="63"/>
  <c r="BA69" i="63" s="1"/>
  <c r="AZ69" i="63"/>
  <c r="BE69" i="63"/>
  <c r="BF69" i="63"/>
  <c r="BG69" i="63"/>
  <c r="AN70" i="63"/>
  <c r="AQ70" i="63"/>
  <c r="AT70" i="63" s="1"/>
  <c r="AR70" i="63"/>
  <c r="AU70" i="63" s="1"/>
  <c r="AW70" i="63"/>
  <c r="AX70" i="63"/>
  <c r="AZ70" i="63"/>
  <c r="BA70" i="63"/>
  <c r="BE70" i="63"/>
  <c r="BF70" i="63"/>
  <c r="BG70" i="63"/>
  <c r="BK70" i="63"/>
  <c r="AN71" i="63"/>
  <c r="AO70" i="63" s="1"/>
  <c r="AP70" i="63" s="1"/>
  <c r="AS70" i="63" s="1"/>
  <c r="AV70" i="63" s="1"/>
  <c r="AO71" i="63"/>
  <c r="BJ71" i="63" s="1"/>
  <c r="AQ71" i="63"/>
  <c r="AT71" i="63" s="1"/>
  <c r="AR71" i="63"/>
  <c r="AW71" i="63"/>
  <c r="AX71" i="63"/>
  <c r="BA71" i="63" s="1"/>
  <c r="AZ71" i="63"/>
  <c r="BE71" i="63"/>
  <c r="BF71" i="63"/>
  <c r="BG71" i="63"/>
  <c r="AN72" i="63"/>
  <c r="AQ72" i="63"/>
  <c r="AT72" i="63" s="1"/>
  <c r="BC72" i="63" s="1"/>
  <c r="AR72" i="63"/>
  <c r="AU72" i="63" s="1"/>
  <c r="BD72" i="63" s="1"/>
  <c r="AW72" i="63"/>
  <c r="AZ72" i="63" s="1"/>
  <c r="AX72" i="63"/>
  <c r="BA72" i="63" s="1"/>
  <c r="BE72" i="63"/>
  <c r="BF72" i="63"/>
  <c r="BG72" i="63"/>
  <c r="AN73" i="63"/>
  <c r="AQ73" i="63"/>
  <c r="AT73" i="63" s="1"/>
  <c r="BC73" i="63" s="1"/>
  <c r="AR73" i="63"/>
  <c r="AU73" i="63" s="1"/>
  <c r="BD73" i="63" s="1"/>
  <c r="AW73" i="63"/>
  <c r="AZ73" i="63" s="1"/>
  <c r="AX73" i="63"/>
  <c r="BA73" i="63"/>
  <c r="BE73" i="63"/>
  <c r="BF73" i="63"/>
  <c r="BG73" i="63"/>
  <c r="AN74" i="63"/>
  <c r="AQ74" i="63"/>
  <c r="AT74" i="63" s="1"/>
  <c r="AR74" i="63"/>
  <c r="AU74" i="63" s="1"/>
  <c r="AW74" i="63"/>
  <c r="AX74" i="63"/>
  <c r="AZ74" i="63"/>
  <c r="BA74" i="63"/>
  <c r="BE74" i="63"/>
  <c r="BF74" i="63"/>
  <c r="BG74" i="63"/>
  <c r="AN75" i="63"/>
  <c r="AO74" i="63" s="1"/>
  <c r="AO75" i="63"/>
  <c r="BJ75" i="63" s="1"/>
  <c r="AQ75" i="63"/>
  <c r="AT75" i="63" s="1"/>
  <c r="AR75" i="63"/>
  <c r="AW75" i="63"/>
  <c r="AX75" i="63"/>
  <c r="BA75" i="63" s="1"/>
  <c r="AZ75" i="63"/>
  <c r="BE75" i="63"/>
  <c r="BF75" i="63"/>
  <c r="BG75" i="63"/>
  <c r="AN76" i="63"/>
  <c r="AQ76" i="63"/>
  <c r="AT76" i="63" s="1"/>
  <c r="BC76" i="63" s="1"/>
  <c r="AR76" i="63"/>
  <c r="AU76" i="63" s="1"/>
  <c r="BD76" i="63" s="1"/>
  <c r="AW76" i="63"/>
  <c r="AZ76" i="63" s="1"/>
  <c r="AX76" i="63"/>
  <c r="BA76" i="63" s="1"/>
  <c r="BE76" i="63"/>
  <c r="BF76" i="63"/>
  <c r="BG76" i="63"/>
  <c r="AN77" i="63"/>
  <c r="AQ77" i="63"/>
  <c r="AT77" i="63" s="1"/>
  <c r="BC77" i="63" s="1"/>
  <c r="AR77" i="63"/>
  <c r="AU77" i="63" s="1"/>
  <c r="AW77" i="63"/>
  <c r="AZ77" i="63" s="1"/>
  <c r="AX77" i="63"/>
  <c r="BA77" i="63"/>
  <c r="BE77" i="63"/>
  <c r="BF77" i="63"/>
  <c r="BG77" i="63"/>
  <c r="AN78" i="63"/>
  <c r="AQ78" i="63"/>
  <c r="AT78" i="63" s="1"/>
  <c r="AR78" i="63"/>
  <c r="AU78" i="63" s="1"/>
  <c r="AW78" i="63"/>
  <c r="AX78" i="63"/>
  <c r="AZ78" i="63"/>
  <c r="BA78" i="63"/>
  <c r="BE78" i="63"/>
  <c r="BF78" i="63"/>
  <c r="BG78" i="63"/>
  <c r="AN79" i="63"/>
  <c r="AO79" i="63"/>
  <c r="AQ79" i="63"/>
  <c r="AT79" i="63" s="1"/>
  <c r="AR79" i="63"/>
  <c r="AW79" i="63"/>
  <c r="AZ79" i="63" s="1"/>
  <c r="AX79" i="63"/>
  <c r="BA79" i="63" s="1"/>
  <c r="BE79" i="63"/>
  <c r="BF79" i="63"/>
  <c r="BG79" i="63"/>
  <c r="AN80" i="63"/>
  <c r="AQ80" i="63"/>
  <c r="AT80" i="63" s="1"/>
  <c r="AR80" i="63"/>
  <c r="AW80" i="63"/>
  <c r="AZ80" i="63" s="1"/>
  <c r="AX80" i="63"/>
  <c r="BA80" i="63" s="1"/>
  <c r="BE80" i="63"/>
  <c r="BF80" i="63"/>
  <c r="BG80" i="63"/>
  <c r="AN81" i="63"/>
  <c r="AQ81" i="63"/>
  <c r="AT81" i="63" s="1"/>
  <c r="BC81" i="63" s="1"/>
  <c r="AR81" i="63"/>
  <c r="AU81" i="63" s="1"/>
  <c r="BD81" i="63" s="1"/>
  <c r="AW81" i="63"/>
  <c r="AZ81" i="63" s="1"/>
  <c r="AX81" i="63"/>
  <c r="BA81" i="63"/>
  <c r="BE81" i="63"/>
  <c r="BF81" i="63"/>
  <c r="BG81" i="63"/>
  <c r="AN82" i="63"/>
  <c r="AQ82" i="63"/>
  <c r="AT82" i="63" s="1"/>
  <c r="AR82" i="63"/>
  <c r="AW82" i="63"/>
  <c r="AX82" i="63"/>
  <c r="AZ82" i="63"/>
  <c r="BA82" i="63"/>
  <c r="BE82" i="63"/>
  <c r="BF82" i="63"/>
  <c r="BG82" i="63"/>
  <c r="AN83" i="63"/>
  <c r="AQ83" i="63"/>
  <c r="AT83" i="63" s="1"/>
  <c r="AR83" i="63"/>
  <c r="AW83" i="63"/>
  <c r="AZ83" i="63" s="1"/>
  <c r="AX83" i="63"/>
  <c r="BA83" i="63" s="1"/>
  <c r="BE83" i="63"/>
  <c r="BF83" i="63"/>
  <c r="BG83" i="63"/>
  <c r="AN84" i="63"/>
  <c r="AO83" i="63" s="1"/>
  <c r="AQ84" i="63"/>
  <c r="AT84" i="63" s="1"/>
  <c r="AR84" i="63"/>
  <c r="AU84" i="63" s="1"/>
  <c r="BD84" i="63" s="1"/>
  <c r="AW84" i="63"/>
  <c r="AZ84" i="63" s="1"/>
  <c r="AX84" i="63"/>
  <c r="BA84" i="63" s="1"/>
  <c r="BE84" i="63"/>
  <c r="BF84" i="63"/>
  <c r="BG84" i="63"/>
  <c r="AN85" i="63"/>
  <c r="AQ85" i="63"/>
  <c r="AT85" i="63" s="1"/>
  <c r="BC85" i="63" s="1"/>
  <c r="AR85" i="63"/>
  <c r="AU85" i="63" s="1"/>
  <c r="AW85" i="63"/>
  <c r="AX85" i="63"/>
  <c r="AZ85" i="63"/>
  <c r="BA85" i="63"/>
  <c r="BE85" i="63"/>
  <c r="BF85" i="63"/>
  <c r="BG85" i="63"/>
  <c r="AN86" i="63"/>
  <c r="AQ86" i="63"/>
  <c r="AT86" i="63" s="1"/>
  <c r="AR86" i="63"/>
  <c r="AW86" i="63"/>
  <c r="AX86" i="63"/>
  <c r="BA86" i="63" s="1"/>
  <c r="AZ86" i="63"/>
  <c r="BE86" i="63"/>
  <c r="BF86" i="63"/>
  <c r="BG86" i="63"/>
  <c r="AN87" i="63"/>
  <c r="AO87" i="63"/>
  <c r="AQ87" i="63"/>
  <c r="AT87" i="63" s="1"/>
  <c r="AR87" i="63"/>
  <c r="AW87" i="63"/>
  <c r="AZ87" i="63" s="1"/>
  <c r="AX87" i="63"/>
  <c r="BA87" i="63" s="1"/>
  <c r="BE87" i="63"/>
  <c r="BF87" i="63"/>
  <c r="BG87" i="63"/>
  <c r="AN88" i="63"/>
  <c r="AP88" i="63"/>
  <c r="AQ88" i="63"/>
  <c r="AT88" i="63" s="1"/>
  <c r="BC88" i="63" s="1"/>
  <c r="AR88" i="63"/>
  <c r="AU88" i="63" s="1"/>
  <c r="BD88" i="63" s="1"/>
  <c r="AW88" i="63"/>
  <c r="AZ88" i="63" s="1"/>
  <c r="AX88" i="63"/>
  <c r="BA88" i="63" s="1"/>
  <c r="BE88" i="63"/>
  <c r="BF88" i="63"/>
  <c r="BG88" i="63"/>
  <c r="BL88" i="63"/>
  <c r="AN89" i="63"/>
  <c r="AO88" i="63" s="1"/>
  <c r="AQ89" i="63"/>
  <c r="AT89" i="63" s="1"/>
  <c r="BC89" i="63" s="1"/>
  <c r="AR89" i="63"/>
  <c r="AU89" i="63" s="1"/>
  <c r="AW89" i="63"/>
  <c r="AX89" i="63"/>
  <c r="AZ89" i="63"/>
  <c r="BA89" i="63"/>
  <c r="BE89" i="63"/>
  <c r="BF89" i="63"/>
  <c r="BG89" i="63"/>
  <c r="AN90" i="63"/>
  <c r="AQ90" i="63"/>
  <c r="AR90" i="63"/>
  <c r="AW90" i="63"/>
  <c r="AX90" i="63"/>
  <c r="BA90" i="63" s="1"/>
  <c r="AZ90" i="63"/>
  <c r="BE90" i="63"/>
  <c r="BF90" i="63"/>
  <c r="BG90" i="63"/>
  <c r="AN91" i="63"/>
  <c r="AO90" i="63" s="1"/>
  <c r="AP90" i="63" s="1"/>
  <c r="AQ91" i="63"/>
  <c r="AT91" i="63" s="1"/>
  <c r="AR91" i="63"/>
  <c r="AU91" i="63" s="1"/>
  <c r="AW91" i="63"/>
  <c r="AX91" i="63"/>
  <c r="BA91" i="63" s="1"/>
  <c r="AZ91" i="63"/>
  <c r="BE91" i="63"/>
  <c r="BF91" i="63"/>
  <c r="BG91" i="63"/>
  <c r="AN92" i="63"/>
  <c r="AO91" i="63" s="1"/>
  <c r="AQ92" i="63"/>
  <c r="AT92" i="63" s="1"/>
  <c r="BC92" i="63" s="1"/>
  <c r="AR92" i="63"/>
  <c r="AU92" i="63" s="1"/>
  <c r="AW92" i="63"/>
  <c r="AZ92" i="63" s="1"/>
  <c r="AX92" i="63"/>
  <c r="BA92" i="63" s="1"/>
  <c r="BE92" i="63"/>
  <c r="BF92" i="63"/>
  <c r="BG92" i="63"/>
  <c r="AN93" i="63"/>
  <c r="AO92" i="63" s="1"/>
  <c r="AQ93" i="63"/>
  <c r="AT93" i="63" s="1"/>
  <c r="BC93" i="63" s="1"/>
  <c r="AR93" i="63"/>
  <c r="AU93" i="63" s="1"/>
  <c r="AW93" i="63"/>
  <c r="AZ93" i="63" s="1"/>
  <c r="AX93" i="63"/>
  <c r="BA93" i="63"/>
  <c r="BE93" i="63"/>
  <c r="BF93" i="63"/>
  <c r="BG93" i="63"/>
  <c r="AN94" i="63"/>
  <c r="AQ94" i="63"/>
  <c r="AT94" i="63" s="1"/>
  <c r="AR94" i="63"/>
  <c r="AU94" i="63" s="1"/>
  <c r="BD94" i="63" s="1"/>
  <c r="AW94" i="63"/>
  <c r="AX94" i="63"/>
  <c r="AZ94" i="63"/>
  <c r="BA94" i="63"/>
  <c r="BE94" i="63"/>
  <c r="BF94" i="63"/>
  <c r="BG94" i="63"/>
  <c r="AN95" i="63"/>
  <c r="AO94" i="63" s="1"/>
  <c r="AQ95" i="63"/>
  <c r="AT95" i="63" s="1"/>
  <c r="AR95" i="63"/>
  <c r="AU95" i="63" s="1"/>
  <c r="AW95" i="63"/>
  <c r="AZ95" i="63" s="1"/>
  <c r="AX95" i="63"/>
  <c r="BA95" i="63"/>
  <c r="BE95" i="63"/>
  <c r="BF95" i="63"/>
  <c r="BG95" i="63"/>
  <c r="AN96" i="63"/>
  <c r="AO96" i="63"/>
  <c r="AQ96" i="63"/>
  <c r="AT96" i="63" s="1"/>
  <c r="AR96" i="63"/>
  <c r="AU96" i="63" s="1"/>
  <c r="BD96" i="63" s="1"/>
  <c r="AW96" i="63"/>
  <c r="AZ96" i="63" s="1"/>
  <c r="AX96" i="63"/>
  <c r="BA96" i="63" s="1"/>
  <c r="BE96" i="63"/>
  <c r="BF96" i="63"/>
  <c r="BG96" i="63"/>
  <c r="AN97" i="63"/>
  <c r="AO97" i="63"/>
  <c r="AQ97" i="63"/>
  <c r="AT97" i="63" s="1"/>
  <c r="AR97" i="63"/>
  <c r="AU97" i="63" s="1"/>
  <c r="BD97" i="63" s="1"/>
  <c r="AW97" i="63"/>
  <c r="AZ97" i="63" s="1"/>
  <c r="AX97" i="63"/>
  <c r="BA97" i="63"/>
  <c r="BE97" i="63"/>
  <c r="BF97" i="63"/>
  <c r="BG97" i="63"/>
  <c r="AN98" i="63"/>
  <c r="AQ98" i="63"/>
  <c r="AT98" i="63" s="1"/>
  <c r="BC98" i="63" s="1"/>
  <c r="AR98" i="63"/>
  <c r="AU98" i="63" s="1"/>
  <c r="AW98" i="63"/>
  <c r="AX98" i="63"/>
  <c r="BA98" i="63" s="1"/>
  <c r="AZ98" i="63"/>
  <c r="BE98" i="63"/>
  <c r="BF98" i="63"/>
  <c r="BG98" i="63"/>
  <c r="AN99" i="63"/>
  <c r="AQ99" i="63"/>
  <c r="AR99" i="63"/>
  <c r="AU99" i="63" s="1"/>
  <c r="AW99" i="63"/>
  <c r="AX99" i="63"/>
  <c r="AZ99" i="63"/>
  <c r="BA99" i="63"/>
  <c r="BE99" i="63"/>
  <c r="BF99" i="63"/>
  <c r="BG99" i="63"/>
  <c r="AN100" i="63"/>
  <c r="AO98" i="63" s="1"/>
  <c r="BL98" i="63" s="1"/>
  <c r="AQ100" i="63"/>
  <c r="AR100" i="63"/>
  <c r="AU100" i="63" s="1"/>
  <c r="AW100" i="63"/>
  <c r="AX100" i="63"/>
  <c r="BA100" i="63" s="1"/>
  <c r="AZ100" i="63"/>
  <c r="BE100" i="63"/>
  <c r="BF100" i="63"/>
  <c r="BG100" i="63"/>
  <c r="AN101" i="63"/>
  <c r="AO100" i="63" s="1"/>
  <c r="AQ101" i="63"/>
  <c r="AT101" i="63" s="1"/>
  <c r="AR101" i="63"/>
  <c r="AU101" i="63" s="1"/>
  <c r="BD101" i="63" s="1"/>
  <c r="AW101" i="63"/>
  <c r="AZ101" i="63" s="1"/>
  <c r="AX101" i="63"/>
  <c r="BA101" i="63"/>
  <c r="BE101" i="63"/>
  <c r="BF101" i="63"/>
  <c r="BG101" i="63"/>
  <c r="AN102" i="63"/>
  <c r="AO102" i="63"/>
  <c r="AP102" i="63" s="1"/>
  <c r="AQ102" i="63"/>
  <c r="AT102" i="63" s="1"/>
  <c r="AR102" i="63"/>
  <c r="AU102" i="63" s="1"/>
  <c r="AW102" i="63"/>
  <c r="AX102" i="63"/>
  <c r="BA102" i="63" s="1"/>
  <c r="AZ102" i="63"/>
  <c r="BE102" i="63"/>
  <c r="BF102" i="63"/>
  <c r="BG102" i="63"/>
  <c r="BL102" i="63"/>
  <c r="AN103" i="63"/>
  <c r="AQ103" i="63"/>
  <c r="AR103" i="63"/>
  <c r="AU103" i="63" s="1"/>
  <c r="AW103" i="63"/>
  <c r="AX103" i="63"/>
  <c r="AZ103" i="63"/>
  <c r="BA103" i="63"/>
  <c r="BE103" i="63"/>
  <c r="BF103" i="63"/>
  <c r="BG103" i="63"/>
  <c r="AN104" i="63"/>
  <c r="AO103" i="63" s="1"/>
  <c r="AQ104" i="63"/>
  <c r="AR104" i="63"/>
  <c r="AU104" i="63" s="1"/>
  <c r="AW104" i="63"/>
  <c r="AX104" i="63"/>
  <c r="BA104" i="63" s="1"/>
  <c r="AZ104" i="63"/>
  <c r="BE104" i="63"/>
  <c r="BF104" i="63"/>
  <c r="BG104" i="63"/>
  <c r="AN105" i="63"/>
  <c r="AO105" i="63"/>
  <c r="BK105" i="63" s="1"/>
  <c r="AQ105" i="63"/>
  <c r="AT105" i="63" s="1"/>
  <c r="AR105" i="63"/>
  <c r="AU105" i="63" s="1"/>
  <c r="AW105" i="63"/>
  <c r="AZ105" i="63" s="1"/>
  <c r="AX105" i="63"/>
  <c r="BA105" i="63" s="1"/>
  <c r="BE105" i="63"/>
  <c r="BF105" i="63"/>
  <c r="BG105" i="63"/>
  <c r="AN106" i="63"/>
  <c r="AO106" i="63"/>
  <c r="AP106" i="63" s="1"/>
  <c r="AS106" i="63" s="1"/>
  <c r="AV106" i="63" s="1"/>
  <c r="AY106" i="63" s="1"/>
  <c r="AQ106" i="63"/>
  <c r="AT106" i="63" s="1"/>
  <c r="BC106" i="63" s="1"/>
  <c r="AR106" i="63"/>
  <c r="AU106" i="63" s="1"/>
  <c r="AW106" i="63"/>
  <c r="AX106" i="63"/>
  <c r="BA106" i="63" s="1"/>
  <c r="AZ106" i="63"/>
  <c r="BE106" i="63"/>
  <c r="BF106" i="63"/>
  <c r="BG106" i="63"/>
  <c r="BL106" i="63"/>
  <c r="AN107" i="63"/>
  <c r="AQ107" i="63"/>
  <c r="AT107" i="63" s="1"/>
  <c r="BC107" i="63" s="1"/>
  <c r="AR107" i="63"/>
  <c r="AW107" i="63"/>
  <c r="AX107" i="63"/>
  <c r="AZ107" i="63"/>
  <c r="BA107" i="63"/>
  <c r="BE107" i="63"/>
  <c r="BF107" i="63"/>
  <c r="BG107" i="63"/>
  <c r="AN108" i="63"/>
  <c r="AO107" i="63" s="1"/>
  <c r="AP107" i="63" s="1"/>
  <c r="AQ108" i="63"/>
  <c r="AR108" i="63"/>
  <c r="AU108" i="63" s="1"/>
  <c r="BD108" i="63" s="1"/>
  <c r="AW108" i="63"/>
  <c r="AX108" i="63"/>
  <c r="BA108" i="63" s="1"/>
  <c r="AZ108" i="63"/>
  <c r="BE108" i="63"/>
  <c r="BF108" i="63"/>
  <c r="BG108" i="63"/>
  <c r="AN109" i="63"/>
  <c r="AO108" i="63" s="1"/>
  <c r="AQ109" i="63"/>
  <c r="AT109" i="63" s="1"/>
  <c r="AR109" i="63"/>
  <c r="AU109" i="63" s="1"/>
  <c r="BD109" i="63" s="1"/>
  <c r="AW109" i="63"/>
  <c r="AZ109" i="63" s="1"/>
  <c r="AX109" i="63"/>
  <c r="BA109" i="63" s="1"/>
  <c r="BE109" i="63"/>
  <c r="BF109" i="63"/>
  <c r="BG109" i="63"/>
  <c r="AN110" i="63"/>
  <c r="AO110" i="63"/>
  <c r="AP110" i="63" s="1"/>
  <c r="AS110" i="63" s="1"/>
  <c r="AV110" i="63" s="1"/>
  <c r="AY110" i="63" s="1"/>
  <c r="AQ110" i="63"/>
  <c r="AT110" i="63" s="1"/>
  <c r="BC110" i="63" s="1"/>
  <c r="AR110" i="63"/>
  <c r="AU110" i="63" s="1"/>
  <c r="AW110" i="63"/>
  <c r="AX110" i="63"/>
  <c r="BA110" i="63" s="1"/>
  <c r="AZ110" i="63"/>
  <c r="BE110" i="63"/>
  <c r="BF110" i="63"/>
  <c r="BG110" i="63"/>
  <c r="BK110" i="63"/>
  <c r="AN111" i="63"/>
  <c r="AQ111" i="63"/>
  <c r="AT111" i="63" s="1"/>
  <c r="AR111" i="63"/>
  <c r="AU111" i="63" s="1"/>
  <c r="AW111" i="63"/>
  <c r="AX111" i="63"/>
  <c r="BA111" i="63" s="1"/>
  <c r="AZ111" i="63"/>
  <c r="BE111" i="63"/>
  <c r="BF111" i="63"/>
  <c r="BG111" i="63"/>
  <c r="AN112" i="63"/>
  <c r="AO111" i="63" s="1"/>
  <c r="BK111" i="63" s="1"/>
  <c r="AQ112" i="63"/>
  <c r="AR112" i="63"/>
  <c r="AU112" i="63" s="1"/>
  <c r="AW112" i="63"/>
  <c r="AX112" i="63"/>
  <c r="AZ112" i="63"/>
  <c r="BA112" i="63"/>
  <c r="BE112" i="63"/>
  <c r="BF112" i="63"/>
  <c r="BG112" i="63"/>
  <c r="AN113" i="63"/>
  <c r="AO113" i="63"/>
  <c r="AQ113" i="63"/>
  <c r="AR113" i="63"/>
  <c r="AU113" i="63" s="1"/>
  <c r="BD113" i="63" s="1"/>
  <c r="AW113" i="63"/>
  <c r="AZ113" i="63" s="1"/>
  <c r="AX113" i="63"/>
  <c r="BA113" i="63" s="1"/>
  <c r="BE113" i="63"/>
  <c r="BF113" i="63"/>
  <c r="BG113" i="63"/>
  <c r="AN114" i="63"/>
  <c r="AQ114" i="63"/>
  <c r="AT114" i="63" s="1"/>
  <c r="AR114" i="63"/>
  <c r="AW114" i="63"/>
  <c r="AX114" i="63"/>
  <c r="BA114" i="63" s="1"/>
  <c r="AZ114" i="63"/>
  <c r="BE114" i="63"/>
  <c r="BF114" i="63"/>
  <c r="BG114" i="63"/>
  <c r="AN115" i="63"/>
  <c r="AO114" i="63" s="1"/>
  <c r="AQ115" i="63"/>
  <c r="AR115" i="63"/>
  <c r="AU115" i="63" s="1"/>
  <c r="BD115" i="63" s="1"/>
  <c r="AW115" i="63"/>
  <c r="AX115" i="63"/>
  <c r="BA115" i="63" s="1"/>
  <c r="AZ115" i="63"/>
  <c r="BE115" i="63"/>
  <c r="BF115" i="63"/>
  <c r="BG115" i="63"/>
  <c r="AN116" i="63"/>
  <c r="AQ116" i="63"/>
  <c r="AT116" i="63" s="1"/>
  <c r="AR116" i="63"/>
  <c r="AU116" i="63" s="1"/>
  <c r="AW116" i="63"/>
  <c r="AX116" i="63"/>
  <c r="AZ116" i="63"/>
  <c r="BA116" i="63"/>
  <c r="BE116" i="63"/>
  <c r="BF116" i="63"/>
  <c r="BG116" i="63"/>
  <c r="AN117" i="63"/>
  <c r="AO116" i="63" s="1"/>
  <c r="AQ117" i="63"/>
  <c r="AT117" i="63" s="1"/>
  <c r="AR117" i="63"/>
  <c r="AU117" i="63" s="1"/>
  <c r="BD117" i="63" s="1"/>
  <c r="AW117" i="63"/>
  <c r="AX117" i="63"/>
  <c r="BA117" i="63" s="1"/>
  <c r="AZ117" i="63"/>
  <c r="BE117" i="63"/>
  <c r="BF117" i="63"/>
  <c r="BG117" i="63"/>
  <c r="AN118" i="63"/>
  <c r="AO117" i="63" s="1"/>
  <c r="AQ118" i="63"/>
  <c r="AR118" i="63"/>
  <c r="AW118" i="63"/>
  <c r="AZ118" i="63" s="1"/>
  <c r="AX118" i="63"/>
  <c r="BA118" i="63" s="1"/>
  <c r="BE118" i="63"/>
  <c r="BF118" i="63"/>
  <c r="BG118" i="63"/>
  <c r="AN119" i="63"/>
  <c r="AO118" i="63" s="1"/>
  <c r="AQ119" i="63"/>
  <c r="AT119" i="63" s="1"/>
  <c r="AR119" i="63"/>
  <c r="AU119" i="63" s="1"/>
  <c r="BD119" i="63" s="1"/>
  <c r="AW119" i="63"/>
  <c r="AX119" i="63"/>
  <c r="AZ119" i="63"/>
  <c r="BA119" i="63"/>
  <c r="BE119" i="63"/>
  <c r="BF119" i="63"/>
  <c r="BG119" i="63"/>
  <c r="AN120" i="63"/>
  <c r="AO119" i="63" s="1"/>
  <c r="AP119" i="63" s="1"/>
  <c r="AQ120" i="63"/>
  <c r="AT120" i="63" s="1"/>
  <c r="AR120" i="63"/>
  <c r="AU120" i="63" s="1"/>
  <c r="AW120" i="63"/>
  <c r="AX120" i="63"/>
  <c r="AZ120" i="63"/>
  <c r="BA120" i="63"/>
  <c r="BE120" i="63"/>
  <c r="BF120" i="63"/>
  <c r="BG120" i="63"/>
  <c r="BL120" i="63"/>
  <c r="AN121" i="63"/>
  <c r="AO120" i="63" s="1"/>
  <c r="AP120" i="63" s="1"/>
  <c r="AQ121" i="63"/>
  <c r="AT121" i="63" s="1"/>
  <c r="AR121" i="63"/>
  <c r="AU121" i="63" s="1"/>
  <c r="BD121" i="63" s="1"/>
  <c r="AW121" i="63"/>
  <c r="AX121" i="63"/>
  <c r="BA121" i="63" s="1"/>
  <c r="AZ121" i="63"/>
  <c r="BE121" i="63"/>
  <c r="BF121" i="63"/>
  <c r="BG121" i="63"/>
  <c r="BK121" i="63"/>
  <c r="AN122" i="63"/>
  <c r="AO121" i="63" s="1"/>
  <c r="AQ122" i="63"/>
  <c r="AT122" i="63" s="1"/>
  <c r="BC122" i="63" s="1"/>
  <c r="AR122" i="63"/>
  <c r="AW122" i="63"/>
  <c r="AX122" i="63"/>
  <c r="BA122" i="63" s="1"/>
  <c r="AZ122" i="63"/>
  <c r="BE122" i="63"/>
  <c r="BF122" i="63"/>
  <c r="BG122" i="63"/>
  <c r="AN123" i="63"/>
  <c r="AQ123" i="63"/>
  <c r="AT123" i="63" s="1"/>
  <c r="BC123" i="63" s="1"/>
  <c r="AR123" i="63"/>
  <c r="AU123" i="63" s="1"/>
  <c r="AW123" i="63"/>
  <c r="AX123" i="63"/>
  <c r="BA123" i="63" s="1"/>
  <c r="AZ123" i="63"/>
  <c r="BE123" i="63"/>
  <c r="BF123" i="63"/>
  <c r="BG123" i="63"/>
  <c r="AN124" i="63"/>
  <c r="AO123" i="63" s="1"/>
  <c r="AP124" i="63"/>
  <c r="AS124" i="63" s="1"/>
  <c r="AV124" i="63" s="1"/>
  <c r="AQ124" i="63"/>
  <c r="AT124" i="63" s="1"/>
  <c r="BC124" i="63" s="1"/>
  <c r="AR124" i="63"/>
  <c r="AU124" i="63" s="1"/>
  <c r="AW124" i="63"/>
  <c r="AX124" i="63"/>
  <c r="BA124" i="63" s="1"/>
  <c r="AZ124" i="63"/>
  <c r="BE124" i="63"/>
  <c r="BF124" i="63"/>
  <c r="BG124" i="63"/>
  <c r="AN125" i="63"/>
  <c r="AQ125" i="63"/>
  <c r="AT125" i="63" s="1"/>
  <c r="AR125" i="63"/>
  <c r="AU125" i="63" s="1"/>
  <c r="BD125" i="63" s="1"/>
  <c r="AW125" i="63"/>
  <c r="AX125" i="63"/>
  <c r="BA125" i="63" s="1"/>
  <c r="AZ125" i="63"/>
  <c r="BE125" i="63"/>
  <c r="BF125" i="63"/>
  <c r="BG125" i="63"/>
  <c r="AN126" i="63"/>
  <c r="AQ126" i="63"/>
  <c r="AR126" i="63"/>
  <c r="AW126" i="63"/>
  <c r="AX126" i="63"/>
  <c r="BA126" i="63" s="1"/>
  <c r="AZ126" i="63"/>
  <c r="BE126" i="63"/>
  <c r="BF126" i="63"/>
  <c r="BG126" i="63"/>
  <c r="AN127" i="63"/>
  <c r="AQ127" i="63"/>
  <c r="AT127" i="63" s="1"/>
  <c r="BC127" i="63" s="1"/>
  <c r="AR127" i="63"/>
  <c r="AU127" i="63" s="1"/>
  <c r="AW127" i="63"/>
  <c r="AX127" i="63"/>
  <c r="BA127" i="63" s="1"/>
  <c r="AZ127" i="63"/>
  <c r="BE127" i="63"/>
  <c r="BF127" i="63"/>
  <c r="BG127" i="63"/>
  <c r="AN128" i="63"/>
  <c r="AO127" i="63" s="1"/>
  <c r="AP127" i="63" s="1"/>
  <c r="AQ128" i="63"/>
  <c r="AT128" i="63" s="1"/>
  <c r="BC128" i="63" s="1"/>
  <c r="AR128" i="63"/>
  <c r="AU128" i="63" s="1"/>
  <c r="AW128" i="63"/>
  <c r="AX128" i="63"/>
  <c r="BA128" i="63" s="1"/>
  <c r="AZ128" i="63"/>
  <c r="BE128" i="63"/>
  <c r="BF128" i="63"/>
  <c r="BG128" i="63"/>
  <c r="AN129" i="63"/>
  <c r="AQ129" i="63"/>
  <c r="AT129" i="63" s="1"/>
  <c r="AR129" i="63"/>
  <c r="AU129" i="63" s="1"/>
  <c r="BD129" i="63" s="1"/>
  <c r="AW129" i="63"/>
  <c r="AX129" i="63"/>
  <c r="BA129" i="63" s="1"/>
  <c r="AZ129" i="63"/>
  <c r="BE129" i="63"/>
  <c r="BF129" i="63"/>
  <c r="BG129" i="63"/>
  <c r="AN130" i="63"/>
  <c r="AO129" i="63" s="1"/>
  <c r="BK129" i="63" s="1"/>
  <c r="AQ130" i="63"/>
  <c r="AT130" i="63" s="1"/>
  <c r="AR130" i="63"/>
  <c r="AW130" i="63"/>
  <c r="AX130" i="63"/>
  <c r="BA130" i="63" s="1"/>
  <c r="AZ130" i="63"/>
  <c r="BE130" i="63"/>
  <c r="BF130" i="63"/>
  <c r="BG130" i="63"/>
  <c r="AN131" i="63"/>
  <c r="AO130" i="63" s="1"/>
  <c r="AQ131" i="63"/>
  <c r="AT131" i="63" s="1"/>
  <c r="BC131" i="63" s="1"/>
  <c r="AR131" i="63"/>
  <c r="AU131" i="63" s="1"/>
  <c r="AW131" i="63"/>
  <c r="AX131" i="63"/>
  <c r="BA131" i="63" s="1"/>
  <c r="AZ131" i="63"/>
  <c r="BE131" i="63"/>
  <c r="BF131" i="63"/>
  <c r="BG131" i="63"/>
  <c r="AN132" i="63"/>
  <c r="AQ132" i="63"/>
  <c r="AT132" i="63" s="1"/>
  <c r="BC132" i="63" s="1"/>
  <c r="AR132" i="63"/>
  <c r="AU132" i="63" s="1"/>
  <c r="AW132" i="63"/>
  <c r="AX132" i="63"/>
  <c r="BA132" i="63" s="1"/>
  <c r="AZ132" i="63"/>
  <c r="BE132" i="63"/>
  <c r="BF132" i="63"/>
  <c r="BG132" i="63"/>
  <c r="AN133" i="63"/>
  <c r="AQ133" i="63"/>
  <c r="AT133" i="63" s="1"/>
  <c r="AR133" i="63"/>
  <c r="AU133" i="63" s="1"/>
  <c r="BD133" i="63" s="1"/>
  <c r="AW133" i="63"/>
  <c r="AX133" i="63"/>
  <c r="BA133" i="63" s="1"/>
  <c r="AZ133" i="63"/>
  <c r="BE133" i="63"/>
  <c r="BF133" i="63"/>
  <c r="BG133" i="63"/>
  <c r="AN134" i="63"/>
  <c r="AO133" i="63" s="1"/>
  <c r="BK133" i="63" s="1"/>
  <c r="AQ134" i="63"/>
  <c r="AT134" i="63" s="1"/>
  <c r="AR134" i="63"/>
  <c r="AW134" i="63"/>
  <c r="AX134" i="63"/>
  <c r="BA134" i="63" s="1"/>
  <c r="AZ134" i="63"/>
  <c r="BE134" i="63"/>
  <c r="BF134" i="63"/>
  <c r="BG134" i="63"/>
  <c r="AN135" i="63"/>
  <c r="AO134" i="63" s="1"/>
  <c r="AQ135" i="63"/>
  <c r="AT135" i="63" s="1"/>
  <c r="BC135" i="63" s="1"/>
  <c r="AR135" i="63"/>
  <c r="AU135" i="63" s="1"/>
  <c r="AW135" i="63"/>
  <c r="AX135" i="63"/>
  <c r="BA135" i="63" s="1"/>
  <c r="AZ135" i="63"/>
  <c r="BE135" i="63"/>
  <c r="BF135" i="63"/>
  <c r="BG135" i="63"/>
  <c r="AN136" i="63"/>
  <c r="AO135" i="63" s="1"/>
  <c r="AQ136" i="63"/>
  <c r="AT136" i="63" s="1"/>
  <c r="BC136" i="63" s="1"/>
  <c r="AR136" i="63"/>
  <c r="AU136" i="63" s="1"/>
  <c r="BD136" i="63" s="1"/>
  <c r="AW136" i="63"/>
  <c r="AX136" i="63"/>
  <c r="BA136" i="63" s="1"/>
  <c r="AZ136" i="63"/>
  <c r="BE136" i="63"/>
  <c r="BF136" i="63"/>
  <c r="BG136" i="63"/>
  <c r="AN137" i="63"/>
  <c r="AP137" i="63"/>
  <c r="AS137" i="63" s="1"/>
  <c r="AV137" i="63" s="1"/>
  <c r="AQ137" i="63"/>
  <c r="AT137" i="63" s="1"/>
  <c r="AR137" i="63"/>
  <c r="AU137" i="63" s="1"/>
  <c r="BD137" i="63" s="1"/>
  <c r="AW137" i="63"/>
  <c r="AX137" i="63"/>
  <c r="BA137" i="63" s="1"/>
  <c r="AZ137" i="63"/>
  <c r="BE137" i="63"/>
  <c r="BF137" i="63"/>
  <c r="BG137" i="63"/>
  <c r="AN138" i="63"/>
  <c r="AO137" i="63" s="1"/>
  <c r="BK137" i="63" s="1"/>
  <c r="AQ138" i="63"/>
  <c r="AT138" i="63" s="1"/>
  <c r="AR138" i="63"/>
  <c r="AW138" i="63"/>
  <c r="AX138" i="63"/>
  <c r="BA138" i="63" s="1"/>
  <c r="AZ138" i="63"/>
  <c r="BE138" i="63"/>
  <c r="BF138" i="63"/>
  <c r="BG138" i="63"/>
  <c r="AN139" i="63"/>
  <c r="AQ139" i="63"/>
  <c r="AT139" i="63" s="1"/>
  <c r="BC139" i="63" s="1"/>
  <c r="AR139" i="63"/>
  <c r="AU139" i="63" s="1"/>
  <c r="AW139" i="63"/>
  <c r="AX139" i="63"/>
  <c r="BA139" i="63" s="1"/>
  <c r="AZ139" i="63"/>
  <c r="BE139" i="63"/>
  <c r="BF139" i="63"/>
  <c r="BG139" i="63"/>
  <c r="AN140" i="63"/>
  <c r="AO139" i="63" s="1"/>
  <c r="AP140" i="63"/>
  <c r="AQ140" i="63"/>
  <c r="AT140" i="63" s="1"/>
  <c r="BC140" i="63" s="1"/>
  <c r="AR140" i="63"/>
  <c r="AU140" i="63" s="1"/>
  <c r="AW140" i="63"/>
  <c r="AX140" i="63"/>
  <c r="BA140" i="63" s="1"/>
  <c r="AZ140" i="63"/>
  <c r="BE140" i="63"/>
  <c r="BF140" i="63"/>
  <c r="BG140" i="63"/>
  <c r="AN141" i="63"/>
  <c r="AQ141" i="63"/>
  <c r="AT141" i="63" s="1"/>
  <c r="AR141" i="63"/>
  <c r="AU141" i="63" s="1"/>
  <c r="BD141" i="63" s="1"/>
  <c r="AW141" i="63"/>
  <c r="AX141" i="63"/>
  <c r="BA141" i="63" s="1"/>
  <c r="AZ141" i="63"/>
  <c r="BE141" i="63"/>
  <c r="BF141" i="63"/>
  <c r="BG141" i="63"/>
  <c r="AN142" i="63"/>
  <c r="AQ142" i="63"/>
  <c r="AT142" i="63" s="1"/>
  <c r="AR142" i="63"/>
  <c r="AW142" i="63"/>
  <c r="AX142" i="63"/>
  <c r="BA142" i="63" s="1"/>
  <c r="AZ142" i="63"/>
  <c r="BE142" i="63"/>
  <c r="BF142" i="63"/>
  <c r="BG142" i="63"/>
  <c r="AN143" i="63"/>
  <c r="AO142" i="63" s="1"/>
  <c r="BK142" i="63" s="1"/>
  <c r="AP143" i="63"/>
  <c r="AQ143" i="63"/>
  <c r="AT143" i="63" s="1"/>
  <c r="BC143" i="63" s="1"/>
  <c r="AR143" i="63"/>
  <c r="AW143" i="63"/>
  <c r="AX143" i="63"/>
  <c r="BA143" i="63" s="1"/>
  <c r="AZ143" i="63"/>
  <c r="BE143" i="63"/>
  <c r="BF143" i="63"/>
  <c r="BG143" i="63"/>
  <c r="AN144" i="63"/>
  <c r="AO143" i="63" s="1"/>
  <c r="AQ144" i="63"/>
  <c r="AT144" i="63" s="1"/>
  <c r="BC144" i="63" s="1"/>
  <c r="AR144" i="63"/>
  <c r="AU144" i="63" s="1"/>
  <c r="BD144" i="63" s="1"/>
  <c r="AW144" i="63"/>
  <c r="AX144" i="63"/>
  <c r="BA144" i="63" s="1"/>
  <c r="AZ144" i="63"/>
  <c r="BE144" i="63"/>
  <c r="BF144" i="63"/>
  <c r="BG144" i="63"/>
  <c r="AN145" i="63"/>
  <c r="AQ145" i="63"/>
  <c r="AT145" i="63" s="1"/>
  <c r="AR145" i="63"/>
  <c r="AU145" i="63" s="1"/>
  <c r="BD145" i="63" s="1"/>
  <c r="AW145" i="63"/>
  <c r="AX145" i="63"/>
  <c r="BA145" i="63" s="1"/>
  <c r="AZ145" i="63"/>
  <c r="BE145" i="63"/>
  <c r="BF145" i="63"/>
  <c r="BG145" i="63"/>
  <c r="AN146" i="63"/>
  <c r="AP146" i="63"/>
  <c r="AS146" i="63" s="1"/>
  <c r="AV146" i="63" s="1"/>
  <c r="AY146" i="63" s="1"/>
  <c r="AQ146" i="63"/>
  <c r="AT146" i="63" s="1"/>
  <c r="AR146" i="63"/>
  <c r="AU146" i="63" s="1"/>
  <c r="AW146" i="63"/>
  <c r="AX146" i="63"/>
  <c r="BA146" i="63" s="1"/>
  <c r="AZ146" i="63"/>
  <c r="BE146" i="63"/>
  <c r="BF146" i="63"/>
  <c r="BG146" i="63"/>
  <c r="B2" i="63"/>
  <c r="N19" i="50"/>
  <c r="M4" i="63"/>
  <c r="BJ111" i="63" l="1"/>
  <c r="AO145" i="63"/>
  <c r="BK145" i="63" s="1"/>
  <c r="BL110" i="63"/>
  <c r="BK106" i="63"/>
  <c r="BK102" i="63"/>
  <c r="BL70" i="63"/>
  <c r="BK50" i="63"/>
  <c r="BM50" i="63" s="1"/>
  <c r="AP39" i="63"/>
  <c r="AS39" i="63" s="1"/>
  <c r="AV39" i="63" s="1"/>
  <c r="AY39" i="63" s="1"/>
  <c r="BL45" i="63"/>
  <c r="AO138" i="63"/>
  <c r="BJ70" i="63"/>
  <c r="BL46" i="63"/>
  <c r="BM46" i="63" s="1"/>
  <c r="BD35" i="63"/>
  <c r="BC60" i="63"/>
  <c r="BB110" i="63"/>
  <c r="BD91" i="63"/>
  <c r="BC65" i="63"/>
  <c r="BC120" i="63"/>
  <c r="BD23" i="63"/>
  <c r="BC58" i="63"/>
  <c r="BC50" i="63"/>
  <c r="BD31" i="63"/>
  <c r="BC49" i="63"/>
  <c r="BC34" i="63"/>
  <c r="BD92" i="63"/>
  <c r="BC80" i="63"/>
  <c r="BD124" i="63"/>
  <c r="BD140" i="63"/>
  <c r="BD132" i="63"/>
  <c r="BC64" i="63"/>
  <c r="BC102" i="63"/>
  <c r="BD65" i="63"/>
  <c r="AT118" i="63"/>
  <c r="BC118" i="63" s="1"/>
  <c r="AT14" i="63"/>
  <c r="BC14" i="63" s="1"/>
  <c r="BC22" i="63"/>
  <c r="AU80" i="63"/>
  <c r="BD80" i="63" s="1"/>
  <c r="BD67" i="63"/>
  <c r="BB66" i="63"/>
  <c r="BI66" i="63" s="1"/>
  <c r="A66" i="63" s="1"/>
  <c r="BC56" i="63"/>
  <c r="BC119" i="63"/>
  <c r="BB146" i="63"/>
  <c r="BD116" i="63"/>
  <c r="BC114" i="63"/>
  <c r="BC111" i="63"/>
  <c r="BC109" i="63"/>
  <c r="BD102" i="63"/>
  <c r="BC69" i="63"/>
  <c r="BC53" i="63"/>
  <c r="BC45" i="63"/>
  <c r="BC38" i="63"/>
  <c r="BD22" i="63"/>
  <c r="BD14" i="63"/>
  <c r="BC125" i="63"/>
  <c r="AT115" i="63"/>
  <c r="BC115" i="63" s="1"/>
  <c r="AT103" i="63"/>
  <c r="BC103" i="63" s="1"/>
  <c r="BD100" i="63"/>
  <c r="AT99" i="63"/>
  <c r="BC99" i="63" s="1"/>
  <c r="BD89" i="63"/>
  <c r="BC84" i="63"/>
  <c r="BD77" i="63"/>
  <c r="BM66" i="63"/>
  <c r="BD43" i="63"/>
  <c r="BD40" i="63"/>
  <c r="BC30" i="63"/>
  <c r="AT26" i="63"/>
  <c r="BC26" i="63" s="1"/>
  <c r="BC7" i="63"/>
  <c r="BD105" i="63"/>
  <c r="BD41" i="63"/>
  <c r="BD104" i="63"/>
  <c r="BC97" i="63"/>
  <c r="BC94" i="63"/>
  <c r="BC61" i="63"/>
  <c r="BC57" i="63"/>
  <c r="BD32" i="63"/>
  <c r="BD26" i="63"/>
  <c r="AT10" i="63"/>
  <c r="BC10" i="63" s="1"/>
  <c r="BC138" i="63"/>
  <c r="BD60" i="63"/>
  <c r="BC134" i="63"/>
  <c r="BD112" i="63"/>
  <c r="BC101" i="63"/>
  <c r="BD42" i="63"/>
  <c r="AU38" i="63"/>
  <c r="BD38" i="63" s="1"/>
  <c r="AT35" i="63"/>
  <c r="BC35" i="63" s="1"/>
  <c r="BC130" i="63"/>
  <c r="BD128" i="63"/>
  <c r="AT126" i="63"/>
  <c r="BC126" i="63" s="1"/>
  <c r="BC121" i="63"/>
  <c r="BD85" i="63"/>
  <c r="BC62" i="63"/>
  <c r="BC54" i="63"/>
  <c r="AU48" i="63"/>
  <c r="BD48" i="63" s="1"/>
  <c r="BC44" i="63"/>
  <c r="BD36" i="63"/>
  <c r="BD18" i="63"/>
  <c r="AS127" i="63"/>
  <c r="AV127" i="63" s="1"/>
  <c r="AS140" i="63"/>
  <c r="AV140" i="63" s="1"/>
  <c r="AO131" i="63"/>
  <c r="BJ117" i="63"/>
  <c r="BL117" i="63"/>
  <c r="BK117" i="63"/>
  <c r="AP117" i="63"/>
  <c r="BJ142" i="63"/>
  <c r="BL142" i="63"/>
  <c r="AP142" i="63"/>
  <c r="BJ123" i="63"/>
  <c r="BK123" i="63"/>
  <c r="BL123" i="63"/>
  <c r="BJ139" i="63"/>
  <c r="BK139" i="63"/>
  <c r="BL139" i="63"/>
  <c r="BJ135" i="63"/>
  <c r="BK135" i="63"/>
  <c r="BL135" i="63"/>
  <c r="BC129" i="63"/>
  <c r="AO124" i="63"/>
  <c r="AP123" i="63"/>
  <c r="AS120" i="63"/>
  <c r="AV120" i="63" s="1"/>
  <c r="AU142" i="63"/>
  <c r="BD142" i="63" s="1"/>
  <c r="BC141" i="63"/>
  <c r="BC137" i="63"/>
  <c r="BC133" i="63"/>
  <c r="AO128" i="63"/>
  <c r="AO126" i="63"/>
  <c r="AY124" i="63"/>
  <c r="BL133" i="63"/>
  <c r="AP133" i="63"/>
  <c r="BJ133" i="63"/>
  <c r="AO140" i="63"/>
  <c r="AY137" i="63"/>
  <c r="AP135" i="63"/>
  <c r="AO132" i="63"/>
  <c r="BJ130" i="63"/>
  <c r="BK130" i="63"/>
  <c r="BL130" i="63"/>
  <c r="AP130" i="63"/>
  <c r="AU126" i="63"/>
  <c r="BD126" i="63" s="1"/>
  <c r="AU122" i="63"/>
  <c r="BD122" i="63" s="1"/>
  <c r="BL116" i="63"/>
  <c r="AP116" i="63"/>
  <c r="BJ116" i="63"/>
  <c r="BK116" i="63"/>
  <c r="AS107" i="63"/>
  <c r="AV107" i="63" s="1"/>
  <c r="BC142" i="63"/>
  <c r="BD146" i="63"/>
  <c r="BC146" i="63"/>
  <c r="BC145" i="63"/>
  <c r="AU143" i="63"/>
  <c r="BD143" i="63" s="1"/>
  <c r="AO141" i="63"/>
  <c r="BJ138" i="63"/>
  <c r="BK138" i="63"/>
  <c r="BL138" i="63"/>
  <c r="AP138" i="63"/>
  <c r="BB137" i="63"/>
  <c r="AO136" i="63"/>
  <c r="BJ134" i="63"/>
  <c r="BK134" i="63"/>
  <c r="BL134" i="63"/>
  <c r="AP134" i="63"/>
  <c r="AU130" i="63"/>
  <c r="BD130" i="63" s="1"/>
  <c r="BD120" i="63"/>
  <c r="BL137" i="63"/>
  <c r="BK143" i="63"/>
  <c r="BL143" i="63"/>
  <c r="AP139" i="63"/>
  <c r="AO144" i="63"/>
  <c r="AU138" i="63"/>
  <c r="BD138" i="63" s="1"/>
  <c r="AU134" i="63"/>
  <c r="BD134" i="63" s="1"/>
  <c r="AO125" i="63"/>
  <c r="BL121" i="63"/>
  <c r="AP121" i="63"/>
  <c r="BJ121" i="63"/>
  <c r="BJ118" i="63"/>
  <c r="AP118" i="63"/>
  <c r="BK118" i="63"/>
  <c r="BL118" i="63"/>
  <c r="BJ114" i="63"/>
  <c r="BL114" i="63"/>
  <c r="BK114" i="63"/>
  <c r="AP114" i="63"/>
  <c r="BJ127" i="63"/>
  <c r="BK127" i="63"/>
  <c r="BL127" i="63"/>
  <c r="BL145" i="63"/>
  <c r="AP145" i="63"/>
  <c r="BJ145" i="63"/>
  <c r="AS143" i="63"/>
  <c r="AV143" i="63" s="1"/>
  <c r="BL129" i="63"/>
  <c r="AP129" i="63"/>
  <c r="BJ129" i="63"/>
  <c r="AS119" i="63"/>
  <c r="AV119" i="63" s="1"/>
  <c r="AU118" i="63"/>
  <c r="BD118" i="63" s="1"/>
  <c r="AT100" i="63"/>
  <c r="BC100" i="63" s="1"/>
  <c r="AT90" i="63"/>
  <c r="BC90" i="63" s="1"/>
  <c r="AT20" i="63"/>
  <c r="BC20" i="63" s="1"/>
  <c r="BK120" i="63"/>
  <c r="BL119" i="63"/>
  <c r="AP98" i="63"/>
  <c r="BK98" i="63"/>
  <c r="BJ108" i="63"/>
  <c r="BK108" i="63"/>
  <c r="BL108" i="63"/>
  <c r="AS90" i="63"/>
  <c r="AV90" i="63" s="1"/>
  <c r="BD139" i="63"/>
  <c r="BD135" i="63"/>
  <c r="BD131" i="63"/>
  <c r="BD127" i="63"/>
  <c r="BB124" i="63"/>
  <c r="BD123" i="63"/>
  <c r="BJ120" i="63"/>
  <c r="BK119" i="63"/>
  <c r="AP113" i="63"/>
  <c r="BJ113" i="63"/>
  <c r="BL113" i="63"/>
  <c r="AT112" i="63"/>
  <c r="BC112" i="63" s="1"/>
  <c r="BD98" i="63"/>
  <c r="AP96" i="63"/>
  <c r="BJ96" i="63"/>
  <c r="BK96" i="63"/>
  <c r="BL96" i="63"/>
  <c r="BJ92" i="63"/>
  <c r="BK92" i="63"/>
  <c r="BL92" i="63"/>
  <c r="AP92" i="63"/>
  <c r="AS102" i="63"/>
  <c r="AV102" i="63" s="1"/>
  <c r="AO146" i="63"/>
  <c r="AO122" i="63"/>
  <c r="BJ119" i="63"/>
  <c r="BC116" i="63"/>
  <c r="AO112" i="63"/>
  <c r="BD111" i="63"/>
  <c r="AU107" i="63"/>
  <c r="BD107" i="63" s="1"/>
  <c r="AT104" i="63"/>
  <c r="BC104" i="63" s="1"/>
  <c r="AO95" i="63"/>
  <c r="BJ87" i="63"/>
  <c r="BK87" i="63"/>
  <c r="BL87" i="63"/>
  <c r="AP87" i="63"/>
  <c r="AO77" i="63"/>
  <c r="AO76" i="63"/>
  <c r="AP62" i="63"/>
  <c r="BJ62" i="63"/>
  <c r="BK62" i="63"/>
  <c r="BL62" i="63"/>
  <c r="AU114" i="63"/>
  <c r="BD114" i="63" s="1"/>
  <c r="BD106" i="63"/>
  <c r="BK103" i="63"/>
  <c r="BL103" i="63"/>
  <c r="AP103" i="63"/>
  <c r="AO101" i="63"/>
  <c r="AP94" i="63"/>
  <c r="BJ94" i="63"/>
  <c r="BK94" i="63"/>
  <c r="BL94" i="63"/>
  <c r="BK65" i="63"/>
  <c r="AP65" i="63"/>
  <c r="BJ65" i="63"/>
  <c r="BL65" i="63"/>
  <c r="AT108" i="63"/>
  <c r="BC108" i="63" s="1"/>
  <c r="BC117" i="63"/>
  <c r="AO115" i="63"/>
  <c r="BK113" i="63"/>
  <c r="BL111" i="63"/>
  <c r="AP111" i="63"/>
  <c r="BD110" i="63"/>
  <c r="AP108" i="63"/>
  <c r="BC105" i="63"/>
  <c r="BJ103" i="63"/>
  <c r="BJ100" i="63"/>
  <c r="BK100" i="63"/>
  <c r="BL100" i="63"/>
  <c r="AP100" i="63"/>
  <c r="AP105" i="63"/>
  <c r="BJ105" i="63"/>
  <c r="BL105" i="63"/>
  <c r="BK91" i="63"/>
  <c r="BL91" i="63"/>
  <c r="AP91" i="63"/>
  <c r="BK83" i="63"/>
  <c r="BL83" i="63"/>
  <c r="AP83" i="63"/>
  <c r="BK107" i="63"/>
  <c r="BL107" i="63"/>
  <c r="BB106" i="63"/>
  <c r="AT113" i="63"/>
  <c r="BC113" i="63" s="1"/>
  <c r="AO109" i="63"/>
  <c r="BJ107" i="63"/>
  <c r="AO104" i="63"/>
  <c r="AP97" i="63"/>
  <c r="BJ97" i="63"/>
  <c r="BK97" i="63"/>
  <c r="BL97" i="63"/>
  <c r="AO93" i="63"/>
  <c r="AO86" i="63"/>
  <c r="AO85" i="63"/>
  <c r="AO84" i="63"/>
  <c r="BK79" i="63"/>
  <c r="BL79" i="63"/>
  <c r="AP79" i="63"/>
  <c r="AO73" i="63"/>
  <c r="AO72" i="63"/>
  <c r="BJ64" i="63"/>
  <c r="BK64" i="63"/>
  <c r="AP64" i="63"/>
  <c r="BL64" i="63"/>
  <c r="BJ110" i="63"/>
  <c r="BJ106" i="63"/>
  <c r="BJ102" i="63"/>
  <c r="BD95" i="63"/>
  <c r="BD93" i="63"/>
  <c r="AO89" i="63"/>
  <c r="AU83" i="63"/>
  <c r="BD83" i="63" s="1"/>
  <c r="AO78" i="63"/>
  <c r="BC74" i="63"/>
  <c r="BL90" i="63"/>
  <c r="BJ90" i="63"/>
  <c r="AS88" i="63"/>
  <c r="AV88" i="63" s="1"/>
  <c r="AU82" i="63"/>
  <c r="BD82" i="63" s="1"/>
  <c r="AU75" i="63"/>
  <c r="BD75" i="63" s="1"/>
  <c r="AU71" i="63"/>
  <c r="BD71" i="63" s="1"/>
  <c r="AP48" i="63"/>
  <c r="BJ48" i="63"/>
  <c r="BK48" i="63"/>
  <c r="BL48" i="63"/>
  <c r="BK31" i="63"/>
  <c r="BL31" i="63"/>
  <c r="BJ31" i="63"/>
  <c r="AP31" i="63"/>
  <c r="AO99" i="63"/>
  <c r="BC96" i="63"/>
  <c r="BK90" i="63"/>
  <c r="BJ88" i="63"/>
  <c r="BK88" i="63"/>
  <c r="BC82" i="63"/>
  <c r="BC70" i="63"/>
  <c r="BD103" i="63"/>
  <c r="BD99" i="63"/>
  <c r="BC95" i="63"/>
  <c r="AU87" i="63"/>
  <c r="BD87" i="63" s="1"/>
  <c r="AU86" i="63"/>
  <c r="BD86" i="63" s="1"/>
  <c r="BB70" i="63"/>
  <c r="AO69" i="63"/>
  <c r="BJ68" i="63"/>
  <c r="AP68" i="63"/>
  <c r="BL68" i="63"/>
  <c r="AP56" i="63"/>
  <c r="BJ56" i="63"/>
  <c r="BK56" i="63"/>
  <c r="BL56" i="63"/>
  <c r="AT51" i="63"/>
  <c r="BC51" i="63" s="1"/>
  <c r="BC86" i="63"/>
  <c r="AO82" i="63"/>
  <c r="BL74" i="63"/>
  <c r="AP74" i="63"/>
  <c r="BJ74" i="63"/>
  <c r="AY70" i="63"/>
  <c r="AU90" i="63"/>
  <c r="BD90" i="63" s="1"/>
  <c r="AO81" i="63"/>
  <c r="AO80" i="63"/>
  <c r="AU79" i="63"/>
  <c r="BD79" i="63" s="1"/>
  <c r="BC78" i="63"/>
  <c r="BK74" i="63"/>
  <c r="BD52" i="63"/>
  <c r="AP51" i="63"/>
  <c r="BK51" i="63"/>
  <c r="BL51" i="63"/>
  <c r="BC48" i="63"/>
  <c r="AU39" i="63"/>
  <c r="BD39" i="63" s="1"/>
  <c r="BJ34" i="63"/>
  <c r="BL34" i="63"/>
  <c r="AP75" i="63"/>
  <c r="AP71" i="63"/>
  <c r="AT67" i="63"/>
  <c r="BC67" i="63" s="1"/>
  <c r="AT59" i="63"/>
  <c r="BC59" i="63" s="1"/>
  <c r="BK57" i="63"/>
  <c r="AP57" i="63"/>
  <c r="BK49" i="63"/>
  <c r="AP49" i="63"/>
  <c r="BJ37" i="63"/>
  <c r="BL37" i="63"/>
  <c r="BC36" i="63"/>
  <c r="BK34" i="63"/>
  <c r="AP67" i="63"/>
  <c r="BK67" i="63"/>
  <c r="BL67" i="63"/>
  <c r="AP59" i="63"/>
  <c r="BK59" i="63"/>
  <c r="BL59" i="63"/>
  <c r="BK54" i="63"/>
  <c r="AP54" i="63"/>
  <c r="AP52" i="63"/>
  <c r="BJ52" i="63"/>
  <c r="BK52" i="63"/>
  <c r="BJ16" i="63"/>
  <c r="BK16" i="63"/>
  <c r="BL16" i="63"/>
  <c r="AP16" i="63"/>
  <c r="BJ67" i="63"/>
  <c r="BD64" i="63"/>
  <c r="BK58" i="63"/>
  <c r="BM58" i="63" s="1"/>
  <c r="AP58" i="63"/>
  <c r="BC52" i="63"/>
  <c r="BD44" i="63"/>
  <c r="BJ41" i="63"/>
  <c r="BL41" i="63"/>
  <c r="BK41" i="63"/>
  <c r="AP41" i="63"/>
  <c r="BK37" i="63"/>
  <c r="AU37" i="63"/>
  <c r="BD37" i="63" s="1"/>
  <c r="BK15" i="63"/>
  <c r="BL15" i="63"/>
  <c r="AP15" i="63"/>
  <c r="BJ15" i="63"/>
  <c r="BC91" i="63"/>
  <c r="BC87" i="63"/>
  <c r="BC83" i="63"/>
  <c r="BC79" i="63"/>
  <c r="BL75" i="63"/>
  <c r="BC75" i="63"/>
  <c r="BL71" i="63"/>
  <c r="BC71" i="63"/>
  <c r="BD68" i="63"/>
  <c r="AU63" i="63"/>
  <c r="BD63" i="63" s="1"/>
  <c r="AP60" i="63"/>
  <c r="BJ60" i="63"/>
  <c r="BK60" i="63"/>
  <c r="BL57" i="63"/>
  <c r="AT55" i="63"/>
  <c r="BC55" i="63" s="1"/>
  <c r="AO53" i="63"/>
  <c r="BL49" i="63"/>
  <c r="AT47" i="63"/>
  <c r="BC47" i="63" s="1"/>
  <c r="AO32" i="63"/>
  <c r="AP18" i="63"/>
  <c r="BJ18" i="63"/>
  <c r="BK18" i="63"/>
  <c r="BL18" i="63"/>
  <c r="BD78" i="63"/>
  <c r="BK75" i="63"/>
  <c r="BD74" i="63"/>
  <c r="BK71" i="63"/>
  <c r="BD70" i="63"/>
  <c r="AY66" i="63"/>
  <c r="AT63" i="63"/>
  <c r="BC63" i="63" s="1"/>
  <c r="BJ57" i="63"/>
  <c r="BD56" i="63"/>
  <c r="AP55" i="63"/>
  <c r="BK55" i="63"/>
  <c r="BL55" i="63"/>
  <c r="BJ51" i="63"/>
  <c r="BJ49" i="63"/>
  <c r="AP47" i="63"/>
  <c r="BK47" i="63"/>
  <c r="BL47" i="63"/>
  <c r="AP44" i="63"/>
  <c r="BJ44" i="63"/>
  <c r="BK44" i="63"/>
  <c r="AO42" i="63"/>
  <c r="AP37" i="63"/>
  <c r="AP34" i="63"/>
  <c r="AP63" i="63"/>
  <c r="BK63" i="63"/>
  <c r="BL63" i="63"/>
  <c r="BK61" i="63"/>
  <c r="BM61" i="63" s="1"/>
  <c r="AP61" i="63"/>
  <c r="AS50" i="63"/>
  <c r="AV50" i="63" s="1"/>
  <c r="BB46" i="63"/>
  <c r="BI46" i="63" s="1"/>
  <c r="A46" i="63" s="1"/>
  <c r="BK45" i="63"/>
  <c r="AP45" i="63"/>
  <c r="BJ36" i="63"/>
  <c r="BL36" i="63"/>
  <c r="BK36" i="63"/>
  <c r="AP36" i="63"/>
  <c r="BD59" i="63"/>
  <c r="BD55" i="63"/>
  <c r="BD51" i="63"/>
  <c r="BD47" i="63"/>
  <c r="AO38" i="63"/>
  <c r="BJ30" i="63"/>
  <c r="BK30" i="63"/>
  <c r="BK19" i="63"/>
  <c r="BL19" i="63"/>
  <c r="AP19" i="63"/>
  <c r="AO35" i="63"/>
  <c r="AU29" i="63"/>
  <c r="BD29" i="63" s="1"/>
  <c r="BK27" i="63"/>
  <c r="BL27" i="63"/>
  <c r="AP27" i="63"/>
  <c r="BJ26" i="63"/>
  <c r="BK26" i="63"/>
  <c r="AU25" i="63"/>
  <c r="BD25" i="63" s="1"/>
  <c r="BK23" i="63"/>
  <c r="BL23" i="63"/>
  <c r="AP23" i="63"/>
  <c r="BJ22" i="63"/>
  <c r="BK22" i="63"/>
  <c r="AU21" i="63"/>
  <c r="BD21" i="63" s="1"/>
  <c r="AO6" i="63"/>
  <c r="AO40" i="63"/>
  <c r="BC40" i="63"/>
  <c r="BL26" i="63"/>
  <c r="BL22" i="63"/>
  <c r="AP9" i="63"/>
  <c r="BJ9" i="63"/>
  <c r="BK9" i="63"/>
  <c r="BL9" i="63"/>
  <c r="BD34" i="63"/>
  <c r="AP29" i="63"/>
  <c r="BJ29" i="63"/>
  <c r="BK29" i="63"/>
  <c r="BL29" i="63"/>
  <c r="AP25" i="63"/>
  <c r="BJ25" i="63"/>
  <c r="BK25" i="63"/>
  <c r="BL25" i="63"/>
  <c r="AP21" i="63"/>
  <c r="BK21" i="63"/>
  <c r="BL21" i="63"/>
  <c r="AP13" i="63"/>
  <c r="BK13" i="63"/>
  <c r="BL13" i="63"/>
  <c r="AP10" i="63"/>
  <c r="BJ10" i="63"/>
  <c r="BK10" i="63"/>
  <c r="BK8" i="63"/>
  <c r="BL8" i="63"/>
  <c r="AP8" i="63"/>
  <c r="BD30" i="63"/>
  <c r="AO28" i="63"/>
  <c r="BJ24" i="63"/>
  <c r="BL24" i="63"/>
  <c r="AP24" i="63"/>
  <c r="BJ20" i="63"/>
  <c r="BL20" i="63"/>
  <c r="AP20" i="63"/>
  <c r="AP17" i="63"/>
  <c r="BK17" i="63"/>
  <c r="BL17" i="63"/>
  <c r="AP14" i="63"/>
  <c r="BK14" i="63"/>
  <c r="BJ12" i="63"/>
  <c r="BK12" i="63"/>
  <c r="BL12" i="63"/>
  <c r="AP12" i="63"/>
  <c r="BL10" i="63"/>
  <c r="AT8" i="63"/>
  <c r="BC8" i="63" s="1"/>
  <c r="AT12" i="63"/>
  <c r="BC12" i="63" s="1"/>
  <c r="BK7" i="63"/>
  <c r="BL7" i="63"/>
  <c r="AP7" i="63"/>
  <c r="AO43" i="63"/>
  <c r="BK39" i="63"/>
  <c r="BM39" i="63" s="1"/>
  <c r="BD33" i="63"/>
  <c r="AP33" i="63"/>
  <c r="BJ33" i="63"/>
  <c r="BL33" i="63"/>
  <c r="BC32" i="63"/>
  <c r="AP30" i="63"/>
  <c r="AT28" i="63"/>
  <c r="BC28" i="63" s="1"/>
  <c r="AP26" i="63"/>
  <c r="AT24" i="63"/>
  <c r="BC24" i="63" s="1"/>
  <c r="AP22" i="63"/>
  <c r="AT16" i="63"/>
  <c r="BC16" i="63" s="1"/>
  <c r="BK11" i="63"/>
  <c r="BL11" i="63"/>
  <c r="AP11" i="63"/>
  <c r="BD10" i="63"/>
  <c r="BD17" i="63"/>
  <c r="BD13" i="63"/>
  <c r="BM102" i="63" l="1"/>
  <c r="BM110" i="63"/>
  <c r="BM106" i="63"/>
  <c r="BM111" i="63"/>
  <c r="BM70" i="63"/>
  <c r="BB39" i="63"/>
  <c r="BI39" i="63" s="1"/>
  <c r="A39" i="63" s="1"/>
  <c r="BO46" i="63"/>
  <c r="BI110" i="63"/>
  <c r="A110" i="63" s="1"/>
  <c r="BI106" i="63"/>
  <c r="A106" i="63" s="1"/>
  <c r="BM75" i="63"/>
  <c r="BM68" i="63"/>
  <c r="BM55" i="63"/>
  <c r="BM71" i="63"/>
  <c r="BM60" i="63"/>
  <c r="BB102" i="63"/>
  <c r="BI102" i="63" s="1"/>
  <c r="A102" i="63" s="1"/>
  <c r="BM142" i="63"/>
  <c r="BB127" i="63"/>
  <c r="BI127" i="63" s="1"/>
  <c r="A127" i="63" s="1"/>
  <c r="BM20" i="63"/>
  <c r="BI124" i="63"/>
  <c r="A124" i="63" s="1"/>
  <c r="BM134" i="63"/>
  <c r="BM130" i="63"/>
  <c r="BM94" i="63"/>
  <c r="BM129" i="63"/>
  <c r="BM19" i="63"/>
  <c r="BB140" i="63"/>
  <c r="BI140" i="63" s="1"/>
  <c r="A140" i="63" s="1"/>
  <c r="BM47" i="63"/>
  <c r="BM57" i="63"/>
  <c r="BI70" i="63"/>
  <c r="A70" i="63" s="1"/>
  <c r="BM135" i="63"/>
  <c r="BM23" i="63"/>
  <c r="BM138" i="63"/>
  <c r="BM49" i="63"/>
  <c r="BM108" i="63"/>
  <c r="BM51" i="63"/>
  <c r="BI137" i="63"/>
  <c r="A137" i="63" s="1"/>
  <c r="BM30" i="63"/>
  <c r="BB90" i="63"/>
  <c r="BI90" i="63" s="1"/>
  <c r="A90" i="63" s="1"/>
  <c r="BM9" i="63"/>
  <c r="BM26" i="63"/>
  <c r="BM52" i="63"/>
  <c r="BM37" i="63"/>
  <c r="BM96" i="63"/>
  <c r="BO66" i="63"/>
  <c r="BM11" i="63"/>
  <c r="BM27" i="63"/>
  <c r="BM44" i="63"/>
  <c r="BM121" i="63"/>
  <c r="BM36" i="63"/>
  <c r="BM63" i="63"/>
  <c r="BM105" i="63"/>
  <c r="BM87" i="63"/>
  <c r="BM123" i="63"/>
  <c r="BM114" i="63"/>
  <c r="BM59" i="63"/>
  <c r="BB88" i="63"/>
  <c r="BI88" i="63" s="1"/>
  <c r="A88" i="63" s="1"/>
  <c r="BB119" i="63"/>
  <c r="BI119" i="63" s="1"/>
  <c r="A119" i="63" s="1"/>
  <c r="AS29" i="63"/>
  <c r="AV29" i="63" s="1"/>
  <c r="AS17" i="63"/>
  <c r="AV17" i="63" s="1"/>
  <c r="BJ40" i="63"/>
  <c r="BL40" i="63"/>
  <c r="BK40" i="63"/>
  <c r="AP40" i="63"/>
  <c r="AS36" i="63"/>
  <c r="AV36" i="63" s="1"/>
  <c r="AS61" i="63"/>
  <c r="AV61" i="63" s="1"/>
  <c r="BJ42" i="63"/>
  <c r="AP42" i="63"/>
  <c r="BK42" i="63"/>
  <c r="BL42" i="63"/>
  <c r="BK53" i="63"/>
  <c r="AP53" i="63"/>
  <c r="BL53" i="63"/>
  <c r="BM16" i="63"/>
  <c r="AS54" i="63"/>
  <c r="AV54" i="63" s="1"/>
  <c r="BM74" i="63"/>
  <c r="AS31" i="63"/>
  <c r="AV31" i="63" s="1"/>
  <c r="AY88" i="63"/>
  <c r="AS64" i="63"/>
  <c r="AV64" i="63" s="1"/>
  <c r="BM97" i="63"/>
  <c r="BM100" i="63"/>
  <c r="BL115" i="63"/>
  <c r="AP115" i="63"/>
  <c r="BJ115" i="63"/>
  <c r="BK115" i="63"/>
  <c r="AS87" i="63"/>
  <c r="AV87" i="63" s="1"/>
  <c r="AY102" i="63"/>
  <c r="AS96" i="63"/>
  <c r="AV96" i="63" s="1"/>
  <c r="BM120" i="63"/>
  <c r="AY90" i="63"/>
  <c r="AS129" i="63"/>
  <c r="AV129" i="63" s="1"/>
  <c r="AS118" i="63"/>
  <c r="AV118" i="63" s="1"/>
  <c r="AP136" i="63"/>
  <c r="BJ136" i="63"/>
  <c r="BK136" i="63"/>
  <c r="BL136" i="63"/>
  <c r="BM116" i="63"/>
  <c r="BM133" i="63"/>
  <c r="AY50" i="63"/>
  <c r="AS49" i="63"/>
  <c r="AV49" i="63" s="1"/>
  <c r="AP89" i="63"/>
  <c r="BL89" i="63"/>
  <c r="BJ89" i="63"/>
  <c r="BK89" i="63"/>
  <c r="BM33" i="63"/>
  <c r="BM12" i="63"/>
  <c r="AS20" i="63"/>
  <c r="AV20" i="63" s="1"/>
  <c r="AS8" i="63"/>
  <c r="AV8" i="63" s="1"/>
  <c r="AP6" i="63"/>
  <c r="BK6" i="63"/>
  <c r="BL6" i="63"/>
  <c r="BM18" i="63"/>
  <c r="AS58" i="63"/>
  <c r="AV58" i="63" s="1"/>
  <c r="AS67" i="63"/>
  <c r="AV67" i="63" s="1"/>
  <c r="BB50" i="63"/>
  <c r="BI50" i="63" s="1"/>
  <c r="A50" i="63" s="1"/>
  <c r="AS71" i="63"/>
  <c r="AV71" i="63" s="1"/>
  <c r="BJ80" i="63"/>
  <c r="BK80" i="63"/>
  <c r="AP80" i="63"/>
  <c r="BL80" i="63"/>
  <c r="AS74" i="63"/>
  <c r="AV74" i="63" s="1"/>
  <c r="BM56" i="63"/>
  <c r="BM31" i="63"/>
  <c r="BM90" i="63"/>
  <c r="AS97" i="63"/>
  <c r="AV97" i="63" s="1"/>
  <c r="AS83" i="63"/>
  <c r="AV83" i="63" s="1"/>
  <c r="BM103" i="63"/>
  <c r="AS92" i="63"/>
  <c r="AV92" i="63" s="1"/>
  <c r="BM127" i="63"/>
  <c r="BM118" i="63"/>
  <c r="AS116" i="63"/>
  <c r="AV116" i="63" s="1"/>
  <c r="AS133" i="63"/>
  <c r="AV133" i="63" s="1"/>
  <c r="BM117" i="63"/>
  <c r="AS48" i="63"/>
  <c r="AV48" i="63" s="1"/>
  <c r="BJ124" i="63"/>
  <c r="BK124" i="63"/>
  <c r="BL124" i="63"/>
  <c r="AS22" i="63"/>
  <c r="AV22" i="63" s="1"/>
  <c r="AS33" i="63"/>
  <c r="AV33" i="63" s="1"/>
  <c r="BM25" i="63"/>
  <c r="AS18" i="63"/>
  <c r="AV18" i="63" s="1"/>
  <c r="BM15" i="63"/>
  <c r="AS57" i="63"/>
  <c r="AV57" i="63" s="1"/>
  <c r="AS75" i="63"/>
  <c r="AV75" i="63" s="1"/>
  <c r="AS51" i="63"/>
  <c r="AV51" i="63" s="1"/>
  <c r="AP81" i="63"/>
  <c r="BL81" i="63"/>
  <c r="BK81" i="63"/>
  <c r="BJ81" i="63"/>
  <c r="AS56" i="63"/>
  <c r="AV56" i="63" s="1"/>
  <c r="BM64" i="63"/>
  <c r="BJ84" i="63"/>
  <c r="BK84" i="63"/>
  <c r="BL84" i="63"/>
  <c r="AP84" i="63"/>
  <c r="BJ104" i="63"/>
  <c r="BK104" i="63"/>
  <c r="BL104" i="63"/>
  <c r="AP104" i="63"/>
  <c r="BK112" i="63"/>
  <c r="BL112" i="63"/>
  <c r="AP112" i="63"/>
  <c r="BB143" i="63"/>
  <c r="BI143" i="63" s="1"/>
  <c r="A143" i="63" s="1"/>
  <c r="AS114" i="63"/>
  <c r="AV114" i="63" s="1"/>
  <c r="BJ144" i="63"/>
  <c r="BK144" i="63"/>
  <c r="BL144" i="63"/>
  <c r="AP144" i="63"/>
  <c r="AS138" i="63"/>
  <c r="AV138" i="63" s="1"/>
  <c r="BI146" i="63"/>
  <c r="A146" i="63" s="1"/>
  <c r="BK131" i="63"/>
  <c r="BL131" i="63"/>
  <c r="AP131" i="63"/>
  <c r="AS21" i="63"/>
  <c r="AV21" i="63" s="1"/>
  <c r="AS130" i="63"/>
  <c r="AV130" i="63" s="1"/>
  <c r="AS13" i="63"/>
  <c r="AV13" i="63" s="1"/>
  <c r="AS25" i="63"/>
  <c r="AV25" i="63" s="1"/>
  <c r="BL35" i="63"/>
  <c r="AP35" i="63"/>
  <c r="BK35" i="63"/>
  <c r="BJ38" i="63"/>
  <c r="BL38" i="63"/>
  <c r="BK38" i="63"/>
  <c r="AP38" i="63"/>
  <c r="AS44" i="63"/>
  <c r="AV44" i="63" s="1"/>
  <c r="AS55" i="63"/>
  <c r="AV55" i="63" s="1"/>
  <c r="BL32" i="63"/>
  <c r="AP32" i="63"/>
  <c r="BK32" i="63"/>
  <c r="AS15" i="63"/>
  <c r="AV15" i="63" s="1"/>
  <c r="AS41" i="63"/>
  <c r="AV41" i="63" s="1"/>
  <c r="BL82" i="63"/>
  <c r="AP82" i="63"/>
  <c r="BK82" i="63"/>
  <c r="AP85" i="63"/>
  <c r="BL85" i="63"/>
  <c r="BJ85" i="63"/>
  <c r="BK85" i="63"/>
  <c r="BM107" i="63"/>
  <c r="AS105" i="63"/>
  <c r="AV105" i="63" s="1"/>
  <c r="AS108" i="63"/>
  <c r="AV108" i="63" s="1"/>
  <c r="AS94" i="63"/>
  <c r="AV94" i="63" s="1"/>
  <c r="AY143" i="63"/>
  <c r="AS121" i="63"/>
  <c r="AV121" i="63" s="1"/>
  <c r="AS139" i="63"/>
  <c r="AV139" i="63" s="1"/>
  <c r="AP132" i="63"/>
  <c r="BK132" i="63"/>
  <c r="BL132" i="63"/>
  <c r="AS142" i="63"/>
  <c r="AV142" i="63" s="1"/>
  <c r="AS10" i="63"/>
  <c r="AV10" i="63" s="1"/>
  <c r="AS26" i="63"/>
  <c r="AV26" i="63" s="1"/>
  <c r="AS14" i="63"/>
  <c r="AV14" i="63" s="1"/>
  <c r="AS24" i="63"/>
  <c r="AV24" i="63" s="1"/>
  <c r="AS9" i="63"/>
  <c r="AV9" i="63" s="1"/>
  <c r="AS19" i="63"/>
  <c r="AV19" i="63" s="1"/>
  <c r="AS45" i="63"/>
  <c r="AV45" i="63" s="1"/>
  <c r="AS63" i="63"/>
  <c r="AV63" i="63" s="1"/>
  <c r="BM67" i="63"/>
  <c r="AS59" i="63"/>
  <c r="AV59" i="63" s="1"/>
  <c r="BM34" i="63"/>
  <c r="AS68" i="63"/>
  <c r="AV68" i="63" s="1"/>
  <c r="BM88" i="63"/>
  <c r="BL78" i="63"/>
  <c r="AP78" i="63"/>
  <c r="BK78" i="63"/>
  <c r="BJ72" i="63"/>
  <c r="BK72" i="63"/>
  <c r="BL72" i="63"/>
  <c r="AP72" i="63"/>
  <c r="BL86" i="63"/>
  <c r="AP86" i="63"/>
  <c r="BK86" i="63"/>
  <c r="AP109" i="63"/>
  <c r="BJ109" i="63"/>
  <c r="BL109" i="63"/>
  <c r="BK109" i="63"/>
  <c r="AP101" i="63"/>
  <c r="BK101" i="63"/>
  <c r="BL101" i="63"/>
  <c r="BM62" i="63"/>
  <c r="BL95" i="63"/>
  <c r="AP95" i="63"/>
  <c r="BK95" i="63"/>
  <c r="BM119" i="63"/>
  <c r="BM92" i="63"/>
  <c r="AS134" i="63"/>
  <c r="AV134" i="63" s="1"/>
  <c r="AS135" i="63"/>
  <c r="AV135" i="63" s="1"/>
  <c r="BB120" i="63"/>
  <c r="BI120" i="63" s="1"/>
  <c r="A120" i="63" s="1"/>
  <c r="AY140" i="63"/>
  <c r="BL28" i="63"/>
  <c r="AP28" i="63"/>
  <c r="BK28" i="63"/>
  <c r="AS23" i="63"/>
  <c r="AV23" i="63" s="1"/>
  <c r="AS37" i="63"/>
  <c r="AV37" i="63" s="1"/>
  <c r="BK99" i="63"/>
  <c r="BL99" i="63"/>
  <c r="AP99" i="63"/>
  <c r="BJ99" i="63"/>
  <c r="AS11" i="63"/>
  <c r="AV11" i="63" s="1"/>
  <c r="AP43" i="63"/>
  <c r="BJ43" i="63"/>
  <c r="BK43" i="63"/>
  <c r="BL43" i="63"/>
  <c r="AS16" i="63"/>
  <c r="AV16" i="63" s="1"/>
  <c r="AP73" i="63"/>
  <c r="BJ73" i="63"/>
  <c r="BK73" i="63"/>
  <c r="BL73" i="63"/>
  <c r="AP93" i="63"/>
  <c r="BJ93" i="63"/>
  <c r="BK93" i="63"/>
  <c r="BL93" i="63"/>
  <c r="AS91" i="63"/>
  <c r="AV91" i="63" s="1"/>
  <c r="AS100" i="63"/>
  <c r="AV100" i="63" s="1"/>
  <c r="AS111" i="63"/>
  <c r="AV111" i="63" s="1"/>
  <c r="BM65" i="63"/>
  <c r="AS103" i="63"/>
  <c r="AV103" i="63" s="1"/>
  <c r="AS62" i="63"/>
  <c r="AV62" i="63" s="1"/>
  <c r="BJ122" i="63"/>
  <c r="BK122" i="63"/>
  <c r="BL122" i="63"/>
  <c r="AP122" i="63"/>
  <c r="BM113" i="63"/>
  <c r="AS145" i="63"/>
  <c r="AV145" i="63" s="1"/>
  <c r="BL125" i="63"/>
  <c r="AP125" i="63"/>
  <c r="BK125" i="63"/>
  <c r="AY107" i="63"/>
  <c r="BK126" i="63"/>
  <c r="BL126" i="63"/>
  <c r="AP126" i="63"/>
  <c r="AY120" i="63"/>
  <c r="AP77" i="63"/>
  <c r="BK77" i="63"/>
  <c r="BL77" i="63"/>
  <c r="BJ77" i="63"/>
  <c r="BK140" i="63"/>
  <c r="BL140" i="63"/>
  <c r="AS30" i="63"/>
  <c r="AV30" i="63" s="1"/>
  <c r="AS7" i="63"/>
  <c r="AV7" i="63" s="1"/>
  <c r="AS12" i="63"/>
  <c r="AV12" i="63" s="1"/>
  <c r="BM24" i="63"/>
  <c r="BM10" i="63"/>
  <c r="BM29" i="63"/>
  <c r="BM22" i="63"/>
  <c r="AS27" i="63"/>
  <c r="AV27" i="63" s="1"/>
  <c r="AS34" i="63"/>
  <c r="AV34" i="63" s="1"/>
  <c r="AS47" i="63"/>
  <c r="AV47" i="63" s="1"/>
  <c r="AS60" i="63"/>
  <c r="AV60" i="63" s="1"/>
  <c r="BM41" i="63"/>
  <c r="AS52" i="63"/>
  <c r="AV52" i="63" s="1"/>
  <c r="AP69" i="63"/>
  <c r="BK69" i="63"/>
  <c r="BL69" i="63"/>
  <c r="BM48" i="63"/>
  <c r="AS79" i="63"/>
  <c r="AV79" i="63" s="1"/>
  <c r="AS65" i="63"/>
  <c r="AV65" i="63" s="1"/>
  <c r="BJ76" i="63"/>
  <c r="BK76" i="63"/>
  <c r="AP76" i="63"/>
  <c r="BL76" i="63"/>
  <c r="BJ146" i="63"/>
  <c r="BL146" i="63"/>
  <c r="BK146" i="63"/>
  <c r="AS113" i="63"/>
  <c r="AV113" i="63" s="1"/>
  <c r="AS98" i="63"/>
  <c r="AV98" i="63" s="1"/>
  <c r="AY119" i="63"/>
  <c r="BL141" i="63"/>
  <c r="AP141" i="63"/>
  <c r="BJ141" i="63"/>
  <c r="BK141" i="63"/>
  <c r="BB107" i="63"/>
  <c r="BI107" i="63" s="1"/>
  <c r="A107" i="63" s="1"/>
  <c r="AP128" i="63"/>
  <c r="BJ128" i="63"/>
  <c r="BK128" i="63"/>
  <c r="BL128" i="63"/>
  <c r="AS123" i="63"/>
  <c r="AV123" i="63" s="1"/>
  <c r="BM139" i="63"/>
  <c r="AS117" i="63"/>
  <c r="AV117" i="63" s="1"/>
  <c r="AY127" i="63"/>
  <c r="BO106" i="63" l="1"/>
  <c r="BO102" i="63"/>
  <c r="BO110" i="63"/>
  <c r="BO70" i="63"/>
  <c r="BO50" i="63"/>
  <c r="BO39" i="63"/>
  <c r="BO107" i="63"/>
  <c r="BO120" i="63"/>
  <c r="BO127" i="63"/>
  <c r="BB18" i="63"/>
  <c r="BI18" i="63" s="1"/>
  <c r="A18" i="63" s="1"/>
  <c r="BB60" i="63"/>
  <c r="BI60" i="63" s="1"/>
  <c r="A60" i="63" s="1"/>
  <c r="BB100" i="63"/>
  <c r="BI100" i="63" s="1"/>
  <c r="A100" i="63" s="1"/>
  <c r="BB117" i="63"/>
  <c r="BI117" i="63" s="1"/>
  <c r="A117" i="63" s="1"/>
  <c r="BB91" i="63"/>
  <c r="BI91" i="63" s="1"/>
  <c r="A91" i="63" s="1"/>
  <c r="BB20" i="63"/>
  <c r="BI20" i="63" s="1"/>
  <c r="A20" i="63" s="1"/>
  <c r="BB118" i="63"/>
  <c r="BI118" i="63" s="1"/>
  <c r="A118" i="63" s="1"/>
  <c r="BB68" i="63"/>
  <c r="BI68" i="63" s="1"/>
  <c r="A68" i="63" s="1"/>
  <c r="BB14" i="63"/>
  <c r="BI14" i="63" s="1"/>
  <c r="A14" i="63" s="1"/>
  <c r="BB103" i="63"/>
  <c r="BI103" i="63" s="1"/>
  <c r="A103" i="63" s="1"/>
  <c r="BB63" i="63"/>
  <c r="BI63" i="63" s="1"/>
  <c r="A63" i="63" s="1"/>
  <c r="BM43" i="63"/>
  <c r="BM89" i="63"/>
  <c r="BB44" i="63"/>
  <c r="BI44" i="63" s="1"/>
  <c r="A44" i="63" s="1"/>
  <c r="BB71" i="63"/>
  <c r="BI71" i="63" s="1"/>
  <c r="A71" i="63" s="1"/>
  <c r="BB96" i="63"/>
  <c r="BI96" i="63" s="1"/>
  <c r="A96" i="63" s="1"/>
  <c r="BB41" i="63"/>
  <c r="BI41" i="63" s="1"/>
  <c r="A41" i="63" s="1"/>
  <c r="BB34" i="63"/>
  <c r="BI34" i="63" s="1"/>
  <c r="A34" i="63" s="1"/>
  <c r="BB30" i="63"/>
  <c r="BI30" i="63" s="1"/>
  <c r="A30" i="63" s="1"/>
  <c r="BM84" i="63"/>
  <c r="BB52" i="63"/>
  <c r="BI52" i="63" s="1"/>
  <c r="A52" i="63" s="1"/>
  <c r="BB21" i="63"/>
  <c r="BI21" i="63" s="1"/>
  <c r="A21" i="63" s="1"/>
  <c r="BM77" i="63"/>
  <c r="BM93" i="63"/>
  <c r="BB61" i="63"/>
  <c r="BI61" i="63" s="1"/>
  <c r="A61" i="63" s="1"/>
  <c r="BB12" i="63"/>
  <c r="BI12" i="63" s="1"/>
  <c r="A12" i="63" s="1"/>
  <c r="BB37" i="63"/>
  <c r="BI37" i="63" s="1"/>
  <c r="A37" i="63" s="1"/>
  <c r="BB13" i="63"/>
  <c r="BI13" i="63" s="1"/>
  <c r="A13" i="63" s="1"/>
  <c r="BB83" i="63"/>
  <c r="BI83" i="63" s="1"/>
  <c r="A83" i="63" s="1"/>
  <c r="BB130" i="63"/>
  <c r="BI130" i="63" s="1"/>
  <c r="A130" i="63" s="1"/>
  <c r="BB97" i="63"/>
  <c r="BI97" i="63" s="1"/>
  <c r="A97" i="63" s="1"/>
  <c r="BB19" i="63"/>
  <c r="BI19" i="63" s="1"/>
  <c r="A19" i="63" s="1"/>
  <c r="BM40" i="63"/>
  <c r="BB79" i="63"/>
  <c r="BI79" i="63" s="1"/>
  <c r="A79" i="63" s="1"/>
  <c r="BB145" i="63"/>
  <c r="BI145" i="63" s="1"/>
  <c r="A145" i="63" s="1"/>
  <c r="BB16" i="63"/>
  <c r="BI16" i="63" s="1"/>
  <c r="A16" i="63" s="1"/>
  <c r="BB105" i="63"/>
  <c r="BI105" i="63" s="1"/>
  <c r="A105" i="63" s="1"/>
  <c r="BB57" i="63"/>
  <c r="BI57" i="63" s="1"/>
  <c r="A57" i="63" s="1"/>
  <c r="BB92" i="63"/>
  <c r="BI92" i="63" s="1"/>
  <c r="A92" i="63" s="1"/>
  <c r="BB54" i="63"/>
  <c r="BI54" i="63" s="1"/>
  <c r="A54" i="63" s="1"/>
  <c r="BM42" i="63"/>
  <c r="BB17" i="63"/>
  <c r="BI17" i="63" s="1"/>
  <c r="A17" i="63" s="1"/>
  <c r="AY98" i="63"/>
  <c r="AY47" i="63"/>
  <c r="AY111" i="63"/>
  <c r="AY134" i="63"/>
  <c r="AY59" i="63"/>
  <c r="AY26" i="63"/>
  <c r="AS132" i="63"/>
  <c r="AV132" i="63" s="1"/>
  <c r="AY94" i="63"/>
  <c r="AY15" i="63"/>
  <c r="AS35" i="63"/>
  <c r="AV35" i="63" s="1"/>
  <c r="AY138" i="63"/>
  <c r="AS112" i="63"/>
  <c r="AV112" i="63" s="1"/>
  <c r="AS84" i="63"/>
  <c r="AV84" i="63" s="1"/>
  <c r="AY22" i="63"/>
  <c r="AY133" i="63"/>
  <c r="AY74" i="63"/>
  <c r="AY67" i="63"/>
  <c r="AS6" i="63"/>
  <c r="AV6" i="63" s="1"/>
  <c r="AY129" i="63"/>
  <c r="BB87" i="63"/>
  <c r="BI87" i="63" s="1"/>
  <c r="A87" i="63" s="1"/>
  <c r="BB64" i="63"/>
  <c r="BI64" i="63" s="1"/>
  <c r="A64" i="63" s="1"/>
  <c r="AS42" i="63"/>
  <c r="AV42" i="63" s="1"/>
  <c r="BB123" i="63"/>
  <c r="BI123" i="63" s="1"/>
  <c r="A123" i="63" s="1"/>
  <c r="BM141" i="63"/>
  <c r="BB113" i="63"/>
  <c r="BI113" i="63" s="1"/>
  <c r="A113" i="63" s="1"/>
  <c r="BM76" i="63"/>
  <c r="BB47" i="63"/>
  <c r="BI47" i="63" s="1"/>
  <c r="A47" i="63" s="1"/>
  <c r="AS126" i="63"/>
  <c r="AV126" i="63" s="1"/>
  <c r="BB111" i="63"/>
  <c r="BI111" i="63" s="1"/>
  <c r="A111" i="63" s="1"/>
  <c r="AS93" i="63"/>
  <c r="AV93" i="63" s="1"/>
  <c r="BB59" i="63"/>
  <c r="BI59" i="63" s="1"/>
  <c r="A59" i="63" s="1"/>
  <c r="BB9" i="63"/>
  <c r="BI9" i="63" s="1"/>
  <c r="A9" i="63" s="1"/>
  <c r="BB10" i="63"/>
  <c r="BI10" i="63" s="1"/>
  <c r="A10" i="63" s="1"/>
  <c r="BB139" i="63"/>
  <c r="BI139" i="63" s="1"/>
  <c r="A139" i="63" s="1"/>
  <c r="BB108" i="63"/>
  <c r="BI108" i="63" s="1"/>
  <c r="A108" i="63" s="1"/>
  <c r="AS85" i="63"/>
  <c r="AV85" i="63" s="1"/>
  <c r="BB15" i="63"/>
  <c r="BI15" i="63" s="1"/>
  <c r="A15" i="63" s="1"/>
  <c r="AY44" i="63"/>
  <c r="AY21" i="63"/>
  <c r="AS144" i="63"/>
  <c r="AV144" i="63" s="1"/>
  <c r="BB116" i="63"/>
  <c r="BI116" i="63" s="1"/>
  <c r="A116" i="63" s="1"/>
  <c r="AY83" i="63"/>
  <c r="BB67" i="63"/>
  <c r="BI67" i="63" s="1"/>
  <c r="A67" i="63" s="1"/>
  <c r="BB8" i="63"/>
  <c r="BI8" i="63" s="1"/>
  <c r="A8" i="63" s="1"/>
  <c r="AY87" i="63"/>
  <c r="AY64" i="63"/>
  <c r="AY123" i="63"/>
  <c r="AS141" i="63"/>
  <c r="AV141" i="63" s="1"/>
  <c r="AY113" i="63"/>
  <c r="AY65" i="63"/>
  <c r="AS69" i="63"/>
  <c r="AV69" i="63" s="1"/>
  <c r="AS125" i="63"/>
  <c r="AV125" i="63" s="1"/>
  <c r="BM122" i="63"/>
  <c r="AS86" i="63"/>
  <c r="AV86" i="63" s="1"/>
  <c r="AS78" i="63"/>
  <c r="AV78" i="63" s="1"/>
  <c r="AY9" i="63"/>
  <c r="AY10" i="63"/>
  <c r="AY139" i="63"/>
  <c r="AY108" i="63"/>
  <c r="AS38" i="63"/>
  <c r="AV38" i="63" s="1"/>
  <c r="BB25" i="63"/>
  <c r="BI25" i="63" s="1"/>
  <c r="A25" i="63" s="1"/>
  <c r="AS131" i="63"/>
  <c r="AV131" i="63" s="1"/>
  <c r="AS81" i="63"/>
  <c r="AV81" i="63" s="1"/>
  <c r="AY116" i="63"/>
  <c r="AS80" i="63"/>
  <c r="AV80" i="63" s="1"/>
  <c r="AY58" i="63"/>
  <c r="AY8" i="63"/>
  <c r="AS89" i="63"/>
  <c r="AV89" i="63" s="1"/>
  <c r="BO90" i="63"/>
  <c r="BO88" i="63"/>
  <c r="AY61" i="63"/>
  <c r="BB65" i="63"/>
  <c r="BI65" i="63" s="1"/>
  <c r="A65" i="63" s="1"/>
  <c r="AY34" i="63"/>
  <c r="AY12" i="63"/>
  <c r="AY62" i="63"/>
  <c r="AY100" i="63"/>
  <c r="AS43" i="63"/>
  <c r="AV43" i="63" s="1"/>
  <c r="AY37" i="63"/>
  <c r="AS101" i="63"/>
  <c r="AV101" i="63" s="1"/>
  <c r="AY63" i="63"/>
  <c r="BB24" i="63"/>
  <c r="BI24" i="63" s="1"/>
  <c r="A24" i="63" s="1"/>
  <c r="BB142" i="63"/>
  <c r="BI142" i="63" s="1"/>
  <c r="A142" i="63" s="1"/>
  <c r="BB121" i="63"/>
  <c r="BI121" i="63" s="1"/>
  <c r="A121" i="63" s="1"/>
  <c r="AS32" i="63"/>
  <c r="AV32" i="63" s="1"/>
  <c r="AY25" i="63"/>
  <c r="AY51" i="63"/>
  <c r="AY18" i="63"/>
  <c r="BM124" i="63"/>
  <c r="BO124" i="63" s="1"/>
  <c r="AY97" i="63"/>
  <c r="BB58" i="63"/>
  <c r="BI58" i="63" s="1"/>
  <c r="A58" i="63" s="1"/>
  <c r="AY49" i="63"/>
  <c r="BM136" i="63"/>
  <c r="BM115" i="63"/>
  <c r="AY17" i="63"/>
  <c r="AY52" i="63"/>
  <c r="AY27" i="63"/>
  <c r="AY7" i="63"/>
  <c r="BB62" i="63"/>
  <c r="BI62" i="63" s="1"/>
  <c r="A62" i="63" s="1"/>
  <c r="BM73" i="63"/>
  <c r="AY11" i="63"/>
  <c r="AY23" i="63"/>
  <c r="AS72" i="63"/>
  <c r="AV72" i="63" s="1"/>
  <c r="AY24" i="63"/>
  <c r="AY142" i="63"/>
  <c r="AY121" i="63"/>
  <c r="AY105" i="63"/>
  <c r="AS82" i="63"/>
  <c r="AV82" i="63" s="1"/>
  <c r="AS104" i="63"/>
  <c r="AV104" i="63" s="1"/>
  <c r="BB51" i="63"/>
  <c r="BI51" i="63" s="1"/>
  <c r="A51" i="63" s="1"/>
  <c r="BB48" i="63"/>
  <c r="BI48" i="63" s="1"/>
  <c r="A48" i="63" s="1"/>
  <c r="BM80" i="63"/>
  <c r="AY20" i="63"/>
  <c r="BB49" i="63"/>
  <c r="BI49" i="63" s="1"/>
  <c r="A49" i="63" s="1"/>
  <c r="AS136" i="63"/>
  <c r="AV136" i="63" s="1"/>
  <c r="AS115" i="63"/>
  <c r="AV115" i="63" s="1"/>
  <c r="AY31" i="63"/>
  <c r="AS53" i="63"/>
  <c r="AV53" i="63" s="1"/>
  <c r="BB36" i="63"/>
  <c r="BI36" i="63" s="1"/>
  <c r="A36" i="63" s="1"/>
  <c r="BB29" i="63"/>
  <c r="BI29" i="63" s="1"/>
  <c r="A29" i="63" s="1"/>
  <c r="BM128" i="63"/>
  <c r="BO119" i="63"/>
  <c r="BM146" i="63"/>
  <c r="BO146" i="63" s="1"/>
  <c r="AY79" i="63"/>
  <c r="BB27" i="63"/>
  <c r="BI27" i="63" s="1"/>
  <c r="A27" i="63" s="1"/>
  <c r="BB7" i="63"/>
  <c r="BI7" i="63" s="1"/>
  <c r="A7" i="63" s="1"/>
  <c r="AY145" i="63"/>
  <c r="AY103" i="63"/>
  <c r="BJ101" i="63" s="1"/>
  <c r="BM101" i="63" s="1"/>
  <c r="AY91" i="63"/>
  <c r="AS73" i="63"/>
  <c r="AV73" i="63" s="1"/>
  <c r="BB11" i="63"/>
  <c r="BI11" i="63" s="1"/>
  <c r="A11" i="63" s="1"/>
  <c r="BB23" i="63"/>
  <c r="BI23" i="63" s="1"/>
  <c r="A23" i="63" s="1"/>
  <c r="BB135" i="63"/>
  <c r="BI135" i="63" s="1"/>
  <c r="A135" i="63" s="1"/>
  <c r="AS95" i="63"/>
  <c r="AV95" i="63" s="1"/>
  <c r="AY45" i="63"/>
  <c r="BM38" i="63"/>
  <c r="AY13" i="63"/>
  <c r="BB114" i="63"/>
  <c r="BI114" i="63" s="1"/>
  <c r="A114" i="63" s="1"/>
  <c r="BB56" i="63"/>
  <c r="BI56" i="63" s="1"/>
  <c r="A56" i="63" s="1"/>
  <c r="BB75" i="63"/>
  <c r="BI75" i="63" s="1"/>
  <c r="A75" i="63" s="1"/>
  <c r="BB33" i="63"/>
  <c r="BI33" i="63" s="1"/>
  <c r="A33" i="63" s="1"/>
  <c r="AY48" i="63"/>
  <c r="AY96" i="63"/>
  <c r="BB31" i="63"/>
  <c r="BI31" i="63" s="1"/>
  <c r="A31" i="63" s="1"/>
  <c r="AY36" i="63"/>
  <c r="AY29" i="63"/>
  <c r="AS128" i="63"/>
  <c r="AV128" i="63" s="1"/>
  <c r="AS77" i="63"/>
  <c r="AV77" i="63" s="1"/>
  <c r="BM99" i="63"/>
  <c r="AY135" i="63"/>
  <c r="BM109" i="63"/>
  <c r="AY68" i="63"/>
  <c r="BB45" i="63"/>
  <c r="BI45" i="63" s="1"/>
  <c r="A45" i="63" s="1"/>
  <c r="AY14" i="63"/>
  <c r="AY55" i="63"/>
  <c r="AY114" i="63"/>
  <c r="AY56" i="63"/>
  <c r="AY75" i="63"/>
  <c r="AY33" i="63"/>
  <c r="AY92" i="63"/>
  <c r="AY71" i="63"/>
  <c r="AY118" i="63"/>
  <c r="AS40" i="63"/>
  <c r="AV40" i="63" s="1"/>
  <c r="AY117" i="63"/>
  <c r="BB98" i="63"/>
  <c r="BI98" i="63" s="1"/>
  <c r="A98" i="63" s="1"/>
  <c r="AS76" i="63"/>
  <c r="AV76" i="63" s="1"/>
  <c r="AY60" i="63"/>
  <c r="AY30" i="63"/>
  <c r="AS122" i="63"/>
  <c r="AV122" i="63" s="1"/>
  <c r="AY16" i="63"/>
  <c r="AS99" i="63"/>
  <c r="AV99" i="63" s="1"/>
  <c r="AS28" i="63"/>
  <c r="AV28" i="63" s="1"/>
  <c r="BB134" i="63"/>
  <c r="BI134" i="63" s="1"/>
  <c r="A134" i="63" s="1"/>
  <c r="AS109" i="63"/>
  <c r="AV109" i="63" s="1"/>
  <c r="BM72" i="63"/>
  <c r="AY19" i="63"/>
  <c r="BB26" i="63"/>
  <c r="BI26" i="63" s="1"/>
  <c r="A26" i="63" s="1"/>
  <c r="BB94" i="63"/>
  <c r="BI94" i="63" s="1"/>
  <c r="A94" i="63" s="1"/>
  <c r="BM85" i="63"/>
  <c r="AY41" i="63"/>
  <c r="BB55" i="63"/>
  <c r="BI55" i="63" s="1"/>
  <c r="A55" i="63" s="1"/>
  <c r="AY130" i="63"/>
  <c r="BB138" i="63"/>
  <c r="BI138" i="63" s="1"/>
  <c r="A138" i="63" s="1"/>
  <c r="BM104" i="63"/>
  <c r="BM81" i="63"/>
  <c r="AY57" i="63"/>
  <c r="BB22" i="63"/>
  <c r="BI22" i="63" s="1"/>
  <c r="A22" i="63" s="1"/>
  <c r="BB133" i="63"/>
  <c r="BI133" i="63" s="1"/>
  <c r="A133" i="63" s="1"/>
  <c r="BB74" i="63"/>
  <c r="BI74" i="63" s="1"/>
  <c r="A74" i="63" s="1"/>
  <c r="BB129" i="63"/>
  <c r="BI129" i="63" s="1"/>
  <c r="A129" i="63" s="1"/>
  <c r="AY54" i="63"/>
  <c r="BO74" i="63" l="1"/>
  <c r="BO33" i="63"/>
  <c r="BO51" i="63"/>
  <c r="BO19" i="63"/>
  <c r="BO96" i="63"/>
  <c r="BO68" i="63"/>
  <c r="BO133" i="63"/>
  <c r="BO75" i="63"/>
  <c r="BO135" i="63"/>
  <c r="BO27" i="63"/>
  <c r="BO25" i="63"/>
  <c r="BO15" i="63"/>
  <c r="BO111" i="63"/>
  <c r="BO64" i="63"/>
  <c r="BO92" i="63"/>
  <c r="BO97" i="63"/>
  <c r="BO71" i="63"/>
  <c r="BO118" i="63"/>
  <c r="BO61" i="63"/>
  <c r="BO22" i="63"/>
  <c r="BO56" i="63"/>
  <c r="BO87" i="63"/>
  <c r="BO57" i="63"/>
  <c r="BO130" i="63"/>
  <c r="BO44" i="63"/>
  <c r="BO20" i="63"/>
  <c r="BO41" i="63"/>
  <c r="BO55" i="63"/>
  <c r="BO114" i="63"/>
  <c r="BO11" i="63"/>
  <c r="BO121" i="63"/>
  <c r="BO67" i="63"/>
  <c r="BO108" i="63"/>
  <c r="BO47" i="63"/>
  <c r="BO105" i="63"/>
  <c r="BO52" i="63"/>
  <c r="BO36" i="63"/>
  <c r="BO23" i="63"/>
  <c r="BO26" i="63"/>
  <c r="BO49" i="63"/>
  <c r="BO62" i="63"/>
  <c r="BO58" i="63"/>
  <c r="BO142" i="63"/>
  <c r="BO139" i="63"/>
  <c r="BO16" i="63"/>
  <c r="BO117" i="63"/>
  <c r="BO129" i="63"/>
  <c r="BO48" i="63"/>
  <c r="BO59" i="63"/>
  <c r="BO18" i="63"/>
  <c r="BO134" i="63"/>
  <c r="BO94" i="63"/>
  <c r="BO31" i="63"/>
  <c r="BO24" i="63"/>
  <c r="BO116" i="63"/>
  <c r="BO10" i="63"/>
  <c r="BO113" i="63"/>
  <c r="BO37" i="63"/>
  <c r="BO30" i="63"/>
  <c r="BO63" i="63"/>
  <c r="BO100" i="63"/>
  <c r="BO123" i="63"/>
  <c r="BO138" i="63"/>
  <c r="BO29" i="63"/>
  <c r="BO65" i="63"/>
  <c r="BO9" i="63"/>
  <c r="BO12" i="63"/>
  <c r="BO34" i="63"/>
  <c r="BO103" i="63"/>
  <c r="BO60" i="63"/>
  <c r="BB122" i="63"/>
  <c r="BI122" i="63" s="1"/>
  <c r="A122" i="63" s="1"/>
  <c r="BB6" i="63"/>
  <c r="BI6" i="63" s="1"/>
  <c r="A6" i="63" s="1"/>
  <c r="BB28" i="63"/>
  <c r="BI28" i="63" s="1"/>
  <c r="A28" i="63" s="1"/>
  <c r="BB128" i="63"/>
  <c r="BI128" i="63" s="1"/>
  <c r="A128" i="63" s="1"/>
  <c r="BB104" i="63"/>
  <c r="BI104" i="63" s="1"/>
  <c r="A104" i="63" s="1"/>
  <c r="BB32" i="63"/>
  <c r="BI32" i="63" s="1"/>
  <c r="A32" i="63" s="1"/>
  <c r="BB93" i="63"/>
  <c r="BI93" i="63" s="1"/>
  <c r="A93" i="63" s="1"/>
  <c r="BB43" i="63"/>
  <c r="BI43" i="63" s="1"/>
  <c r="A43" i="63" s="1"/>
  <c r="BB77" i="63"/>
  <c r="BI77" i="63" s="1"/>
  <c r="A77" i="63" s="1"/>
  <c r="BB115" i="63"/>
  <c r="BI115" i="63" s="1"/>
  <c r="A115" i="63" s="1"/>
  <c r="BB80" i="63"/>
  <c r="BI80" i="63" s="1"/>
  <c r="A80" i="63" s="1"/>
  <c r="BB78" i="63"/>
  <c r="BI78" i="63" s="1"/>
  <c r="A78" i="63" s="1"/>
  <c r="BB86" i="63"/>
  <c r="BI86" i="63" s="1"/>
  <c r="A86" i="63" s="1"/>
  <c r="BB132" i="63"/>
  <c r="BI132" i="63" s="1"/>
  <c r="A132" i="63" s="1"/>
  <c r="BB82" i="63"/>
  <c r="BI82" i="63" s="1"/>
  <c r="A82" i="63" s="1"/>
  <c r="BB99" i="63"/>
  <c r="BI99" i="63" s="1"/>
  <c r="A99" i="63" s="1"/>
  <c r="BB53" i="63"/>
  <c r="BI53" i="63" s="1"/>
  <c r="A53" i="63" s="1"/>
  <c r="AY101" i="63"/>
  <c r="AY126" i="63"/>
  <c r="AY112" i="63"/>
  <c r="BB76" i="63"/>
  <c r="BI76" i="63" s="1"/>
  <c r="A76" i="63" s="1"/>
  <c r="BB95" i="63"/>
  <c r="BI95" i="63" s="1"/>
  <c r="A95" i="63" s="1"/>
  <c r="AY82" i="63"/>
  <c r="AY32" i="63"/>
  <c r="AY80" i="63"/>
  <c r="BB38" i="63"/>
  <c r="BI38" i="63" s="1"/>
  <c r="A38" i="63" s="1"/>
  <c r="BB125" i="63"/>
  <c r="BI125" i="63" s="1"/>
  <c r="A125" i="63" s="1"/>
  <c r="BB141" i="63"/>
  <c r="BI141" i="63" s="1"/>
  <c r="A141" i="63" s="1"/>
  <c r="BB112" i="63"/>
  <c r="BI112" i="63" s="1"/>
  <c r="A112" i="63" s="1"/>
  <c r="BB109" i="63"/>
  <c r="BI109" i="63" s="1"/>
  <c r="A109" i="63" s="1"/>
  <c r="AY76" i="63"/>
  <c r="BJ13" i="63"/>
  <c r="BM13" i="63" s="1"/>
  <c r="BO13" i="63" s="1"/>
  <c r="AY77" i="63"/>
  <c r="AY95" i="63"/>
  <c r="BB72" i="63"/>
  <c r="BI72" i="63" s="1"/>
  <c r="A72" i="63" s="1"/>
  <c r="AY89" i="63"/>
  <c r="BJ86" i="63" s="1"/>
  <c r="BM86" i="63" s="1"/>
  <c r="AY38" i="63"/>
  <c r="BJ8" i="63"/>
  <c r="BM8" i="63" s="1"/>
  <c r="BO8" i="63" s="1"/>
  <c r="AY125" i="63"/>
  <c r="AY141" i="63"/>
  <c r="BJ140" i="63" s="1"/>
  <c r="BM140" i="63" s="1"/>
  <c r="BO140" i="63" s="1"/>
  <c r="AY109" i="63"/>
  <c r="AY72" i="63"/>
  <c r="BJ6" i="63"/>
  <c r="BM6" i="63" s="1"/>
  <c r="BJ17" i="63"/>
  <c r="BM17" i="63" s="1"/>
  <c r="BO17" i="63" s="1"/>
  <c r="AY43" i="63"/>
  <c r="BB89" i="63"/>
  <c r="BI89" i="63" s="1"/>
  <c r="A89" i="63" s="1"/>
  <c r="AY69" i="63"/>
  <c r="BJ132" i="63"/>
  <c r="BM132" i="63" s="1"/>
  <c r="AY132" i="63"/>
  <c r="BJ53" i="63"/>
  <c r="BM53" i="63" s="1"/>
  <c r="AY122" i="63"/>
  <c r="AY115" i="63"/>
  <c r="BJ112" i="63" s="1"/>
  <c r="BM112" i="63" s="1"/>
  <c r="BJ7" i="63"/>
  <c r="BM7" i="63" s="1"/>
  <c r="BO7" i="63" s="1"/>
  <c r="AY81" i="63"/>
  <c r="AY78" i="63"/>
  <c r="BB69" i="63"/>
  <c r="BI69" i="63" s="1"/>
  <c r="A69" i="63" s="1"/>
  <c r="AY35" i="63"/>
  <c r="BJ45" i="63"/>
  <c r="BM45" i="63" s="1"/>
  <c r="BO45" i="63" s="1"/>
  <c r="AY128" i="63"/>
  <c r="BJ126" i="63" s="1"/>
  <c r="BM126" i="63" s="1"/>
  <c r="BB136" i="63"/>
  <c r="BI136" i="63" s="1"/>
  <c r="A136" i="63" s="1"/>
  <c r="BB81" i="63"/>
  <c r="BI81" i="63" s="1"/>
  <c r="A81" i="63" s="1"/>
  <c r="AY85" i="63"/>
  <c r="AY93" i="63"/>
  <c r="BJ91" i="63" s="1"/>
  <c r="BM91" i="63" s="1"/>
  <c r="BO91" i="63" s="1"/>
  <c r="AY6" i="63"/>
  <c r="BJ21" i="63"/>
  <c r="BM21" i="63" s="1"/>
  <c r="BO21" i="63" s="1"/>
  <c r="BB35" i="63"/>
  <c r="BI35" i="63" s="1"/>
  <c r="A35" i="63" s="1"/>
  <c r="AY28" i="63"/>
  <c r="BB40" i="63"/>
  <c r="BI40" i="63" s="1"/>
  <c r="A40" i="63" s="1"/>
  <c r="BB73" i="63"/>
  <c r="BI73" i="63" s="1"/>
  <c r="A73" i="63" s="1"/>
  <c r="AY136" i="63"/>
  <c r="AY104" i="63"/>
  <c r="BB131" i="63"/>
  <c r="BI131" i="63" s="1"/>
  <c r="A131" i="63" s="1"/>
  <c r="AY86" i="63"/>
  <c r="BB144" i="63"/>
  <c r="BI144" i="63" s="1"/>
  <c r="A144" i="63" s="1"/>
  <c r="BB85" i="63"/>
  <c r="BI85" i="63" s="1"/>
  <c r="A85" i="63" s="1"/>
  <c r="BB42" i="63"/>
  <c r="BI42" i="63" s="1"/>
  <c r="A42" i="63" s="1"/>
  <c r="BB84" i="63"/>
  <c r="BI84" i="63" s="1"/>
  <c r="A84" i="63" s="1"/>
  <c r="AY99" i="63"/>
  <c r="BJ98" i="63" s="1"/>
  <c r="BM98" i="63" s="1"/>
  <c r="BO98" i="63" s="1"/>
  <c r="AY40" i="63"/>
  <c r="BJ54" i="63"/>
  <c r="BM54" i="63" s="1"/>
  <c r="BO54" i="63" s="1"/>
  <c r="AY73" i="63"/>
  <c r="AY53" i="63"/>
  <c r="BB101" i="63"/>
  <c r="BI101" i="63" s="1"/>
  <c r="A101" i="63" s="1"/>
  <c r="AY131" i="63"/>
  <c r="AY144" i="63"/>
  <c r="BJ143" i="63" s="1"/>
  <c r="BM143" i="63" s="1"/>
  <c r="BO143" i="63" s="1"/>
  <c r="BB126" i="63"/>
  <c r="BI126" i="63" s="1"/>
  <c r="A126" i="63" s="1"/>
  <c r="AY42" i="63"/>
  <c r="AY84" i="63"/>
  <c r="BJ14" i="63"/>
  <c r="BM14" i="63" s="1"/>
  <c r="BO14" i="63" s="1"/>
  <c r="BJ137" i="63" l="1"/>
  <c r="BM137" i="63" s="1"/>
  <c r="BO137" i="63" s="1"/>
  <c r="BO99" i="63"/>
  <c r="BO93" i="63"/>
  <c r="BO38" i="63"/>
  <c r="BO89" i="63"/>
  <c r="BO109" i="63"/>
  <c r="BO115" i="63"/>
  <c r="BO84" i="63"/>
  <c r="BO73" i="63"/>
  <c r="BO81" i="63"/>
  <c r="BO76" i="63"/>
  <c r="BO104" i="63"/>
  <c r="BO43" i="63"/>
  <c r="BO42" i="63"/>
  <c r="BO136" i="63"/>
  <c r="BO141" i="63"/>
  <c r="BO128" i="63"/>
  <c r="BO40" i="63"/>
  <c r="BO101" i="63"/>
  <c r="BO85" i="63"/>
  <c r="BO72" i="63"/>
  <c r="BO80" i="63"/>
  <c r="BO77" i="63"/>
  <c r="BO122" i="63"/>
  <c r="BO126" i="63"/>
  <c r="BO6" i="63"/>
  <c r="BJ69" i="63"/>
  <c r="BM69" i="63" s="1"/>
  <c r="BO69" i="63" s="1"/>
  <c r="BO53" i="63"/>
  <c r="BJ32" i="63"/>
  <c r="BM32" i="63" s="1"/>
  <c r="BO32" i="63" s="1"/>
  <c r="BO112" i="63"/>
  <c r="BJ78" i="63"/>
  <c r="BM78" i="63" s="1"/>
  <c r="BO78" i="63" s="1"/>
  <c r="BJ35" i="63"/>
  <c r="BM35" i="63" s="1"/>
  <c r="BO35" i="63" s="1"/>
  <c r="BJ83" i="63"/>
  <c r="BM83" i="63" s="1"/>
  <c r="BO83" i="63" s="1"/>
  <c r="BJ28" i="63"/>
  <c r="BM28" i="63" s="1"/>
  <c r="BO28" i="63" s="1"/>
  <c r="BJ82" i="63"/>
  <c r="BM82" i="63" s="1"/>
  <c r="BO82" i="63" s="1"/>
  <c r="BJ95" i="63"/>
  <c r="BM95" i="63" s="1"/>
  <c r="BO95" i="63" s="1"/>
  <c r="BJ125" i="63"/>
  <c r="BM125" i="63" s="1"/>
  <c r="BO125" i="63" s="1"/>
  <c r="BO86" i="63"/>
  <c r="BO132" i="63"/>
  <c r="BJ131" i="63"/>
  <c r="BM131" i="63" s="1"/>
  <c r="BO131" i="63" s="1"/>
  <c r="BJ79" i="63"/>
  <c r="BM79" i="63" s="1"/>
  <c r="BO79" i="63" s="1"/>
  <c r="AA6" i="59" l="1"/>
  <c r="AA7" i="59"/>
  <c r="AB6" i="59" s="1"/>
  <c r="AA8" i="59"/>
  <c r="AB7" i="59" s="1"/>
  <c r="AA9" i="59"/>
  <c r="AB9" i="59" s="1"/>
  <c r="AA10" i="59"/>
  <c r="AB10" i="59"/>
  <c r="AA11" i="59"/>
  <c r="AB11" i="59"/>
  <c r="AA12" i="59"/>
  <c r="AB12" i="59"/>
  <c r="AA13" i="59"/>
  <c r="AA14" i="59"/>
  <c r="AB13" i="59" s="1"/>
  <c r="AA15" i="59"/>
  <c r="AB14" i="59" s="1"/>
  <c r="AA16" i="59"/>
  <c r="AB15" i="59" s="1"/>
  <c r="AA17" i="59"/>
  <c r="AB17" i="59" s="1"/>
  <c r="M9" i="59"/>
  <c r="AC9" i="59" s="1"/>
  <c r="AD9" i="59" s="1"/>
  <c r="AE9" i="59" s="1"/>
  <c r="A9" i="59" s="1"/>
  <c r="M10" i="59"/>
  <c r="AC10" i="59" s="1"/>
  <c r="AD10" i="59" s="1"/>
  <c r="AE10" i="59" s="1"/>
  <c r="A10" i="59" s="1"/>
  <c r="AN6" i="60"/>
  <c r="AQ6" i="60"/>
  <c r="AT6" i="60" s="1"/>
  <c r="AR6" i="60"/>
  <c r="AU6" i="60" s="1"/>
  <c r="BD6" i="60" s="1"/>
  <c r="AW6" i="60"/>
  <c r="AX6" i="60"/>
  <c r="BA6" i="60" s="1"/>
  <c r="AZ6" i="60"/>
  <c r="BE6" i="60"/>
  <c r="BF6" i="60"/>
  <c r="BG6" i="60"/>
  <c r="AN7" i="60"/>
  <c r="AO6" i="60" s="1"/>
  <c r="AQ7" i="60"/>
  <c r="AT7" i="60" s="1"/>
  <c r="BC7" i="60" s="1"/>
  <c r="AR7" i="60"/>
  <c r="AW7" i="60"/>
  <c r="AZ7" i="60" s="1"/>
  <c r="AX7" i="60"/>
  <c r="BA7" i="60"/>
  <c r="BE7" i="60"/>
  <c r="BF7" i="60"/>
  <c r="BG7" i="60"/>
  <c r="AN8" i="60"/>
  <c r="AO7" i="60" s="1"/>
  <c r="AQ8" i="60"/>
  <c r="AR8" i="60"/>
  <c r="AU8" i="60" s="1"/>
  <c r="BD8" i="60" s="1"/>
  <c r="AW8" i="60"/>
  <c r="AX8" i="60"/>
  <c r="BA8" i="60" s="1"/>
  <c r="AZ8" i="60"/>
  <c r="BE8" i="60"/>
  <c r="BF8" i="60"/>
  <c r="BG8" i="60"/>
  <c r="AN9" i="60"/>
  <c r="AO8" i="60" s="1"/>
  <c r="AO9" i="60"/>
  <c r="AQ9" i="60"/>
  <c r="AT9" i="60" s="1"/>
  <c r="AR9" i="60"/>
  <c r="AU9" i="60" s="1"/>
  <c r="BD9" i="60" s="1"/>
  <c r="AW9" i="60"/>
  <c r="AZ9" i="60" s="1"/>
  <c r="AX9" i="60"/>
  <c r="BA9" i="60" s="1"/>
  <c r="BE9" i="60"/>
  <c r="BF9" i="60"/>
  <c r="BG9" i="60"/>
  <c r="AN10" i="60"/>
  <c r="AQ10" i="60"/>
  <c r="AT10" i="60" s="1"/>
  <c r="BC10" i="60" s="1"/>
  <c r="AR10" i="60"/>
  <c r="AU10" i="60" s="1"/>
  <c r="BD10" i="60" s="1"/>
  <c r="AW10" i="60"/>
  <c r="AX10" i="60"/>
  <c r="BA10" i="60" s="1"/>
  <c r="AZ10" i="60"/>
  <c r="BE10" i="60"/>
  <c r="BF10" i="60"/>
  <c r="BG10" i="60"/>
  <c r="AN11" i="60"/>
  <c r="AO10" i="60" s="1"/>
  <c r="AQ11" i="60"/>
  <c r="AT11" i="60" s="1"/>
  <c r="BC11" i="60" s="1"/>
  <c r="AR11" i="60"/>
  <c r="AU11" i="60" s="1"/>
  <c r="AW11" i="60"/>
  <c r="AX11" i="60"/>
  <c r="AZ11" i="60"/>
  <c r="BA11" i="60"/>
  <c r="BE11" i="60"/>
  <c r="BF11" i="60"/>
  <c r="BG11" i="60"/>
  <c r="AN12" i="60"/>
  <c r="AO11" i="60" s="1"/>
  <c r="BJ11" i="60" s="1"/>
  <c r="AQ12" i="60"/>
  <c r="AR12" i="60"/>
  <c r="AU12" i="60" s="1"/>
  <c r="BD12" i="60" s="1"/>
  <c r="AW12" i="60"/>
  <c r="AX12" i="60"/>
  <c r="BA12" i="60" s="1"/>
  <c r="AZ12" i="60"/>
  <c r="BE12" i="60"/>
  <c r="BF12" i="60"/>
  <c r="BG12" i="60"/>
  <c r="AN13" i="60"/>
  <c r="AO12" i="60" s="1"/>
  <c r="AO13" i="60"/>
  <c r="AQ13" i="60"/>
  <c r="AT13" i="60" s="1"/>
  <c r="AR13" i="60"/>
  <c r="AU13" i="60" s="1"/>
  <c r="BD13" i="60" s="1"/>
  <c r="AW13" i="60"/>
  <c r="AZ13" i="60" s="1"/>
  <c r="AX13" i="60"/>
  <c r="BA13" i="60" s="1"/>
  <c r="BE13" i="60"/>
  <c r="BF13" i="60"/>
  <c r="BG13" i="60"/>
  <c r="AN14" i="60"/>
  <c r="AQ14" i="60"/>
  <c r="AT14" i="60" s="1"/>
  <c r="AR14" i="60"/>
  <c r="AU14" i="60" s="1"/>
  <c r="BD14" i="60" s="1"/>
  <c r="AW14" i="60"/>
  <c r="AX14" i="60"/>
  <c r="BA14" i="60" s="1"/>
  <c r="AZ14" i="60"/>
  <c r="BE14" i="60"/>
  <c r="BF14" i="60"/>
  <c r="BG14" i="60"/>
  <c r="AN15" i="60"/>
  <c r="AO14" i="60" s="1"/>
  <c r="AQ15" i="60"/>
  <c r="AT15" i="60" s="1"/>
  <c r="BC15" i="60" s="1"/>
  <c r="AR15" i="60"/>
  <c r="AU15" i="60" s="1"/>
  <c r="AW15" i="60"/>
  <c r="AX15" i="60"/>
  <c r="AZ15" i="60"/>
  <c r="BA15" i="60"/>
  <c r="BE15" i="60"/>
  <c r="BF15" i="60"/>
  <c r="BG15" i="60"/>
  <c r="AN16" i="60"/>
  <c r="AO15" i="60" s="1"/>
  <c r="BJ15" i="60" s="1"/>
  <c r="AQ16" i="60"/>
  <c r="AR16" i="60"/>
  <c r="AU16" i="60" s="1"/>
  <c r="BD16" i="60" s="1"/>
  <c r="AW16" i="60"/>
  <c r="AX16" i="60"/>
  <c r="BA16" i="60" s="1"/>
  <c r="AZ16" i="60"/>
  <c r="BE16" i="60"/>
  <c r="BF16" i="60"/>
  <c r="BG16" i="60"/>
  <c r="AN17" i="60"/>
  <c r="AO16" i="60" s="1"/>
  <c r="AO17" i="60"/>
  <c r="AQ17" i="60"/>
  <c r="AT17" i="60" s="1"/>
  <c r="BC17" i="60" s="1"/>
  <c r="AR17" i="60"/>
  <c r="AU17" i="60" s="1"/>
  <c r="BD17" i="60" s="1"/>
  <c r="AW17" i="60"/>
  <c r="AZ17" i="60" s="1"/>
  <c r="AX17" i="60"/>
  <c r="BA17" i="60" s="1"/>
  <c r="BE17" i="60"/>
  <c r="BF17" i="60"/>
  <c r="BG17" i="60"/>
  <c r="AN18" i="60"/>
  <c r="AQ18" i="60"/>
  <c r="AR18" i="60"/>
  <c r="AU18" i="60" s="1"/>
  <c r="BD18" i="60" s="1"/>
  <c r="AW18" i="60"/>
  <c r="AX18" i="60"/>
  <c r="BA18" i="60" s="1"/>
  <c r="AZ18" i="60"/>
  <c r="BE18" i="60"/>
  <c r="BF18" i="60"/>
  <c r="BG18" i="60"/>
  <c r="AN19" i="60"/>
  <c r="AO18" i="60" s="1"/>
  <c r="AQ19" i="60"/>
  <c r="AT19" i="60" s="1"/>
  <c r="AR19" i="60"/>
  <c r="AU19" i="60" s="1"/>
  <c r="AW19" i="60"/>
  <c r="AX19" i="60"/>
  <c r="AZ19" i="60"/>
  <c r="BA19" i="60"/>
  <c r="BE19" i="60"/>
  <c r="BF19" i="60"/>
  <c r="BG19" i="60"/>
  <c r="AN20" i="60"/>
  <c r="AO19" i="60" s="1"/>
  <c r="AQ20" i="60"/>
  <c r="AR20" i="60"/>
  <c r="AU20" i="60" s="1"/>
  <c r="BD20" i="60" s="1"/>
  <c r="AW20" i="60"/>
  <c r="AX20" i="60"/>
  <c r="BA20" i="60" s="1"/>
  <c r="AZ20" i="60"/>
  <c r="BE20" i="60"/>
  <c r="BF20" i="60"/>
  <c r="BG20" i="60"/>
  <c r="AN21" i="60"/>
  <c r="AO20" i="60" s="1"/>
  <c r="AO21" i="60"/>
  <c r="AQ21" i="60"/>
  <c r="AT21" i="60" s="1"/>
  <c r="BC21" i="60" s="1"/>
  <c r="AR21" i="60"/>
  <c r="AU21" i="60" s="1"/>
  <c r="BD21" i="60" s="1"/>
  <c r="AW21" i="60"/>
  <c r="AZ21" i="60" s="1"/>
  <c r="AX21" i="60"/>
  <c r="BA21" i="60" s="1"/>
  <c r="BE21" i="60"/>
  <c r="BF21" i="60"/>
  <c r="BG21" i="60"/>
  <c r="AN22" i="60"/>
  <c r="AQ22" i="60"/>
  <c r="AT22" i="60" s="1"/>
  <c r="AR22" i="60"/>
  <c r="AU22" i="60" s="1"/>
  <c r="BD22" i="60" s="1"/>
  <c r="AW22" i="60"/>
  <c r="AX22" i="60"/>
  <c r="BA22" i="60" s="1"/>
  <c r="AZ22" i="60"/>
  <c r="BE22" i="60"/>
  <c r="BF22" i="60"/>
  <c r="BG22" i="60"/>
  <c r="AN23" i="60"/>
  <c r="AO22" i="60" s="1"/>
  <c r="BL22" i="60" s="1"/>
  <c r="AQ23" i="60"/>
  <c r="AT23" i="60" s="1"/>
  <c r="BC23" i="60" s="1"/>
  <c r="AR23" i="60"/>
  <c r="AU23" i="60" s="1"/>
  <c r="AW23" i="60"/>
  <c r="AX23" i="60"/>
  <c r="AZ23" i="60"/>
  <c r="BA23" i="60"/>
  <c r="BE23" i="60"/>
  <c r="BF23" i="60"/>
  <c r="BG23" i="60"/>
  <c r="AN24" i="60"/>
  <c r="AO23" i="60" s="1"/>
  <c r="BJ23" i="60" s="1"/>
  <c r="AQ24" i="60"/>
  <c r="AR24" i="60"/>
  <c r="AU24" i="60" s="1"/>
  <c r="BD24" i="60" s="1"/>
  <c r="AW24" i="60"/>
  <c r="AX24" i="60"/>
  <c r="BA24" i="60" s="1"/>
  <c r="AZ24" i="60"/>
  <c r="BE24" i="60"/>
  <c r="BF24" i="60"/>
  <c r="BG24" i="60"/>
  <c r="AN25" i="60"/>
  <c r="AO24" i="60" s="1"/>
  <c r="AO25" i="60"/>
  <c r="AQ25" i="60"/>
  <c r="AT25" i="60" s="1"/>
  <c r="BC25" i="60" s="1"/>
  <c r="AR25" i="60"/>
  <c r="AU25" i="60" s="1"/>
  <c r="BD25" i="60" s="1"/>
  <c r="AW25" i="60"/>
  <c r="AZ25" i="60" s="1"/>
  <c r="AX25" i="60"/>
  <c r="BA25" i="60" s="1"/>
  <c r="BE25" i="60"/>
  <c r="BF25" i="60"/>
  <c r="BG25" i="60"/>
  <c r="AN26" i="60"/>
  <c r="AQ26" i="60"/>
  <c r="AT26" i="60" s="1"/>
  <c r="BC26" i="60" s="1"/>
  <c r="AR26" i="60"/>
  <c r="AU26" i="60" s="1"/>
  <c r="BD26" i="60" s="1"/>
  <c r="AW26" i="60"/>
  <c r="AX26" i="60"/>
  <c r="BA26" i="60" s="1"/>
  <c r="AZ26" i="60"/>
  <c r="BE26" i="60"/>
  <c r="BF26" i="60"/>
  <c r="BG26" i="60"/>
  <c r="AN27" i="60"/>
  <c r="AO26" i="60" s="1"/>
  <c r="AQ27" i="60"/>
  <c r="AT27" i="60" s="1"/>
  <c r="BC27" i="60" s="1"/>
  <c r="AR27" i="60"/>
  <c r="AU27" i="60" s="1"/>
  <c r="AW27" i="60"/>
  <c r="AX27" i="60"/>
  <c r="AZ27" i="60"/>
  <c r="BA27" i="60"/>
  <c r="BE27" i="60"/>
  <c r="BF27" i="60"/>
  <c r="BG27" i="60"/>
  <c r="AN28" i="60"/>
  <c r="AO27" i="60" s="1"/>
  <c r="BJ27" i="60" s="1"/>
  <c r="AQ28" i="60"/>
  <c r="AR28" i="60"/>
  <c r="AU28" i="60" s="1"/>
  <c r="BD28" i="60" s="1"/>
  <c r="AW28" i="60"/>
  <c r="AX28" i="60"/>
  <c r="BA28" i="60" s="1"/>
  <c r="AZ28" i="60"/>
  <c r="BE28" i="60"/>
  <c r="BF28" i="60"/>
  <c r="BG28" i="60"/>
  <c r="AN29" i="60"/>
  <c r="AQ29" i="60"/>
  <c r="AT29" i="60" s="1"/>
  <c r="BC29" i="60" s="1"/>
  <c r="AR29" i="60"/>
  <c r="AU29" i="60" s="1"/>
  <c r="AW29" i="60"/>
  <c r="AZ29" i="60" s="1"/>
  <c r="AX29" i="60"/>
  <c r="BA29" i="60" s="1"/>
  <c r="BE29" i="60"/>
  <c r="BF29" i="60"/>
  <c r="BG29" i="60"/>
  <c r="AN30" i="60"/>
  <c r="AO29" i="60" s="1"/>
  <c r="AP29" i="60" s="1"/>
  <c r="AQ30" i="60"/>
  <c r="AT30" i="60" s="1"/>
  <c r="AR30" i="60"/>
  <c r="AU30" i="60" s="1"/>
  <c r="AW30" i="60"/>
  <c r="AX30" i="60"/>
  <c r="BA30" i="60" s="1"/>
  <c r="AZ30" i="60"/>
  <c r="BE30" i="60"/>
  <c r="BF30" i="60"/>
  <c r="BG30" i="60"/>
  <c r="AN31" i="60"/>
  <c r="AQ31" i="60"/>
  <c r="AT31" i="60" s="1"/>
  <c r="BC31" i="60" s="1"/>
  <c r="AR31" i="60"/>
  <c r="AW31" i="60"/>
  <c r="AX31" i="60"/>
  <c r="AZ31" i="60"/>
  <c r="BA31" i="60"/>
  <c r="BE31" i="60"/>
  <c r="BF31" i="60"/>
  <c r="BG31" i="60"/>
  <c r="AN32" i="60"/>
  <c r="AO31" i="60" s="1"/>
  <c r="AQ32" i="60"/>
  <c r="AR32" i="60"/>
  <c r="AU32" i="60" s="1"/>
  <c r="AW32" i="60"/>
  <c r="AX32" i="60"/>
  <c r="BA32" i="60" s="1"/>
  <c r="AZ32" i="60"/>
  <c r="BE32" i="60"/>
  <c r="BF32" i="60"/>
  <c r="BG32" i="60"/>
  <c r="AN33" i="60"/>
  <c r="AO33" i="60"/>
  <c r="AP33" i="60" s="1"/>
  <c r="AS33" i="60" s="1"/>
  <c r="AV33" i="60" s="1"/>
  <c r="AQ33" i="60"/>
  <c r="AT33" i="60" s="1"/>
  <c r="AR33" i="60"/>
  <c r="AU33" i="60" s="1"/>
  <c r="BD33" i="60" s="1"/>
  <c r="AW33" i="60"/>
  <c r="AX33" i="60"/>
  <c r="BA33" i="60" s="1"/>
  <c r="AZ33" i="60"/>
  <c r="BE33" i="60"/>
  <c r="BF33" i="60"/>
  <c r="BG33" i="60"/>
  <c r="AN34" i="60"/>
  <c r="AQ34" i="60"/>
  <c r="AT34" i="60" s="1"/>
  <c r="BC34" i="60" s="1"/>
  <c r="AR34" i="60"/>
  <c r="AW34" i="60"/>
  <c r="AX34" i="60"/>
  <c r="BA34" i="60" s="1"/>
  <c r="AZ34" i="60"/>
  <c r="BE34" i="60"/>
  <c r="BF34" i="60"/>
  <c r="BG34" i="60"/>
  <c r="AN35" i="60"/>
  <c r="AO34" i="60" s="1"/>
  <c r="BJ34" i="60" s="1"/>
  <c r="AQ35" i="60"/>
  <c r="AT35" i="60" s="1"/>
  <c r="BC35" i="60" s="1"/>
  <c r="AR35" i="60"/>
  <c r="AW35" i="60"/>
  <c r="AX35" i="60"/>
  <c r="AZ35" i="60"/>
  <c r="BA35" i="60"/>
  <c r="BE35" i="60"/>
  <c r="BF35" i="60"/>
  <c r="BG35" i="60"/>
  <c r="AN36" i="60"/>
  <c r="AQ36" i="60"/>
  <c r="AT36" i="60" s="1"/>
  <c r="AR36" i="60"/>
  <c r="AU36" i="60" s="1"/>
  <c r="AW36" i="60"/>
  <c r="AX36" i="60"/>
  <c r="BA36" i="60" s="1"/>
  <c r="AZ36" i="60"/>
  <c r="BE36" i="60"/>
  <c r="BF36" i="60"/>
  <c r="BG36" i="60"/>
  <c r="AN37" i="60"/>
  <c r="AO36" i="60" s="1"/>
  <c r="AO37" i="60"/>
  <c r="AQ37" i="60"/>
  <c r="AT37" i="60" s="1"/>
  <c r="BC37" i="60" s="1"/>
  <c r="AR37" i="60"/>
  <c r="AW37" i="60"/>
  <c r="AX37" i="60"/>
  <c r="BA37" i="60" s="1"/>
  <c r="AZ37" i="60"/>
  <c r="BE37" i="60"/>
  <c r="BF37" i="60"/>
  <c r="BG37" i="60"/>
  <c r="AN38" i="60"/>
  <c r="AQ38" i="60"/>
  <c r="AT38" i="60" s="1"/>
  <c r="BC38" i="60" s="1"/>
  <c r="AR38" i="60"/>
  <c r="AW38" i="60"/>
  <c r="AX38" i="60"/>
  <c r="BA38" i="60" s="1"/>
  <c r="AZ38" i="60"/>
  <c r="BE38" i="60"/>
  <c r="BF38" i="60"/>
  <c r="BG38" i="60"/>
  <c r="AN39" i="60"/>
  <c r="AO38" i="60" s="1"/>
  <c r="BJ38" i="60" s="1"/>
  <c r="AQ39" i="60"/>
  <c r="AT39" i="60" s="1"/>
  <c r="BC39" i="60" s="1"/>
  <c r="AR39" i="60"/>
  <c r="AU39" i="60" s="1"/>
  <c r="AW39" i="60"/>
  <c r="AX39" i="60"/>
  <c r="AZ39" i="60"/>
  <c r="BA39" i="60"/>
  <c r="BE39" i="60"/>
  <c r="BF39" i="60"/>
  <c r="BG39" i="60"/>
  <c r="AN40" i="60"/>
  <c r="AQ40" i="60"/>
  <c r="AR40" i="60"/>
  <c r="AU40" i="60" s="1"/>
  <c r="BD40" i="60" s="1"/>
  <c r="AW40" i="60"/>
  <c r="AX40" i="60"/>
  <c r="BA40" i="60" s="1"/>
  <c r="AZ40" i="60"/>
  <c r="BE40" i="60"/>
  <c r="BF40" i="60"/>
  <c r="BG40" i="60"/>
  <c r="AN41" i="60"/>
  <c r="AO40" i="60" s="1"/>
  <c r="AQ41" i="60"/>
  <c r="AT41" i="60" s="1"/>
  <c r="BC41" i="60" s="1"/>
  <c r="AR41" i="60"/>
  <c r="AW41" i="60"/>
  <c r="AZ41" i="60" s="1"/>
  <c r="AX41" i="60"/>
  <c r="BA41" i="60" s="1"/>
  <c r="BE41" i="60"/>
  <c r="BF41" i="60"/>
  <c r="BG41" i="60"/>
  <c r="AN42" i="60"/>
  <c r="AO41" i="60" s="1"/>
  <c r="AQ42" i="60"/>
  <c r="AT42" i="60" s="1"/>
  <c r="BC42" i="60" s="1"/>
  <c r="AR42" i="60"/>
  <c r="AW42" i="60"/>
  <c r="AX42" i="60"/>
  <c r="BA42" i="60" s="1"/>
  <c r="AZ42" i="60"/>
  <c r="BE42" i="60"/>
  <c r="BF42" i="60"/>
  <c r="BG42" i="60"/>
  <c r="AN43" i="60"/>
  <c r="AO42" i="60" s="1"/>
  <c r="BK42" i="60" s="1"/>
  <c r="AQ43" i="60"/>
  <c r="AT43" i="60" s="1"/>
  <c r="AR43" i="60"/>
  <c r="AU43" i="60" s="1"/>
  <c r="AW43" i="60"/>
  <c r="AZ43" i="60" s="1"/>
  <c r="AX43" i="60"/>
  <c r="BA43" i="60"/>
  <c r="BE43" i="60"/>
  <c r="BF43" i="60"/>
  <c r="BG43" i="60"/>
  <c r="AN44" i="60"/>
  <c r="AO43" i="60" s="1"/>
  <c r="BK43" i="60" s="1"/>
  <c r="AQ44" i="60"/>
  <c r="AT44" i="60" s="1"/>
  <c r="BC44" i="60" s="1"/>
  <c r="AR44" i="60"/>
  <c r="AU44" i="60" s="1"/>
  <c r="AW44" i="60"/>
  <c r="AX44" i="60"/>
  <c r="BA44" i="60" s="1"/>
  <c r="AZ44" i="60"/>
  <c r="BE44" i="60"/>
  <c r="BF44" i="60"/>
  <c r="BG44" i="60"/>
  <c r="AN45" i="60"/>
  <c r="AO44" i="60" s="1"/>
  <c r="BL44" i="60" s="1"/>
  <c r="AQ45" i="60"/>
  <c r="AR45" i="60"/>
  <c r="AU45" i="60" s="1"/>
  <c r="BD45" i="60" s="1"/>
  <c r="AW45" i="60"/>
  <c r="AZ45" i="60" s="1"/>
  <c r="AX45" i="60"/>
  <c r="BA45" i="60" s="1"/>
  <c r="BE45" i="60"/>
  <c r="BF45" i="60"/>
  <c r="BG45" i="60"/>
  <c r="AN46" i="60"/>
  <c r="AQ46" i="60"/>
  <c r="AR46" i="60"/>
  <c r="AU46" i="60" s="1"/>
  <c r="AW46" i="60"/>
  <c r="AX46" i="60"/>
  <c r="BA46" i="60" s="1"/>
  <c r="AZ46" i="60"/>
  <c r="BE46" i="60"/>
  <c r="BF46" i="60"/>
  <c r="BG46" i="60"/>
  <c r="AN47" i="60"/>
  <c r="AQ47" i="60"/>
  <c r="AT47" i="60" s="1"/>
  <c r="BC47" i="60" s="1"/>
  <c r="AR47" i="60"/>
  <c r="AU47" i="60" s="1"/>
  <c r="AW47" i="60"/>
  <c r="AZ47" i="60" s="1"/>
  <c r="AX47" i="60"/>
  <c r="BA47" i="60" s="1"/>
  <c r="BE47" i="60"/>
  <c r="BF47" i="60"/>
  <c r="BG47" i="60"/>
  <c r="AN48" i="60"/>
  <c r="AO47" i="60" s="1"/>
  <c r="AQ48" i="60"/>
  <c r="AT48" i="60" s="1"/>
  <c r="AR48" i="60"/>
  <c r="AU48" i="60" s="1"/>
  <c r="BD48" i="60" s="1"/>
  <c r="AW48" i="60"/>
  <c r="AX48" i="60"/>
  <c r="BA48" i="60" s="1"/>
  <c r="AZ48" i="60"/>
  <c r="BE48" i="60"/>
  <c r="BF48" i="60"/>
  <c r="BG48" i="60"/>
  <c r="AN49" i="60"/>
  <c r="AO48" i="60" s="1"/>
  <c r="AQ49" i="60"/>
  <c r="AT49" i="60" s="1"/>
  <c r="AR49" i="60"/>
  <c r="AU49" i="60" s="1"/>
  <c r="BD49" i="60" s="1"/>
  <c r="AW49" i="60"/>
  <c r="AZ49" i="60" s="1"/>
  <c r="AX49" i="60"/>
  <c r="BA49" i="60"/>
  <c r="BE49" i="60"/>
  <c r="BF49" i="60"/>
  <c r="BG49" i="60"/>
  <c r="AN50" i="60"/>
  <c r="AO49" i="60" s="1"/>
  <c r="BK49" i="60" s="1"/>
  <c r="AQ50" i="60"/>
  <c r="AR50" i="60"/>
  <c r="AU50" i="60" s="1"/>
  <c r="AW50" i="60"/>
  <c r="AX50" i="60"/>
  <c r="BA50" i="60" s="1"/>
  <c r="AZ50" i="60"/>
  <c r="BE50" i="60"/>
  <c r="BF50" i="60"/>
  <c r="BG50" i="60"/>
  <c r="AN51" i="60"/>
  <c r="AQ51" i="60"/>
  <c r="AT51" i="60" s="1"/>
  <c r="BC51" i="60" s="1"/>
  <c r="AR51" i="60"/>
  <c r="AU51" i="60" s="1"/>
  <c r="AW51" i="60"/>
  <c r="AZ51" i="60" s="1"/>
  <c r="AX51" i="60"/>
  <c r="BA51" i="60" s="1"/>
  <c r="BE51" i="60"/>
  <c r="BF51" i="60"/>
  <c r="BG51" i="60"/>
  <c r="AN52" i="60"/>
  <c r="AO51" i="60" s="1"/>
  <c r="AQ52" i="60"/>
  <c r="AT52" i="60" s="1"/>
  <c r="AR52" i="60"/>
  <c r="AU52" i="60" s="1"/>
  <c r="BD52" i="60" s="1"/>
  <c r="AW52" i="60"/>
  <c r="AX52" i="60"/>
  <c r="BA52" i="60" s="1"/>
  <c r="AZ52" i="60"/>
  <c r="BE52" i="60"/>
  <c r="BF52" i="60"/>
  <c r="BG52" i="60"/>
  <c r="AN53" i="60"/>
  <c r="AQ53" i="60"/>
  <c r="AT53" i="60" s="1"/>
  <c r="AR53" i="60"/>
  <c r="AU53" i="60" s="1"/>
  <c r="BD53" i="60" s="1"/>
  <c r="AW53" i="60"/>
  <c r="AZ53" i="60" s="1"/>
  <c r="AX53" i="60"/>
  <c r="BA53" i="60"/>
  <c r="BE53" i="60"/>
  <c r="BF53" i="60"/>
  <c r="BG53" i="60"/>
  <c r="AN54" i="60"/>
  <c r="AQ54" i="60"/>
  <c r="AR54" i="60"/>
  <c r="AW54" i="60"/>
  <c r="AX54" i="60"/>
  <c r="BA54" i="60" s="1"/>
  <c r="AZ54" i="60"/>
  <c r="BE54" i="60"/>
  <c r="BF54" i="60"/>
  <c r="BG54" i="60"/>
  <c r="AN55" i="60"/>
  <c r="AQ55" i="60"/>
  <c r="AT55" i="60" s="1"/>
  <c r="BC55" i="60" s="1"/>
  <c r="AR55" i="60"/>
  <c r="AU55" i="60" s="1"/>
  <c r="AW55" i="60"/>
  <c r="AZ55" i="60" s="1"/>
  <c r="AX55" i="60"/>
  <c r="BA55" i="60" s="1"/>
  <c r="BE55" i="60"/>
  <c r="BF55" i="60"/>
  <c r="BG55" i="60"/>
  <c r="AN56" i="60"/>
  <c r="AO55" i="60" s="1"/>
  <c r="BK55" i="60" s="1"/>
  <c r="AQ56" i="60"/>
  <c r="AT56" i="60" s="1"/>
  <c r="AR56" i="60"/>
  <c r="AW56" i="60"/>
  <c r="AX56" i="60"/>
  <c r="BA56" i="60" s="1"/>
  <c r="AZ56" i="60"/>
  <c r="BE56" i="60"/>
  <c r="BF56" i="60"/>
  <c r="BG56" i="60"/>
  <c r="AN57" i="60"/>
  <c r="AO56" i="60" s="1"/>
  <c r="AQ57" i="60"/>
  <c r="AR57" i="60"/>
  <c r="AU57" i="60" s="1"/>
  <c r="AW57" i="60"/>
  <c r="AZ57" i="60" s="1"/>
  <c r="AX57" i="60"/>
  <c r="BA57" i="60"/>
  <c r="BE57" i="60"/>
  <c r="BF57" i="60"/>
  <c r="BG57" i="60"/>
  <c r="AN58" i="60"/>
  <c r="AO57" i="60" s="1"/>
  <c r="AP57" i="60" s="1"/>
  <c r="AQ58" i="60"/>
  <c r="AT58" i="60" s="1"/>
  <c r="AR58" i="60"/>
  <c r="AU58" i="60" s="1"/>
  <c r="AW58" i="60"/>
  <c r="AX58" i="60"/>
  <c r="BA58" i="60" s="1"/>
  <c r="AZ58" i="60"/>
  <c r="BE58" i="60"/>
  <c r="BF58" i="60"/>
  <c r="BG58" i="60"/>
  <c r="AN59" i="60"/>
  <c r="AO59" i="60"/>
  <c r="AP59" i="60" s="1"/>
  <c r="AQ59" i="60"/>
  <c r="AT59" i="60" s="1"/>
  <c r="BC59" i="60" s="1"/>
  <c r="AR59" i="60"/>
  <c r="AW59" i="60"/>
  <c r="AZ59" i="60" s="1"/>
  <c r="AX59" i="60"/>
  <c r="BA59" i="60" s="1"/>
  <c r="BE59" i="60"/>
  <c r="BF59" i="60"/>
  <c r="BG59" i="60"/>
  <c r="AN60" i="60"/>
  <c r="AQ60" i="60"/>
  <c r="AT60" i="60" s="1"/>
  <c r="BC60" i="60" s="1"/>
  <c r="AR60" i="60"/>
  <c r="AU60" i="60" s="1"/>
  <c r="AW60" i="60"/>
  <c r="AX60" i="60"/>
  <c r="BA60" i="60" s="1"/>
  <c r="AZ60" i="60"/>
  <c r="BE60" i="60"/>
  <c r="BF60" i="60"/>
  <c r="BG60" i="60"/>
  <c r="AN61" i="60"/>
  <c r="AO60" i="60" s="1"/>
  <c r="BL60" i="60" s="1"/>
  <c r="AO61" i="60"/>
  <c r="BK61" i="60" s="1"/>
  <c r="AQ61" i="60"/>
  <c r="AT61" i="60" s="1"/>
  <c r="AR61" i="60"/>
  <c r="AU61" i="60" s="1"/>
  <c r="AW61" i="60"/>
  <c r="AZ61" i="60" s="1"/>
  <c r="AX61" i="60"/>
  <c r="BA61" i="60"/>
  <c r="BE61" i="60"/>
  <c r="BF61" i="60"/>
  <c r="BG61" i="60"/>
  <c r="AN62" i="60"/>
  <c r="AQ62" i="60"/>
  <c r="AR62" i="60"/>
  <c r="AW62" i="60"/>
  <c r="AX62" i="60"/>
  <c r="BA62" i="60" s="1"/>
  <c r="AZ62" i="60"/>
  <c r="BE62" i="60"/>
  <c r="BF62" i="60"/>
  <c r="BG62" i="60"/>
  <c r="AN63" i="60"/>
  <c r="AQ63" i="60"/>
  <c r="AT63" i="60" s="1"/>
  <c r="BC63" i="60" s="1"/>
  <c r="AR63" i="60"/>
  <c r="AU63" i="60" s="1"/>
  <c r="AW63" i="60"/>
  <c r="AX63" i="60"/>
  <c r="BA63" i="60" s="1"/>
  <c r="AZ63" i="60"/>
  <c r="BE63" i="60"/>
  <c r="BF63" i="60"/>
  <c r="BG63" i="60"/>
  <c r="AN64" i="60"/>
  <c r="AO63" i="60" s="1"/>
  <c r="AQ64" i="60"/>
  <c r="AT64" i="60" s="1"/>
  <c r="BC64" i="60" s="1"/>
  <c r="AR64" i="60"/>
  <c r="AW64" i="60"/>
  <c r="AX64" i="60"/>
  <c r="BA64" i="60" s="1"/>
  <c r="AZ64" i="60"/>
  <c r="BE64" i="60"/>
  <c r="BF64" i="60"/>
  <c r="BG64" i="60"/>
  <c r="AN65" i="60"/>
  <c r="AO65" i="60"/>
  <c r="AQ65" i="60"/>
  <c r="AT65" i="60" s="1"/>
  <c r="AR65" i="60"/>
  <c r="AU65" i="60" s="1"/>
  <c r="AW65" i="60"/>
  <c r="AX65" i="60"/>
  <c r="AZ65" i="60"/>
  <c r="BA65" i="60"/>
  <c r="BE65" i="60"/>
  <c r="BF65" i="60"/>
  <c r="BG65" i="60"/>
  <c r="AN66" i="60"/>
  <c r="AQ66" i="60"/>
  <c r="AT66" i="60" s="1"/>
  <c r="BC66" i="60" s="1"/>
  <c r="AR66" i="60"/>
  <c r="AU66" i="60" s="1"/>
  <c r="BD66" i="60" s="1"/>
  <c r="AW66" i="60"/>
  <c r="AX66" i="60"/>
  <c r="BA66" i="60" s="1"/>
  <c r="AZ66" i="60"/>
  <c r="BE66" i="60"/>
  <c r="BF66" i="60"/>
  <c r="BG66" i="60"/>
  <c r="AN67" i="60"/>
  <c r="AQ67" i="60"/>
  <c r="AT67" i="60" s="1"/>
  <c r="AR67" i="60"/>
  <c r="AU67" i="60" s="1"/>
  <c r="BD67" i="60" s="1"/>
  <c r="AW67" i="60"/>
  <c r="AX67" i="60"/>
  <c r="BA67" i="60" s="1"/>
  <c r="AZ67" i="60"/>
  <c r="BE67" i="60"/>
  <c r="BF67" i="60"/>
  <c r="BG67" i="60"/>
  <c r="AN68" i="60"/>
  <c r="AO67" i="60" s="1"/>
  <c r="BJ67" i="60" s="1"/>
  <c r="AQ68" i="60"/>
  <c r="AT68" i="60" s="1"/>
  <c r="AR68" i="60"/>
  <c r="AU68" i="60" s="1"/>
  <c r="BD68" i="60" s="1"/>
  <c r="AW68" i="60"/>
  <c r="AX68" i="60"/>
  <c r="AZ68" i="60"/>
  <c r="BA68" i="60"/>
  <c r="BE68" i="60"/>
  <c r="BF68" i="60"/>
  <c r="BG68" i="60"/>
  <c r="AN69" i="60"/>
  <c r="AO68" i="60" s="1"/>
  <c r="AP68" i="60" s="1"/>
  <c r="AQ69" i="60"/>
  <c r="AT69" i="60" s="1"/>
  <c r="AR69" i="60"/>
  <c r="AU69" i="60" s="1"/>
  <c r="AW69" i="60"/>
  <c r="AZ69" i="60" s="1"/>
  <c r="AX69" i="60"/>
  <c r="BA69" i="60" s="1"/>
  <c r="BE69" i="60"/>
  <c r="BF69" i="60"/>
  <c r="BG69" i="60"/>
  <c r="AN70" i="60"/>
  <c r="AQ70" i="60"/>
  <c r="AR70" i="60"/>
  <c r="AW70" i="60"/>
  <c r="AX70" i="60"/>
  <c r="BA70" i="60" s="1"/>
  <c r="AZ70" i="60"/>
  <c r="BE70" i="60"/>
  <c r="BF70" i="60"/>
  <c r="BG70" i="60"/>
  <c r="AN71" i="60"/>
  <c r="AO70" i="60" s="1"/>
  <c r="AQ71" i="60"/>
  <c r="AT71" i="60" s="1"/>
  <c r="BC71" i="60" s="1"/>
  <c r="AR71" i="60"/>
  <c r="AW71" i="60"/>
  <c r="AX71" i="60"/>
  <c r="AZ71" i="60"/>
  <c r="BA71" i="60"/>
  <c r="BE71" i="60"/>
  <c r="BF71" i="60"/>
  <c r="BG71" i="60"/>
  <c r="AN72" i="60"/>
  <c r="AQ72" i="60"/>
  <c r="AR72" i="60"/>
  <c r="AU72" i="60" s="1"/>
  <c r="BD72" i="60" s="1"/>
  <c r="AW72" i="60"/>
  <c r="AZ72" i="60" s="1"/>
  <c r="AX72" i="60"/>
  <c r="BA72" i="60"/>
  <c r="BE72" i="60"/>
  <c r="BF72" i="60"/>
  <c r="BG72" i="60"/>
  <c r="AN73" i="60"/>
  <c r="AO72" i="60" s="1"/>
  <c r="BJ72" i="60" s="1"/>
  <c r="AO73" i="60"/>
  <c r="AQ73" i="60"/>
  <c r="AR73" i="60"/>
  <c r="AU73" i="60" s="1"/>
  <c r="AW73" i="60"/>
  <c r="AX73" i="60"/>
  <c r="AZ73" i="60"/>
  <c r="BA73" i="60"/>
  <c r="BE73" i="60"/>
  <c r="BF73" i="60"/>
  <c r="BG73" i="60"/>
  <c r="AN74" i="60"/>
  <c r="AO74" i="60"/>
  <c r="AQ74" i="60"/>
  <c r="AT74" i="60" s="1"/>
  <c r="BC74" i="60" s="1"/>
  <c r="AR74" i="60"/>
  <c r="AW74" i="60"/>
  <c r="AZ74" i="60" s="1"/>
  <c r="AX74" i="60"/>
  <c r="BA74" i="60" s="1"/>
  <c r="BE74" i="60"/>
  <c r="BF74" i="60"/>
  <c r="BG74" i="60"/>
  <c r="AN75" i="60"/>
  <c r="AO75" i="60" s="1"/>
  <c r="AQ75" i="60"/>
  <c r="AT75" i="60" s="1"/>
  <c r="BC75" i="60" s="1"/>
  <c r="AR75" i="60"/>
  <c r="AU75" i="60" s="1"/>
  <c r="BD75" i="60" s="1"/>
  <c r="AW75" i="60"/>
  <c r="AZ75" i="60" s="1"/>
  <c r="AX75" i="60"/>
  <c r="BA75" i="60"/>
  <c r="BE75" i="60"/>
  <c r="BF75" i="60"/>
  <c r="BG75" i="60"/>
  <c r="AN76" i="60"/>
  <c r="AQ76" i="60"/>
  <c r="AR76" i="60"/>
  <c r="AU76" i="60" s="1"/>
  <c r="BD76" i="60" s="1"/>
  <c r="AW76" i="60"/>
  <c r="AZ76" i="60" s="1"/>
  <c r="AX76" i="60"/>
  <c r="BA76" i="60"/>
  <c r="BE76" i="60"/>
  <c r="BF76" i="60"/>
  <c r="BG76" i="60"/>
  <c r="AN77" i="60"/>
  <c r="AO76" i="60" s="1"/>
  <c r="BJ76" i="60" s="1"/>
  <c r="AQ77" i="60"/>
  <c r="AR77" i="60"/>
  <c r="AU77" i="60" s="1"/>
  <c r="AW77" i="60"/>
  <c r="AX77" i="60"/>
  <c r="AZ77" i="60"/>
  <c r="BA77" i="60"/>
  <c r="BE77" i="60"/>
  <c r="BF77" i="60"/>
  <c r="BG77" i="60"/>
  <c r="AN78" i="60"/>
  <c r="AQ78" i="60"/>
  <c r="AT78" i="60" s="1"/>
  <c r="BC78" i="60" s="1"/>
  <c r="AR78" i="60"/>
  <c r="AU78" i="60" s="1"/>
  <c r="BD78" i="60" s="1"/>
  <c r="AW78" i="60"/>
  <c r="AZ78" i="60" s="1"/>
  <c r="AX78" i="60"/>
  <c r="BA78" i="60" s="1"/>
  <c r="BE78" i="60"/>
  <c r="BF78" i="60"/>
  <c r="BG78" i="60"/>
  <c r="AN79" i="60"/>
  <c r="AO79" i="60"/>
  <c r="AQ79" i="60"/>
  <c r="AT79" i="60" s="1"/>
  <c r="BC79" i="60" s="1"/>
  <c r="AR79" i="60"/>
  <c r="AU79" i="60" s="1"/>
  <c r="AW79" i="60"/>
  <c r="AZ79" i="60" s="1"/>
  <c r="AX79" i="60"/>
  <c r="BA79" i="60"/>
  <c r="BE79" i="60"/>
  <c r="BF79" i="60"/>
  <c r="BG79" i="60"/>
  <c r="AN80" i="60"/>
  <c r="AQ80" i="60"/>
  <c r="AT80" i="60" s="1"/>
  <c r="AR80" i="60"/>
  <c r="AU80" i="60" s="1"/>
  <c r="BD80" i="60" s="1"/>
  <c r="AW80" i="60"/>
  <c r="AZ80" i="60" s="1"/>
  <c r="AX80" i="60"/>
  <c r="BA80" i="60" s="1"/>
  <c r="BE80" i="60"/>
  <c r="BF80" i="60"/>
  <c r="BG80" i="60"/>
  <c r="AN81" i="60"/>
  <c r="AO80" i="60" s="1"/>
  <c r="BK80" i="60" s="1"/>
  <c r="AO81" i="60"/>
  <c r="AQ81" i="60"/>
  <c r="AR81" i="60"/>
  <c r="AU81" i="60" s="1"/>
  <c r="AW81" i="60"/>
  <c r="AZ81" i="60" s="1"/>
  <c r="AX81" i="60"/>
  <c r="BA81" i="60"/>
  <c r="BE81" i="60"/>
  <c r="BF81" i="60"/>
  <c r="BG81" i="60"/>
  <c r="AN82" i="60"/>
  <c r="AQ82" i="60"/>
  <c r="AT82" i="60" s="1"/>
  <c r="BC82" i="60" s="1"/>
  <c r="AR82" i="60"/>
  <c r="AU82" i="60" s="1"/>
  <c r="BD82" i="60" s="1"/>
  <c r="AW82" i="60"/>
  <c r="AZ82" i="60" s="1"/>
  <c r="AX82" i="60"/>
  <c r="BA82" i="60" s="1"/>
  <c r="BE82" i="60"/>
  <c r="BF82" i="60"/>
  <c r="BG82" i="60"/>
  <c r="AN83" i="60"/>
  <c r="AQ83" i="60"/>
  <c r="AT83" i="60" s="1"/>
  <c r="BC83" i="60" s="1"/>
  <c r="AR83" i="60"/>
  <c r="AU83" i="60" s="1"/>
  <c r="BD83" i="60" s="1"/>
  <c r="AW83" i="60"/>
  <c r="AX83" i="60"/>
  <c r="AZ83" i="60"/>
  <c r="BA83" i="60"/>
  <c r="BE83" i="60"/>
  <c r="BF83" i="60"/>
  <c r="BG83" i="60"/>
  <c r="AN84" i="60"/>
  <c r="AQ84" i="60"/>
  <c r="AT84" i="60" s="1"/>
  <c r="BC84" i="60" s="1"/>
  <c r="AR84" i="60"/>
  <c r="AU84" i="60" s="1"/>
  <c r="BD84" i="60" s="1"/>
  <c r="AW84" i="60"/>
  <c r="AZ84" i="60" s="1"/>
  <c r="AX84" i="60"/>
  <c r="BA84" i="60" s="1"/>
  <c r="BE84" i="60"/>
  <c r="BF84" i="60"/>
  <c r="BG84" i="60"/>
  <c r="AN85" i="60"/>
  <c r="AQ85" i="60"/>
  <c r="AR85" i="60"/>
  <c r="AU85" i="60" s="1"/>
  <c r="AW85" i="60"/>
  <c r="AX85" i="60"/>
  <c r="AZ85" i="60"/>
  <c r="BA85" i="60"/>
  <c r="BE85" i="60"/>
  <c r="BF85" i="60"/>
  <c r="BG85" i="60"/>
  <c r="AN86" i="60"/>
  <c r="AQ86" i="60"/>
  <c r="AT86" i="60" s="1"/>
  <c r="BC86" i="60" s="1"/>
  <c r="AR86" i="60"/>
  <c r="AU86" i="60" s="1"/>
  <c r="BD86" i="60" s="1"/>
  <c r="AW86" i="60"/>
  <c r="AZ86" i="60" s="1"/>
  <c r="AX86" i="60"/>
  <c r="BA86" i="60" s="1"/>
  <c r="BE86" i="60"/>
  <c r="BF86" i="60"/>
  <c r="BG86" i="60"/>
  <c r="AN87" i="60"/>
  <c r="AQ87" i="60"/>
  <c r="AT87" i="60" s="1"/>
  <c r="BC87" i="60" s="1"/>
  <c r="AR87" i="60"/>
  <c r="AW87" i="60"/>
  <c r="AZ87" i="60" s="1"/>
  <c r="AX87" i="60"/>
  <c r="BA87" i="60"/>
  <c r="BE87" i="60"/>
  <c r="BF87" i="60"/>
  <c r="BG87" i="60"/>
  <c r="AN88" i="60"/>
  <c r="AQ88" i="60"/>
  <c r="AT88" i="60" s="1"/>
  <c r="BC88" i="60" s="1"/>
  <c r="AR88" i="60"/>
  <c r="AU88" i="60" s="1"/>
  <c r="AW88" i="60"/>
  <c r="AX88" i="60"/>
  <c r="AZ88" i="60"/>
  <c r="BA88" i="60"/>
  <c r="BE88" i="60"/>
  <c r="BF88" i="60"/>
  <c r="BG88" i="60"/>
  <c r="AN89" i="60"/>
  <c r="AO88" i="60" s="1"/>
  <c r="AP88" i="60" s="1"/>
  <c r="AO89" i="60"/>
  <c r="AQ89" i="60"/>
  <c r="AR89" i="60"/>
  <c r="AU89" i="60" s="1"/>
  <c r="AW89" i="60"/>
  <c r="AX89" i="60"/>
  <c r="AZ89" i="60"/>
  <c r="BA89" i="60"/>
  <c r="BE89" i="60"/>
  <c r="BF89" i="60"/>
  <c r="BG89" i="60"/>
  <c r="AN90" i="60"/>
  <c r="AQ90" i="60"/>
  <c r="AT90" i="60" s="1"/>
  <c r="AR90" i="60"/>
  <c r="AU90" i="60" s="1"/>
  <c r="BD90" i="60" s="1"/>
  <c r="AW90" i="60"/>
  <c r="AX90" i="60"/>
  <c r="AZ90" i="60"/>
  <c r="BA90" i="60"/>
  <c r="BE90" i="60"/>
  <c r="BF90" i="60"/>
  <c r="BG90" i="60"/>
  <c r="AN91" i="60"/>
  <c r="AO90" i="60" s="1"/>
  <c r="BK90" i="60" s="1"/>
  <c r="AQ91" i="60"/>
  <c r="AR91" i="60"/>
  <c r="AW91" i="60"/>
  <c r="AX91" i="60"/>
  <c r="BA91" i="60" s="1"/>
  <c r="AZ91" i="60"/>
  <c r="BE91" i="60"/>
  <c r="BF91" i="60"/>
  <c r="BG91" i="60"/>
  <c r="AN92" i="60"/>
  <c r="AQ92" i="60"/>
  <c r="AT92" i="60" s="1"/>
  <c r="BC92" i="60" s="1"/>
  <c r="AR92" i="60"/>
  <c r="AU92" i="60" s="1"/>
  <c r="AW92" i="60"/>
  <c r="AX92" i="60"/>
  <c r="BA92" i="60" s="1"/>
  <c r="AZ92" i="60"/>
  <c r="BE92" i="60"/>
  <c r="BF92" i="60"/>
  <c r="BG92" i="60"/>
  <c r="AN93" i="60"/>
  <c r="AO92" i="60" s="1"/>
  <c r="AP92" i="60" s="1"/>
  <c r="AQ93" i="60"/>
  <c r="AT93" i="60" s="1"/>
  <c r="BC93" i="60" s="1"/>
  <c r="AR93" i="60"/>
  <c r="AU93" i="60" s="1"/>
  <c r="BD93" i="60" s="1"/>
  <c r="AW93" i="60"/>
  <c r="AZ93" i="60" s="1"/>
  <c r="AX93" i="60"/>
  <c r="BA93" i="60" s="1"/>
  <c r="BE93" i="60"/>
  <c r="BF93" i="60"/>
  <c r="BG93" i="60"/>
  <c r="AN94" i="60"/>
  <c r="AO93" i="60" s="1"/>
  <c r="AQ94" i="60"/>
  <c r="AT94" i="60" s="1"/>
  <c r="AR94" i="60"/>
  <c r="AU94" i="60" s="1"/>
  <c r="BD94" i="60" s="1"/>
  <c r="AW94" i="60"/>
  <c r="AX94" i="60"/>
  <c r="AZ94" i="60"/>
  <c r="BA94" i="60"/>
  <c r="BE94" i="60"/>
  <c r="BF94" i="60"/>
  <c r="BG94" i="60"/>
  <c r="AN95" i="60"/>
  <c r="AO95" i="60"/>
  <c r="AQ95" i="60"/>
  <c r="AT95" i="60" s="1"/>
  <c r="AR95" i="60"/>
  <c r="AW95" i="60"/>
  <c r="AZ95" i="60" s="1"/>
  <c r="AX95" i="60"/>
  <c r="BA95" i="60" s="1"/>
  <c r="BE95" i="60"/>
  <c r="BF95" i="60"/>
  <c r="BG95" i="60"/>
  <c r="AN96" i="60"/>
  <c r="AQ96" i="60"/>
  <c r="AT96" i="60" s="1"/>
  <c r="AR96" i="60"/>
  <c r="AU96" i="60" s="1"/>
  <c r="BD96" i="60" s="1"/>
  <c r="AW96" i="60"/>
  <c r="AX96" i="60"/>
  <c r="BA96" i="60" s="1"/>
  <c r="AZ96" i="60"/>
  <c r="BE96" i="60"/>
  <c r="BF96" i="60"/>
  <c r="BG96" i="60"/>
  <c r="AN97" i="60"/>
  <c r="AO96" i="60" s="1"/>
  <c r="AP96" i="60" s="1"/>
  <c r="AQ97" i="60"/>
  <c r="AT97" i="60" s="1"/>
  <c r="BC97" i="60" s="1"/>
  <c r="AR97" i="60"/>
  <c r="AU97" i="60" s="1"/>
  <c r="AW97" i="60"/>
  <c r="AZ97" i="60" s="1"/>
  <c r="AX97" i="60"/>
  <c r="BA97" i="60" s="1"/>
  <c r="BE97" i="60"/>
  <c r="BF97" i="60"/>
  <c r="BG97" i="60"/>
  <c r="AN98" i="60"/>
  <c r="AQ98" i="60"/>
  <c r="AT98" i="60" s="1"/>
  <c r="BC98" i="60" s="1"/>
  <c r="AR98" i="60"/>
  <c r="AU98" i="60" s="1"/>
  <c r="BD98" i="60" s="1"/>
  <c r="AW98" i="60"/>
  <c r="AX98" i="60"/>
  <c r="AZ98" i="60"/>
  <c r="BA98" i="60"/>
  <c r="BE98" i="60"/>
  <c r="BF98" i="60"/>
  <c r="BG98" i="60"/>
  <c r="AN99" i="60"/>
  <c r="AO98" i="60" s="1"/>
  <c r="AQ99" i="60"/>
  <c r="AT99" i="60" s="1"/>
  <c r="AR99" i="60"/>
  <c r="AW99" i="60"/>
  <c r="AZ99" i="60" s="1"/>
  <c r="AX99" i="60"/>
  <c r="BA99" i="60" s="1"/>
  <c r="BE99" i="60"/>
  <c r="BF99" i="60"/>
  <c r="BG99" i="60"/>
  <c r="AN100" i="60"/>
  <c r="AO99" i="60" s="1"/>
  <c r="AQ100" i="60"/>
  <c r="AT100" i="60" s="1"/>
  <c r="AR100" i="60"/>
  <c r="AU100" i="60" s="1"/>
  <c r="BD100" i="60" s="1"/>
  <c r="AW100" i="60"/>
  <c r="AX100" i="60"/>
  <c r="BA100" i="60" s="1"/>
  <c r="AZ100" i="60"/>
  <c r="BE100" i="60"/>
  <c r="BF100" i="60"/>
  <c r="BG100" i="60"/>
  <c r="AN101" i="60"/>
  <c r="AO100" i="60" s="1"/>
  <c r="AQ101" i="60"/>
  <c r="AT101" i="60" s="1"/>
  <c r="BC101" i="60" s="1"/>
  <c r="AR101" i="60"/>
  <c r="AU101" i="60" s="1"/>
  <c r="BD101" i="60" s="1"/>
  <c r="AW101" i="60"/>
  <c r="AZ101" i="60" s="1"/>
  <c r="AX101" i="60"/>
  <c r="BA101" i="60" s="1"/>
  <c r="BE101" i="60"/>
  <c r="BF101" i="60"/>
  <c r="BG101" i="60"/>
  <c r="AN102" i="60"/>
  <c r="AQ102" i="60"/>
  <c r="AT102" i="60" s="1"/>
  <c r="AR102" i="60"/>
  <c r="AU102" i="60" s="1"/>
  <c r="BD102" i="60" s="1"/>
  <c r="AW102" i="60"/>
  <c r="AX102" i="60"/>
  <c r="AZ102" i="60"/>
  <c r="BA102" i="60"/>
  <c r="BE102" i="60"/>
  <c r="BF102" i="60"/>
  <c r="BG102" i="60"/>
  <c r="AN103" i="60"/>
  <c r="AO102" i="60" s="1"/>
  <c r="AO103" i="60"/>
  <c r="BL103" i="60" s="1"/>
  <c r="AQ103" i="60"/>
  <c r="AT103" i="60" s="1"/>
  <c r="AR103" i="60"/>
  <c r="AW103" i="60"/>
  <c r="AZ103" i="60" s="1"/>
  <c r="AX103" i="60"/>
  <c r="BA103" i="60" s="1"/>
  <c r="BE103" i="60"/>
  <c r="BF103" i="60"/>
  <c r="BG103" i="60"/>
  <c r="BJ103" i="60"/>
  <c r="AN104" i="60"/>
  <c r="AQ104" i="60"/>
  <c r="AT104" i="60" s="1"/>
  <c r="AR104" i="60"/>
  <c r="AU104" i="60" s="1"/>
  <c r="AW104" i="60"/>
  <c r="AX104" i="60"/>
  <c r="BA104" i="60" s="1"/>
  <c r="AZ104" i="60"/>
  <c r="BE104" i="60"/>
  <c r="BF104" i="60"/>
  <c r="BG104" i="60"/>
  <c r="AN105" i="60"/>
  <c r="AQ105" i="60"/>
  <c r="AT105" i="60" s="1"/>
  <c r="BC105" i="60" s="1"/>
  <c r="AR105" i="60"/>
  <c r="AU105" i="60" s="1"/>
  <c r="BD105" i="60" s="1"/>
  <c r="AW105" i="60"/>
  <c r="AZ105" i="60" s="1"/>
  <c r="AX105" i="60"/>
  <c r="BA105" i="60" s="1"/>
  <c r="BE105" i="60"/>
  <c r="BF105" i="60"/>
  <c r="BG105" i="60"/>
  <c r="AN106" i="60"/>
  <c r="AQ106" i="60"/>
  <c r="AR106" i="60"/>
  <c r="AU106" i="60" s="1"/>
  <c r="AW106" i="60"/>
  <c r="AX106" i="60"/>
  <c r="AZ106" i="60"/>
  <c r="BA106" i="60"/>
  <c r="BE106" i="60"/>
  <c r="BF106" i="60"/>
  <c r="BG106" i="60"/>
  <c r="AN107" i="60"/>
  <c r="AO106" i="60" s="1"/>
  <c r="AP106" i="60" s="1"/>
  <c r="AS106" i="60" s="1"/>
  <c r="AV106" i="60" s="1"/>
  <c r="AY106" i="60" s="1"/>
  <c r="AO107" i="60"/>
  <c r="BL107" i="60" s="1"/>
  <c r="AQ107" i="60"/>
  <c r="AT107" i="60" s="1"/>
  <c r="AR107" i="60"/>
  <c r="AW107" i="60"/>
  <c r="AX107" i="60"/>
  <c r="AZ107" i="60"/>
  <c r="BA107" i="60"/>
  <c r="BE107" i="60"/>
  <c r="BF107" i="60"/>
  <c r="BG107" i="60"/>
  <c r="AN108" i="60"/>
  <c r="AQ108" i="60"/>
  <c r="AT108" i="60" s="1"/>
  <c r="AR108" i="60"/>
  <c r="AU108" i="60" s="1"/>
  <c r="BD108" i="60" s="1"/>
  <c r="AW108" i="60"/>
  <c r="AZ108" i="60" s="1"/>
  <c r="AX108" i="60"/>
  <c r="BA108" i="60" s="1"/>
  <c r="BE108" i="60"/>
  <c r="BF108" i="60"/>
  <c r="BG108" i="60"/>
  <c r="AN109" i="60"/>
  <c r="AO108" i="60" s="1"/>
  <c r="AQ109" i="60"/>
  <c r="AT109" i="60" s="1"/>
  <c r="AR109" i="60"/>
  <c r="AU109" i="60" s="1"/>
  <c r="BD109" i="60" s="1"/>
  <c r="AW109" i="60"/>
  <c r="AZ109" i="60" s="1"/>
  <c r="AX109" i="60"/>
  <c r="BA109" i="60" s="1"/>
  <c r="BE109" i="60"/>
  <c r="BF109" i="60"/>
  <c r="BG109" i="60"/>
  <c r="AN110" i="60"/>
  <c r="AO109" i="60" s="1"/>
  <c r="AQ110" i="60"/>
  <c r="AR110" i="60"/>
  <c r="AU110" i="60" s="1"/>
  <c r="BD110" i="60" s="1"/>
  <c r="AW110" i="60"/>
  <c r="AX110" i="60"/>
  <c r="BA110" i="60" s="1"/>
  <c r="AZ110" i="60"/>
  <c r="BE110" i="60"/>
  <c r="BF110" i="60"/>
  <c r="BG110" i="60"/>
  <c r="AN111" i="60"/>
  <c r="AQ111" i="60"/>
  <c r="AT111" i="60" s="1"/>
  <c r="AR111" i="60"/>
  <c r="AU111" i="60" s="1"/>
  <c r="BD111" i="60" s="1"/>
  <c r="AW111" i="60"/>
  <c r="AZ111" i="60" s="1"/>
  <c r="AX111" i="60"/>
  <c r="BA111" i="60" s="1"/>
  <c r="BE111" i="60"/>
  <c r="BF111" i="60"/>
  <c r="BG111" i="60"/>
  <c r="AN112" i="60"/>
  <c r="AQ112" i="60"/>
  <c r="AT112" i="60" s="1"/>
  <c r="BC112" i="60" s="1"/>
  <c r="AR112" i="60"/>
  <c r="AU112" i="60" s="1"/>
  <c r="AW112" i="60"/>
  <c r="AZ112" i="60" s="1"/>
  <c r="AX112" i="60"/>
  <c r="BA112" i="60" s="1"/>
  <c r="BE112" i="60"/>
  <c r="BF112" i="60"/>
  <c r="BG112" i="60"/>
  <c r="AN113" i="60"/>
  <c r="AQ113" i="60"/>
  <c r="AT113" i="60" s="1"/>
  <c r="AR113" i="60"/>
  <c r="AW113" i="60"/>
  <c r="AX113" i="60"/>
  <c r="BA113" i="60" s="1"/>
  <c r="AZ113" i="60"/>
  <c r="BE113" i="60"/>
  <c r="BF113" i="60"/>
  <c r="BG113" i="60"/>
  <c r="AN114" i="60"/>
  <c r="AO113" i="60" s="1"/>
  <c r="AQ114" i="60"/>
  <c r="AT114" i="60" s="1"/>
  <c r="AR114" i="60"/>
  <c r="AU114" i="60" s="1"/>
  <c r="AW114" i="60"/>
  <c r="AX114" i="60"/>
  <c r="BA114" i="60" s="1"/>
  <c r="AZ114" i="60"/>
  <c r="BE114" i="60"/>
  <c r="BF114" i="60"/>
  <c r="BG114" i="60"/>
  <c r="AN115" i="60"/>
  <c r="AO114" i="60" s="1"/>
  <c r="BJ114" i="60" s="1"/>
  <c r="AO115" i="60"/>
  <c r="AP115" i="60" s="1"/>
  <c r="AQ115" i="60"/>
  <c r="AT115" i="60" s="1"/>
  <c r="AR115" i="60"/>
  <c r="AU115" i="60" s="1"/>
  <c r="AW115" i="60"/>
  <c r="AZ115" i="60" s="1"/>
  <c r="AX115" i="60"/>
  <c r="BA115" i="60" s="1"/>
  <c r="BE115" i="60"/>
  <c r="BF115" i="60"/>
  <c r="BG115" i="60"/>
  <c r="AN116" i="60"/>
  <c r="AO112" i="60" s="1"/>
  <c r="AQ116" i="60"/>
  <c r="AR116" i="60"/>
  <c r="AU116" i="60" s="1"/>
  <c r="AW116" i="60"/>
  <c r="AZ116" i="60" s="1"/>
  <c r="AX116" i="60"/>
  <c r="BA116" i="60" s="1"/>
  <c r="BE116" i="60"/>
  <c r="BF116" i="60"/>
  <c r="BG116" i="60"/>
  <c r="AN117" i="60"/>
  <c r="AO116" i="60" s="1"/>
  <c r="AP116" i="60" s="1"/>
  <c r="AQ117" i="60"/>
  <c r="AT117" i="60" s="1"/>
  <c r="AR117" i="60"/>
  <c r="AW117" i="60"/>
  <c r="AX117" i="60"/>
  <c r="AZ117" i="60"/>
  <c r="BA117" i="60"/>
  <c r="BE117" i="60"/>
  <c r="BF117" i="60"/>
  <c r="BG117" i="60"/>
  <c r="AN118" i="60"/>
  <c r="AO117" i="60" s="1"/>
  <c r="AQ118" i="60"/>
  <c r="AR118" i="60"/>
  <c r="AW118" i="60"/>
  <c r="AX118" i="60"/>
  <c r="BA118" i="60" s="1"/>
  <c r="AZ118" i="60"/>
  <c r="BE118" i="60"/>
  <c r="BF118" i="60"/>
  <c r="BG118" i="60"/>
  <c r="AN119" i="60"/>
  <c r="AO118" i="60" s="1"/>
  <c r="AQ119" i="60"/>
  <c r="AR119" i="60"/>
  <c r="AU119" i="60" s="1"/>
  <c r="AW119" i="60"/>
  <c r="AZ119" i="60" s="1"/>
  <c r="AX119" i="60"/>
  <c r="BA119" i="60" s="1"/>
  <c r="BE119" i="60"/>
  <c r="BF119" i="60"/>
  <c r="BG119" i="60"/>
  <c r="AN120" i="60"/>
  <c r="AO120" i="60"/>
  <c r="BK120" i="60" s="1"/>
  <c r="AQ120" i="60"/>
  <c r="AR120" i="60"/>
  <c r="AW120" i="60"/>
  <c r="AX120" i="60"/>
  <c r="BA120" i="60" s="1"/>
  <c r="AZ120" i="60"/>
  <c r="BE120" i="60"/>
  <c r="BF120" i="60"/>
  <c r="BG120" i="60"/>
  <c r="AN121" i="60"/>
  <c r="AQ121" i="60"/>
  <c r="AT121" i="60" s="1"/>
  <c r="AR121" i="60"/>
  <c r="AW121" i="60"/>
  <c r="AZ121" i="60" s="1"/>
  <c r="AX121" i="60"/>
  <c r="BA121" i="60" s="1"/>
  <c r="BE121" i="60"/>
  <c r="BF121" i="60"/>
  <c r="BG121" i="60"/>
  <c r="AN122" i="60"/>
  <c r="AO121" i="60" s="1"/>
  <c r="BL121" i="60" s="1"/>
  <c r="AQ122" i="60"/>
  <c r="AT122" i="60" s="1"/>
  <c r="AR122" i="60"/>
  <c r="AW122" i="60"/>
  <c r="AX122" i="60"/>
  <c r="BA122" i="60" s="1"/>
  <c r="AZ122" i="60"/>
  <c r="BE122" i="60"/>
  <c r="BF122" i="60"/>
  <c r="BG122" i="60"/>
  <c r="AN123" i="60"/>
  <c r="AO122" i="60" s="1"/>
  <c r="BK122" i="60" s="1"/>
  <c r="AO123" i="60"/>
  <c r="BJ123" i="60" s="1"/>
  <c r="AQ123" i="60"/>
  <c r="AR123" i="60"/>
  <c r="AW123" i="60"/>
  <c r="AX123" i="60"/>
  <c r="AZ123" i="60"/>
  <c r="BA123" i="60"/>
  <c r="BE123" i="60"/>
  <c r="BF123" i="60"/>
  <c r="BG123" i="60"/>
  <c r="AN124" i="60"/>
  <c r="AO124" i="60"/>
  <c r="BJ124" i="60" s="1"/>
  <c r="AQ124" i="60"/>
  <c r="AT124" i="60" s="1"/>
  <c r="BC124" i="60" s="1"/>
  <c r="AR124" i="60"/>
  <c r="AW124" i="60"/>
  <c r="AX124" i="60"/>
  <c r="BA124" i="60" s="1"/>
  <c r="AZ124" i="60"/>
  <c r="BE124" i="60"/>
  <c r="BF124" i="60"/>
  <c r="BG124" i="60"/>
  <c r="AN125" i="60"/>
  <c r="AQ125" i="60"/>
  <c r="AT125" i="60" s="1"/>
  <c r="BC125" i="60" s="1"/>
  <c r="AR125" i="60"/>
  <c r="AU125" i="60" s="1"/>
  <c r="AW125" i="60"/>
  <c r="AX125" i="60"/>
  <c r="BA125" i="60" s="1"/>
  <c r="AZ125" i="60"/>
  <c r="BE125" i="60"/>
  <c r="BF125" i="60"/>
  <c r="BG125" i="60"/>
  <c r="AN126" i="60"/>
  <c r="AO125" i="60" s="1"/>
  <c r="AQ126" i="60"/>
  <c r="AT126" i="60" s="1"/>
  <c r="AR126" i="60"/>
  <c r="AU126" i="60" s="1"/>
  <c r="AW126" i="60"/>
  <c r="AX126" i="60"/>
  <c r="AZ126" i="60"/>
  <c r="BA126" i="60"/>
  <c r="BE126" i="60"/>
  <c r="BF126" i="60"/>
  <c r="BG126" i="60"/>
  <c r="AN127" i="60"/>
  <c r="AO126" i="60" s="1"/>
  <c r="BL126" i="60" s="1"/>
  <c r="AO127" i="60"/>
  <c r="BL127" i="60" s="1"/>
  <c r="AQ127" i="60"/>
  <c r="AR127" i="60"/>
  <c r="AW127" i="60"/>
  <c r="AX127" i="60"/>
  <c r="AZ127" i="60"/>
  <c r="BA127" i="60"/>
  <c r="BE127" i="60"/>
  <c r="BF127" i="60"/>
  <c r="BG127" i="60"/>
  <c r="AN128" i="60"/>
  <c r="AO128" i="60"/>
  <c r="BJ128" i="60" s="1"/>
  <c r="AQ128" i="60"/>
  <c r="AT128" i="60" s="1"/>
  <c r="AR128" i="60"/>
  <c r="AU128" i="60" s="1"/>
  <c r="BD128" i="60" s="1"/>
  <c r="AW128" i="60"/>
  <c r="AX128" i="60"/>
  <c r="BA128" i="60" s="1"/>
  <c r="AZ128" i="60"/>
  <c r="BE128" i="60"/>
  <c r="BF128" i="60"/>
  <c r="BG128" i="60"/>
  <c r="AN129" i="60"/>
  <c r="AQ129" i="60"/>
  <c r="AT129" i="60" s="1"/>
  <c r="BC129" i="60" s="1"/>
  <c r="AR129" i="60"/>
  <c r="AU129" i="60" s="1"/>
  <c r="AW129" i="60"/>
  <c r="AX129" i="60"/>
  <c r="AZ129" i="60"/>
  <c r="BA129" i="60"/>
  <c r="BE129" i="60"/>
  <c r="BF129" i="60"/>
  <c r="BG129" i="60"/>
  <c r="AN130" i="60"/>
  <c r="AO129" i="60" s="1"/>
  <c r="BJ129" i="60" s="1"/>
  <c r="AQ130" i="60"/>
  <c r="AT130" i="60" s="1"/>
  <c r="BC130" i="60" s="1"/>
  <c r="AR130" i="60"/>
  <c r="AU130" i="60" s="1"/>
  <c r="AW130" i="60"/>
  <c r="AX130" i="60"/>
  <c r="AZ130" i="60"/>
  <c r="BA130" i="60"/>
  <c r="BE130" i="60"/>
  <c r="BF130" i="60"/>
  <c r="BG130" i="60"/>
  <c r="AN131" i="60"/>
  <c r="AO130" i="60" s="1"/>
  <c r="AP130" i="60" s="1"/>
  <c r="AS130" i="60" s="1"/>
  <c r="AV130" i="60" s="1"/>
  <c r="AY130" i="60" s="1"/>
  <c r="AQ131" i="60"/>
  <c r="AT131" i="60" s="1"/>
  <c r="AR131" i="60"/>
  <c r="AU131" i="60" s="1"/>
  <c r="AW131" i="60"/>
  <c r="AX131" i="60"/>
  <c r="AZ131" i="60"/>
  <c r="BA131" i="60"/>
  <c r="BE131" i="60"/>
  <c r="BF131" i="60"/>
  <c r="BG131" i="60"/>
  <c r="AN132" i="60"/>
  <c r="AQ132" i="60"/>
  <c r="AR132" i="60"/>
  <c r="AW132" i="60"/>
  <c r="AX132" i="60"/>
  <c r="BA132" i="60" s="1"/>
  <c r="AZ132" i="60"/>
  <c r="BE132" i="60"/>
  <c r="BF132" i="60"/>
  <c r="BG132" i="60"/>
  <c r="AN133" i="60"/>
  <c r="AQ133" i="60"/>
  <c r="AT133" i="60" s="1"/>
  <c r="BC133" i="60" s="1"/>
  <c r="AR133" i="60"/>
  <c r="AU133" i="60" s="1"/>
  <c r="BD133" i="60" s="1"/>
  <c r="AW133" i="60"/>
  <c r="AX133" i="60"/>
  <c r="AZ133" i="60"/>
  <c r="BA133" i="60"/>
  <c r="BE133" i="60"/>
  <c r="BF133" i="60"/>
  <c r="BG133" i="60"/>
  <c r="AN134" i="60"/>
  <c r="AO133" i="60" s="1"/>
  <c r="BJ133" i="60" s="1"/>
  <c r="AQ134" i="60"/>
  <c r="AT134" i="60" s="1"/>
  <c r="BC134" i="60" s="1"/>
  <c r="AR134" i="60"/>
  <c r="AU134" i="60" s="1"/>
  <c r="BD134" i="60" s="1"/>
  <c r="AW134" i="60"/>
  <c r="AX134" i="60"/>
  <c r="AZ134" i="60"/>
  <c r="BA134" i="60"/>
  <c r="BE134" i="60"/>
  <c r="BF134" i="60"/>
  <c r="BG134" i="60"/>
  <c r="AN135" i="60"/>
  <c r="AO134" i="60" s="1"/>
  <c r="AP134" i="60" s="1"/>
  <c r="AQ135" i="60"/>
  <c r="AT135" i="60" s="1"/>
  <c r="AR135" i="60"/>
  <c r="AU135" i="60" s="1"/>
  <c r="AW135" i="60"/>
  <c r="AX135" i="60"/>
  <c r="AZ135" i="60"/>
  <c r="BA135" i="60"/>
  <c r="BE135" i="60"/>
  <c r="BF135" i="60"/>
  <c r="BG135" i="60"/>
  <c r="AN136" i="60"/>
  <c r="AO135" i="60" s="1"/>
  <c r="AQ136" i="60"/>
  <c r="AT136" i="60" s="1"/>
  <c r="BC136" i="60" s="1"/>
  <c r="AR136" i="60"/>
  <c r="AW136" i="60"/>
  <c r="AZ136" i="60" s="1"/>
  <c r="AX136" i="60"/>
  <c r="BA136" i="60" s="1"/>
  <c r="BE136" i="60"/>
  <c r="BF136" i="60"/>
  <c r="BG136" i="60"/>
  <c r="AN137" i="60"/>
  <c r="AQ137" i="60"/>
  <c r="AT137" i="60" s="1"/>
  <c r="BC137" i="60" s="1"/>
  <c r="AR137" i="60"/>
  <c r="AU137" i="60" s="1"/>
  <c r="BD137" i="60" s="1"/>
  <c r="AW137" i="60"/>
  <c r="AZ137" i="60" s="1"/>
  <c r="AX137" i="60"/>
  <c r="BA137" i="60"/>
  <c r="BE137" i="60"/>
  <c r="BF137" i="60"/>
  <c r="BG137" i="60"/>
  <c r="AN138" i="60"/>
  <c r="AQ138" i="60"/>
  <c r="AT138" i="60" s="1"/>
  <c r="BC138" i="60" s="1"/>
  <c r="AR138" i="60"/>
  <c r="AU138" i="60" s="1"/>
  <c r="AW138" i="60"/>
  <c r="AX138" i="60"/>
  <c r="AZ138" i="60"/>
  <c r="BA138" i="60"/>
  <c r="BE138" i="60"/>
  <c r="BF138" i="60"/>
  <c r="BG138" i="60"/>
  <c r="AN139" i="60"/>
  <c r="AQ139" i="60"/>
  <c r="AT139" i="60" s="1"/>
  <c r="AR139" i="60"/>
  <c r="AW139" i="60"/>
  <c r="AZ139" i="60" s="1"/>
  <c r="AX139" i="60"/>
  <c r="BA139" i="60"/>
  <c r="BE139" i="60"/>
  <c r="BF139" i="60"/>
  <c r="BG139" i="60"/>
  <c r="AN140" i="60"/>
  <c r="AP140" i="60"/>
  <c r="AQ140" i="60"/>
  <c r="AT140" i="60" s="1"/>
  <c r="AR140" i="60"/>
  <c r="AU140" i="60" s="1"/>
  <c r="BD140" i="60" s="1"/>
  <c r="AW140" i="60"/>
  <c r="AZ140" i="60" s="1"/>
  <c r="AX140" i="60"/>
  <c r="BA140" i="60" s="1"/>
  <c r="BE140" i="60"/>
  <c r="BF140" i="60"/>
  <c r="BG140" i="60"/>
  <c r="AN141" i="60"/>
  <c r="AQ141" i="60"/>
  <c r="AT141" i="60" s="1"/>
  <c r="BC141" i="60" s="1"/>
  <c r="AR141" i="60"/>
  <c r="AU141" i="60" s="1"/>
  <c r="AW141" i="60"/>
  <c r="AZ141" i="60" s="1"/>
  <c r="AX141" i="60"/>
  <c r="BA141" i="60"/>
  <c r="BE141" i="60"/>
  <c r="BF141" i="60"/>
  <c r="BG141" i="60"/>
  <c r="AN142" i="60"/>
  <c r="AQ142" i="60"/>
  <c r="AT142" i="60" s="1"/>
  <c r="AR142" i="60"/>
  <c r="AU142" i="60" s="1"/>
  <c r="AW142" i="60"/>
  <c r="AX142" i="60"/>
  <c r="AZ142" i="60"/>
  <c r="BA142" i="60"/>
  <c r="BE142" i="60"/>
  <c r="BF142" i="60"/>
  <c r="BG142" i="60"/>
  <c r="AN143" i="60"/>
  <c r="AQ143" i="60"/>
  <c r="AR143" i="60"/>
  <c r="AU143" i="60" s="1"/>
  <c r="AW143" i="60"/>
  <c r="AX143" i="60"/>
  <c r="BA143" i="60" s="1"/>
  <c r="AZ143" i="60"/>
  <c r="BE143" i="60"/>
  <c r="BF143" i="60"/>
  <c r="BG143" i="60"/>
  <c r="AN144" i="60"/>
  <c r="AQ144" i="60"/>
  <c r="AT144" i="60" s="1"/>
  <c r="AR144" i="60"/>
  <c r="AU144" i="60" s="1"/>
  <c r="BD144" i="60" s="1"/>
  <c r="AW144" i="60"/>
  <c r="AZ144" i="60" s="1"/>
  <c r="AX144" i="60"/>
  <c r="BA144" i="60" s="1"/>
  <c r="BE144" i="60"/>
  <c r="BF144" i="60"/>
  <c r="BG144" i="60"/>
  <c r="AN145" i="60"/>
  <c r="AO145" i="60" s="1"/>
  <c r="AQ145" i="60"/>
  <c r="AT145" i="60" s="1"/>
  <c r="AR145" i="60"/>
  <c r="AU145" i="60" s="1"/>
  <c r="BD145" i="60" s="1"/>
  <c r="AW145" i="60"/>
  <c r="AZ145" i="60" s="1"/>
  <c r="AX145" i="60"/>
  <c r="BA145" i="60"/>
  <c r="BE145" i="60"/>
  <c r="BF145" i="60"/>
  <c r="BG145" i="60"/>
  <c r="AN146" i="60"/>
  <c r="AO146" i="60" s="1"/>
  <c r="BJ146" i="60" s="1"/>
  <c r="AQ146" i="60"/>
  <c r="AT146" i="60" s="1"/>
  <c r="AR146" i="60"/>
  <c r="AU146" i="60" s="1"/>
  <c r="AW146" i="60"/>
  <c r="AX146" i="60"/>
  <c r="BA146" i="60" s="1"/>
  <c r="AZ146" i="60"/>
  <c r="BE146" i="60"/>
  <c r="BF146" i="60"/>
  <c r="BG146" i="60"/>
  <c r="M8" i="59"/>
  <c r="AC8" i="59" s="1"/>
  <c r="AD8" i="59" s="1"/>
  <c r="AE8" i="59" s="1"/>
  <c r="A8" i="59" s="1"/>
  <c r="AI6" i="58"/>
  <c r="AL6" i="58"/>
  <c r="AN6" i="58" s="1"/>
  <c r="AT6" i="58" s="1"/>
  <c r="AP6" i="58"/>
  <c r="AR6" i="58" s="1"/>
  <c r="AU6" i="58"/>
  <c r="AV6" i="58"/>
  <c r="AW6" i="58"/>
  <c r="AX6" i="58"/>
  <c r="AI7" i="58"/>
  <c r="AJ6" i="58" s="1"/>
  <c r="AL7" i="58"/>
  <c r="AN7" i="58" s="1"/>
  <c r="AT7" i="58" s="1"/>
  <c r="AP7" i="58"/>
  <c r="AR7" i="58"/>
  <c r="AU7" i="58"/>
  <c r="AV7" i="58"/>
  <c r="AW7" i="58"/>
  <c r="AX7" i="58"/>
  <c r="AI8" i="58"/>
  <c r="AL8" i="58"/>
  <c r="AN8" i="58" s="1"/>
  <c r="AT8" i="58" s="1"/>
  <c r="AP8" i="58"/>
  <c r="AR8" i="58"/>
  <c r="AU8" i="58"/>
  <c r="AV8" i="58"/>
  <c r="AW8" i="58"/>
  <c r="AX8" i="58"/>
  <c r="AI9" i="58"/>
  <c r="AL9" i="58"/>
  <c r="AN9" i="58" s="1"/>
  <c r="AT9" i="58" s="1"/>
  <c r="AP9" i="58"/>
  <c r="AR9" i="58" s="1"/>
  <c r="AU9" i="58"/>
  <c r="AV9" i="58"/>
  <c r="AW9" i="58"/>
  <c r="AX9" i="58"/>
  <c r="AI10" i="58"/>
  <c r="AJ10" i="58"/>
  <c r="AK10" i="58"/>
  <c r="AM10" i="58" s="1"/>
  <c r="AL10" i="58"/>
  <c r="AP10" i="58"/>
  <c r="AR10" i="58"/>
  <c r="AU10" i="58"/>
  <c r="AV10" i="58"/>
  <c r="AW10" i="58"/>
  <c r="AX10" i="58"/>
  <c r="BA10" i="58"/>
  <c r="BB10" i="58"/>
  <c r="AI11" i="58"/>
  <c r="AL11" i="58"/>
  <c r="AN11" i="58" s="1"/>
  <c r="AT11" i="58" s="1"/>
  <c r="AP11" i="58"/>
  <c r="AR11" i="58" s="1"/>
  <c r="AU11" i="58"/>
  <c r="AV11" i="58"/>
  <c r="AW11" i="58"/>
  <c r="AX11" i="58"/>
  <c r="AI12" i="58"/>
  <c r="AJ11" i="58" s="1"/>
  <c r="AJ12" i="58"/>
  <c r="BA12" i="58" s="1"/>
  <c r="AL12" i="58"/>
  <c r="AN12" i="58" s="1"/>
  <c r="AT12" i="58" s="1"/>
  <c r="AP12" i="58"/>
  <c r="AR12" i="58"/>
  <c r="AU12" i="58"/>
  <c r="AV12" i="58"/>
  <c r="AW12" i="58"/>
  <c r="AX12" i="58"/>
  <c r="AI13" i="58"/>
  <c r="AL13" i="58"/>
  <c r="AN13" i="58" s="1"/>
  <c r="AT13" i="58" s="1"/>
  <c r="AP13" i="58"/>
  <c r="AR13" i="58"/>
  <c r="AU13" i="58"/>
  <c r="AV13" i="58"/>
  <c r="AW13" i="58"/>
  <c r="AX13" i="58"/>
  <c r="AI14" i="58"/>
  <c r="AJ13" i="58" s="1"/>
  <c r="AL14" i="58"/>
  <c r="AN14" i="58" s="1"/>
  <c r="AT14" i="58" s="1"/>
  <c r="AP14" i="58"/>
  <c r="AR14" i="58" s="1"/>
  <c r="AU14" i="58"/>
  <c r="AV14" i="58"/>
  <c r="AW14" i="58"/>
  <c r="AX14" i="58"/>
  <c r="AI15" i="58"/>
  <c r="AJ14" i="58" s="1"/>
  <c r="AJ15" i="58"/>
  <c r="AK15" i="58"/>
  <c r="AM15" i="58" s="1"/>
  <c r="AO15" i="58" s="1"/>
  <c r="AL15" i="58"/>
  <c r="AN15" i="58" s="1"/>
  <c r="AT15" i="58" s="1"/>
  <c r="AP15" i="58"/>
  <c r="AR15" i="58"/>
  <c r="AU15" i="58"/>
  <c r="AV15" i="58"/>
  <c r="AW15" i="58"/>
  <c r="AX15" i="58"/>
  <c r="BA15" i="58"/>
  <c r="BB15" i="58"/>
  <c r="AI16" i="58"/>
  <c r="AL16" i="58"/>
  <c r="AN16" i="58" s="1"/>
  <c r="AT16" i="58" s="1"/>
  <c r="AP16" i="58"/>
  <c r="AR16" i="58"/>
  <c r="AU16" i="58"/>
  <c r="AV16" i="58"/>
  <c r="AW16" i="58"/>
  <c r="AX16" i="58"/>
  <c r="AI17" i="58"/>
  <c r="AL17" i="58"/>
  <c r="AN17" i="58" s="1"/>
  <c r="AT17" i="58" s="1"/>
  <c r="AP17" i="58"/>
  <c r="AR17" i="58" s="1"/>
  <c r="AU17" i="58"/>
  <c r="AV17" i="58"/>
  <c r="AW17" i="58"/>
  <c r="AX17" i="58"/>
  <c r="AI18" i="58"/>
  <c r="AJ17" i="58" s="1"/>
  <c r="AJ18" i="58"/>
  <c r="AK18" i="58"/>
  <c r="AM18" i="58" s="1"/>
  <c r="AL18" i="58"/>
  <c r="AN18" i="58" s="1"/>
  <c r="AP18" i="58"/>
  <c r="AR18" i="58"/>
  <c r="AU18" i="58"/>
  <c r="AV18" i="58"/>
  <c r="AW18" i="58"/>
  <c r="AX18" i="58"/>
  <c r="BA18" i="58"/>
  <c r="BB18" i="58"/>
  <c r="AI19" i="58"/>
  <c r="AL19" i="58"/>
  <c r="AN19" i="58" s="1"/>
  <c r="AT19" i="58" s="1"/>
  <c r="AP19" i="58"/>
  <c r="AR19" i="58" s="1"/>
  <c r="AU19" i="58"/>
  <c r="AV19" i="58"/>
  <c r="AW19" i="58"/>
  <c r="AX19" i="58"/>
  <c r="AI20" i="58"/>
  <c r="AJ19" i="58" s="1"/>
  <c r="AJ20" i="58"/>
  <c r="AL20" i="58"/>
  <c r="AN20" i="58" s="1"/>
  <c r="AT20" i="58" s="1"/>
  <c r="AP20" i="58"/>
  <c r="AR20" i="58"/>
  <c r="AU20" i="58"/>
  <c r="AV20" i="58"/>
  <c r="AW20" i="58"/>
  <c r="AX20" i="58"/>
  <c r="AI21" i="58"/>
  <c r="AJ21" i="58" s="1"/>
  <c r="AL21" i="58"/>
  <c r="AN21" i="58" s="1"/>
  <c r="AT21" i="58" s="1"/>
  <c r="AP21" i="58"/>
  <c r="AR21" i="58"/>
  <c r="AU21" i="58"/>
  <c r="AV21" i="58"/>
  <c r="AW21" i="58"/>
  <c r="AX21" i="58"/>
  <c r="AI22" i="58"/>
  <c r="AL22" i="58"/>
  <c r="AN22" i="58" s="1"/>
  <c r="AT22" i="58" s="1"/>
  <c r="AP22" i="58"/>
  <c r="AR22" i="58" s="1"/>
  <c r="AU22" i="58"/>
  <c r="AV22" i="58"/>
  <c r="AW22" i="58"/>
  <c r="AX22" i="58"/>
  <c r="AI23" i="58"/>
  <c r="AJ22" i="58" s="1"/>
  <c r="AL23" i="58"/>
  <c r="AN23" i="58" s="1"/>
  <c r="AT23" i="58" s="1"/>
  <c r="AP23" i="58"/>
  <c r="AR23" i="58"/>
  <c r="AU23" i="58"/>
  <c r="AV23" i="58"/>
  <c r="AW23" i="58"/>
  <c r="AX23" i="58"/>
  <c r="AI24" i="58"/>
  <c r="AL24" i="58"/>
  <c r="AN24" i="58" s="1"/>
  <c r="AT24" i="58" s="1"/>
  <c r="AP24" i="58"/>
  <c r="AR24" i="58"/>
  <c r="AU24" i="58"/>
  <c r="AV24" i="58"/>
  <c r="AW24" i="58"/>
  <c r="AX24" i="58"/>
  <c r="AI25" i="58"/>
  <c r="AL25" i="58"/>
  <c r="AN25" i="58" s="1"/>
  <c r="AT25" i="58" s="1"/>
  <c r="AP25" i="58"/>
  <c r="AR25" i="58" s="1"/>
  <c r="AU25" i="58"/>
  <c r="AV25" i="58"/>
  <c r="AW25" i="58"/>
  <c r="AX25" i="58"/>
  <c r="AI26" i="58"/>
  <c r="AL26" i="58"/>
  <c r="AN26" i="58" s="1"/>
  <c r="AP26" i="58"/>
  <c r="AR26" i="58"/>
  <c r="AU26" i="58"/>
  <c r="AV26" i="58"/>
  <c r="AW26" i="58"/>
  <c r="AX26" i="58"/>
  <c r="AI27" i="58"/>
  <c r="AL27" i="58"/>
  <c r="AN27" i="58" s="1"/>
  <c r="AT27" i="58" s="1"/>
  <c r="AP27" i="58"/>
  <c r="AR27" i="58" s="1"/>
  <c r="AU27" i="58"/>
  <c r="AV27" i="58"/>
  <c r="AW27" i="58"/>
  <c r="AX27" i="58"/>
  <c r="AI28" i="58"/>
  <c r="AJ27" i="58" s="1"/>
  <c r="AJ28" i="58"/>
  <c r="AL28" i="58"/>
  <c r="AN28" i="58" s="1"/>
  <c r="AT28" i="58" s="1"/>
  <c r="AP28" i="58"/>
  <c r="AR28" i="58"/>
  <c r="AU28" i="58"/>
  <c r="AV28" i="58"/>
  <c r="AW28" i="58"/>
  <c r="AX28" i="58"/>
  <c r="BA28" i="58"/>
  <c r="AI29" i="58"/>
  <c r="AJ29" i="58" s="1"/>
  <c r="AL29" i="58"/>
  <c r="AN29" i="58" s="1"/>
  <c r="AT29" i="58" s="1"/>
  <c r="AP29" i="58"/>
  <c r="AR29" i="58"/>
  <c r="AU29" i="58"/>
  <c r="AV29" i="58"/>
  <c r="AW29" i="58"/>
  <c r="AX29" i="58"/>
  <c r="AI30" i="58"/>
  <c r="AL30" i="58"/>
  <c r="AN30" i="58" s="1"/>
  <c r="AT30" i="58" s="1"/>
  <c r="AP30" i="58"/>
  <c r="AR30" i="58" s="1"/>
  <c r="AU30" i="58"/>
  <c r="AV30" i="58"/>
  <c r="AW30" i="58"/>
  <c r="AX30" i="58"/>
  <c r="AI31" i="58"/>
  <c r="AJ31" i="58"/>
  <c r="AK31" i="58"/>
  <c r="AM31" i="58" s="1"/>
  <c r="AO31" i="58" s="1"/>
  <c r="AL31" i="58"/>
  <c r="AN31" i="58" s="1"/>
  <c r="AT31" i="58" s="1"/>
  <c r="AP31" i="58"/>
  <c r="AR31" i="58"/>
  <c r="AU31" i="58"/>
  <c r="AV31" i="58"/>
  <c r="AW31" i="58"/>
  <c r="AX31" i="58"/>
  <c r="BA31" i="58"/>
  <c r="BB31" i="58"/>
  <c r="AI32" i="58"/>
  <c r="AL32" i="58"/>
  <c r="AN32" i="58" s="1"/>
  <c r="AT32" i="58" s="1"/>
  <c r="AP32" i="58"/>
  <c r="AR32" i="58"/>
  <c r="AU32" i="58"/>
  <c r="AV32" i="58"/>
  <c r="AW32" i="58"/>
  <c r="AX32" i="58"/>
  <c r="AI33" i="58"/>
  <c r="AJ32" i="58" s="1"/>
  <c r="AL33" i="58"/>
  <c r="AN33" i="58" s="1"/>
  <c r="AT33" i="58" s="1"/>
  <c r="AP33" i="58"/>
  <c r="AR33" i="58" s="1"/>
  <c r="AU33" i="58"/>
  <c r="AV33" i="58"/>
  <c r="AW33" i="58"/>
  <c r="AX33" i="58"/>
  <c r="AI34" i="58"/>
  <c r="AJ34" i="58"/>
  <c r="AK34" i="58"/>
  <c r="AM34" i="58" s="1"/>
  <c r="AL34" i="58"/>
  <c r="AN34" i="58" s="1"/>
  <c r="AP34" i="58"/>
  <c r="AR34" i="58"/>
  <c r="AU34" i="58"/>
  <c r="AV34" i="58"/>
  <c r="AW34" i="58"/>
  <c r="AX34" i="58"/>
  <c r="BA34" i="58"/>
  <c r="BB34" i="58"/>
  <c r="AI35" i="58"/>
  <c r="AL35" i="58"/>
  <c r="AN35" i="58" s="1"/>
  <c r="AT35" i="58" s="1"/>
  <c r="AP35" i="58"/>
  <c r="AR35" i="58" s="1"/>
  <c r="AU35" i="58"/>
  <c r="AV35" i="58"/>
  <c r="AW35" i="58"/>
  <c r="AX35" i="58"/>
  <c r="AI36" i="58"/>
  <c r="AJ36" i="58"/>
  <c r="BA36" i="58" s="1"/>
  <c r="AL36" i="58"/>
  <c r="AN36" i="58" s="1"/>
  <c r="AT36" i="58" s="1"/>
  <c r="AP36" i="58"/>
  <c r="AR36" i="58"/>
  <c r="AU36" i="58"/>
  <c r="AV36" i="58"/>
  <c r="AW36" i="58"/>
  <c r="AX36" i="58"/>
  <c r="AI37" i="58"/>
  <c r="AL37" i="58"/>
  <c r="AN37" i="58" s="1"/>
  <c r="AT37" i="58" s="1"/>
  <c r="AP37" i="58"/>
  <c r="AR37" i="58"/>
  <c r="AU37" i="58"/>
  <c r="AV37" i="58"/>
  <c r="AW37" i="58"/>
  <c r="AX37" i="58"/>
  <c r="AI38" i="58"/>
  <c r="AJ37" i="58" s="1"/>
  <c r="AL38" i="58"/>
  <c r="AN38" i="58" s="1"/>
  <c r="AT38" i="58" s="1"/>
  <c r="AP38" i="58"/>
  <c r="AR38" i="58" s="1"/>
  <c r="AV38" i="58"/>
  <c r="AX38" i="58"/>
  <c r="AI39" i="58"/>
  <c r="AJ38" i="58" s="1"/>
  <c r="AJ39" i="58"/>
  <c r="AK39" i="58"/>
  <c r="AL39" i="58"/>
  <c r="AN39" i="58" s="1"/>
  <c r="AT39" i="58" s="1"/>
  <c r="AP39" i="58"/>
  <c r="AR39" i="58"/>
  <c r="AU39" i="58"/>
  <c r="AV39" i="58"/>
  <c r="AW39" i="58"/>
  <c r="AX39" i="58"/>
  <c r="BA39" i="58"/>
  <c r="BB39" i="58"/>
  <c r="AI40" i="58"/>
  <c r="AL40" i="58"/>
  <c r="AN40" i="58" s="1"/>
  <c r="AT40" i="58" s="1"/>
  <c r="AP40" i="58"/>
  <c r="AR40" i="58"/>
  <c r="AU40" i="58"/>
  <c r="AV40" i="58"/>
  <c r="AW40" i="58"/>
  <c r="AX40" i="58"/>
  <c r="AI41" i="58"/>
  <c r="AJ40" i="58" s="1"/>
  <c r="AL41" i="58"/>
  <c r="AN41" i="58" s="1"/>
  <c r="AT41" i="58" s="1"/>
  <c r="AP41" i="58"/>
  <c r="AR41" i="58" s="1"/>
  <c r="AU41" i="58"/>
  <c r="AV41" i="58"/>
  <c r="AW41" i="58"/>
  <c r="AX41" i="58"/>
  <c r="AI42" i="58"/>
  <c r="AJ42" i="58"/>
  <c r="AK42" i="58"/>
  <c r="AL42" i="58"/>
  <c r="AN42" i="58" s="1"/>
  <c r="AP42" i="58"/>
  <c r="AR42" i="58"/>
  <c r="AU42" i="58"/>
  <c r="AV42" i="58"/>
  <c r="AW42" i="58"/>
  <c r="AX42" i="58"/>
  <c r="BA42" i="58"/>
  <c r="BB42" i="58"/>
  <c r="AI43" i="58"/>
  <c r="AL43" i="58"/>
  <c r="AN43" i="58" s="1"/>
  <c r="AT43" i="58" s="1"/>
  <c r="AP43" i="58"/>
  <c r="AR43" i="58" s="1"/>
  <c r="AU43" i="58"/>
  <c r="AV43" i="58"/>
  <c r="AW43" i="58"/>
  <c r="AX43" i="58"/>
  <c r="AI44" i="58"/>
  <c r="AJ43" i="58" s="1"/>
  <c r="AJ44" i="58"/>
  <c r="AL44" i="58"/>
  <c r="AN44" i="58" s="1"/>
  <c r="AT44" i="58" s="1"/>
  <c r="AP44" i="58"/>
  <c r="AR44" i="58" s="1"/>
  <c r="AU44" i="58"/>
  <c r="AV44" i="58"/>
  <c r="AW44" i="58"/>
  <c r="AX44" i="58"/>
  <c r="BA44" i="58"/>
  <c r="AI45" i="58"/>
  <c r="AJ45" i="58" s="1"/>
  <c r="BA45" i="58" s="1"/>
  <c r="AK45" i="58"/>
  <c r="AM45" i="58" s="1"/>
  <c r="AL45" i="58"/>
  <c r="AN45" i="58" s="1"/>
  <c r="AP45" i="58"/>
  <c r="AR45" i="58"/>
  <c r="AU45" i="58"/>
  <c r="AV45" i="58"/>
  <c r="AW45" i="58"/>
  <c r="AX45" i="58"/>
  <c r="BB45" i="58"/>
  <c r="AI46" i="58"/>
  <c r="AL46" i="58"/>
  <c r="AN46" i="58" s="1"/>
  <c r="AT46" i="58" s="1"/>
  <c r="AP46" i="58"/>
  <c r="AR46" i="58" s="1"/>
  <c r="AU46" i="58"/>
  <c r="AV46" i="58"/>
  <c r="AW46" i="58"/>
  <c r="AX46" i="58"/>
  <c r="AI47" i="58"/>
  <c r="AJ46" i="58" s="1"/>
  <c r="AJ47" i="58"/>
  <c r="AK47" i="58"/>
  <c r="AM47" i="58" s="1"/>
  <c r="AO47" i="58" s="1"/>
  <c r="AQ47" i="58" s="1"/>
  <c r="AL47" i="58"/>
  <c r="AN47" i="58" s="1"/>
  <c r="AT47" i="58" s="1"/>
  <c r="AP47" i="58"/>
  <c r="AR47" i="58"/>
  <c r="AU47" i="58"/>
  <c r="AV47" i="58"/>
  <c r="AW47" i="58"/>
  <c r="AX47" i="58"/>
  <c r="BA47" i="58"/>
  <c r="BB47" i="58"/>
  <c r="AI48" i="58"/>
  <c r="AL48" i="58"/>
  <c r="AN48" i="58" s="1"/>
  <c r="AT48" i="58" s="1"/>
  <c r="AP48" i="58"/>
  <c r="AR48" i="58"/>
  <c r="AU48" i="58"/>
  <c r="AV48" i="58"/>
  <c r="AW48" i="58"/>
  <c r="AX48" i="58"/>
  <c r="AI49" i="58"/>
  <c r="AL49" i="58"/>
  <c r="AN49" i="58" s="1"/>
  <c r="AT49" i="58" s="1"/>
  <c r="AP49" i="58"/>
  <c r="AR49" i="58" s="1"/>
  <c r="AU49" i="58"/>
  <c r="AV49" i="58"/>
  <c r="AW49" i="58"/>
  <c r="AX49" i="58"/>
  <c r="AI50" i="58"/>
  <c r="AJ50" i="58"/>
  <c r="BA50" i="58" s="1"/>
  <c r="AK50" i="58"/>
  <c r="AM50" i="58" s="1"/>
  <c r="AO50" i="58" s="1"/>
  <c r="AL50" i="58"/>
  <c r="AN50" i="58" s="1"/>
  <c r="AP50" i="58"/>
  <c r="AR50" i="58"/>
  <c r="AU50" i="58"/>
  <c r="AV50" i="58"/>
  <c r="AW50" i="58"/>
  <c r="AX50" i="58"/>
  <c r="BB50" i="58"/>
  <c r="AI51" i="58"/>
  <c r="AL51" i="58"/>
  <c r="AN51" i="58" s="1"/>
  <c r="AT51" i="58" s="1"/>
  <c r="AP51" i="58"/>
  <c r="AR51" i="58" s="1"/>
  <c r="AU51" i="58"/>
  <c r="AV51" i="58"/>
  <c r="AW51" i="58"/>
  <c r="AX51" i="58"/>
  <c r="BB51" i="58"/>
  <c r="AI52" i="58"/>
  <c r="AJ51" i="58" s="1"/>
  <c r="AL52" i="58"/>
  <c r="AN52" i="58" s="1"/>
  <c r="AT52" i="58" s="1"/>
  <c r="AP52" i="58"/>
  <c r="AR52" i="58"/>
  <c r="AU52" i="58"/>
  <c r="AV52" i="58"/>
  <c r="AW52" i="58"/>
  <c r="AX52" i="58"/>
  <c r="AI53" i="58"/>
  <c r="AJ52" i="58" s="1"/>
  <c r="AJ53" i="58"/>
  <c r="BA53" i="58" s="1"/>
  <c r="AL53" i="58"/>
  <c r="AN53" i="58" s="1"/>
  <c r="AP53" i="58"/>
  <c r="AR53" i="58"/>
  <c r="AU53" i="58"/>
  <c r="AV53" i="58"/>
  <c r="AW53" i="58"/>
  <c r="AX53" i="58"/>
  <c r="AI54" i="58"/>
  <c r="AJ54" i="58"/>
  <c r="AL54" i="58"/>
  <c r="AN54" i="58" s="1"/>
  <c r="AT54" i="58" s="1"/>
  <c r="AP54" i="58"/>
  <c r="AR54" i="58" s="1"/>
  <c r="AU54" i="58"/>
  <c r="AV54" i="58"/>
  <c r="AW54" i="58"/>
  <c r="AX54" i="58"/>
  <c r="BB54" i="58"/>
  <c r="AI55" i="58"/>
  <c r="AL55" i="58"/>
  <c r="AN55" i="58" s="1"/>
  <c r="AT55" i="58" s="1"/>
  <c r="AP55" i="58"/>
  <c r="AR55" i="58"/>
  <c r="AU55" i="58"/>
  <c r="AV55" i="58"/>
  <c r="AW55" i="58"/>
  <c r="AX55" i="58"/>
  <c r="AI56" i="58"/>
  <c r="AJ55" i="58" s="1"/>
  <c r="AL56" i="58"/>
  <c r="AN56" i="58" s="1"/>
  <c r="AT56" i="58" s="1"/>
  <c r="AP56" i="58"/>
  <c r="AR56" i="58"/>
  <c r="AU56" i="58"/>
  <c r="AV56" i="58"/>
  <c r="AW56" i="58"/>
  <c r="AX56" i="58"/>
  <c r="AI57" i="58"/>
  <c r="AJ56" i="58" s="1"/>
  <c r="AL57" i="58"/>
  <c r="AN57" i="58" s="1"/>
  <c r="AP57" i="58"/>
  <c r="AR57" i="58" s="1"/>
  <c r="AU57" i="58"/>
  <c r="AV57" i="58"/>
  <c r="AW57" i="58"/>
  <c r="AX57" i="58"/>
  <c r="AI58" i="58"/>
  <c r="AJ57" i="58" s="1"/>
  <c r="AL58" i="58"/>
  <c r="AN58" i="58" s="1"/>
  <c r="AT58" i="58" s="1"/>
  <c r="AP58" i="58"/>
  <c r="AR58" i="58" s="1"/>
  <c r="AU58" i="58"/>
  <c r="AV58" i="58"/>
  <c r="AW58" i="58"/>
  <c r="AX58" i="58"/>
  <c r="AI59" i="58"/>
  <c r="AJ58" i="58" s="1"/>
  <c r="AL59" i="58"/>
  <c r="AN59" i="58" s="1"/>
  <c r="AT59" i="58" s="1"/>
  <c r="AP59" i="58"/>
  <c r="AR59" i="58"/>
  <c r="AU59" i="58"/>
  <c r="AV59" i="58"/>
  <c r="AW59" i="58"/>
  <c r="AX59" i="58"/>
  <c r="AI60" i="58"/>
  <c r="AL60" i="58"/>
  <c r="AN60" i="58" s="1"/>
  <c r="AT60" i="58" s="1"/>
  <c r="AP60" i="58"/>
  <c r="AR60" i="58"/>
  <c r="AU60" i="58"/>
  <c r="AV60" i="58"/>
  <c r="AW60" i="58"/>
  <c r="AX60" i="58"/>
  <c r="AI61" i="58"/>
  <c r="AJ61" i="58" s="1"/>
  <c r="AL61" i="58"/>
  <c r="AN61" i="58" s="1"/>
  <c r="AT61" i="58" s="1"/>
  <c r="AP61" i="58"/>
  <c r="AR61" i="58" s="1"/>
  <c r="AU61" i="58"/>
  <c r="AV61" i="58"/>
  <c r="AW61" i="58"/>
  <c r="AX61" i="58"/>
  <c r="AI62" i="58"/>
  <c r="AJ62" i="58"/>
  <c r="AK62" i="58"/>
  <c r="AM62" i="58" s="1"/>
  <c r="AO62" i="58" s="1"/>
  <c r="AL62" i="58"/>
  <c r="AN62" i="58" s="1"/>
  <c r="AT62" i="58" s="1"/>
  <c r="AP62" i="58"/>
  <c r="AR62" i="58" s="1"/>
  <c r="AU62" i="58"/>
  <c r="AV62" i="58"/>
  <c r="AW62" i="58"/>
  <c r="AX62" i="58"/>
  <c r="BA62" i="58"/>
  <c r="BB62" i="58"/>
  <c r="AI63" i="58"/>
  <c r="AL63" i="58"/>
  <c r="AN63" i="58" s="1"/>
  <c r="AT63" i="58" s="1"/>
  <c r="AP63" i="58"/>
  <c r="AR63" i="58"/>
  <c r="AU63" i="58"/>
  <c r="AV63" i="58"/>
  <c r="AW63" i="58"/>
  <c r="AX63" i="58"/>
  <c r="AI64" i="58"/>
  <c r="AL64" i="58"/>
  <c r="AN64" i="58" s="1"/>
  <c r="AT64" i="58" s="1"/>
  <c r="AP64" i="58"/>
  <c r="AR64" i="58"/>
  <c r="AU64" i="58"/>
  <c r="AV64" i="58"/>
  <c r="AW64" i="58"/>
  <c r="AX64" i="58"/>
  <c r="AI65" i="58"/>
  <c r="AJ64" i="58" s="1"/>
  <c r="AL65" i="58"/>
  <c r="AN65" i="58" s="1"/>
  <c r="AP65" i="58"/>
  <c r="AR65" i="58" s="1"/>
  <c r="AU65" i="58"/>
  <c r="AV65" i="58"/>
  <c r="AW65" i="58"/>
  <c r="AX65" i="58"/>
  <c r="AI66" i="58"/>
  <c r="AJ65" i="58" s="1"/>
  <c r="AL66" i="58"/>
  <c r="AN66" i="58" s="1"/>
  <c r="AT66" i="58" s="1"/>
  <c r="AP66" i="58"/>
  <c r="AR66" i="58" s="1"/>
  <c r="AU66" i="58"/>
  <c r="AV66" i="58"/>
  <c r="AW66" i="58"/>
  <c r="AX66" i="58"/>
  <c r="AI67" i="58"/>
  <c r="AJ66" i="58" s="1"/>
  <c r="AJ67" i="58"/>
  <c r="AL67" i="58"/>
  <c r="AN67" i="58" s="1"/>
  <c r="AT67" i="58" s="1"/>
  <c r="AP67" i="58"/>
  <c r="AR67" i="58"/>
  <c r="AU67" i="58"/>
  <c r="AV67" i="58"/>
  <c r="AW67" i="58"/>
  <c r="AX67" i="58"/>
  <c r="BA67" i="58"/>
  <c r="AI68" i="58"/>
  <c r="AL68" i="58"/>
  <c r="AN68" i="58" s="1"/>
  <c r="AT68" i="58" s="1"/>
  <c r="AP68" i="58"/>
  <c r="AR68" i="58"/>
  <c r="AU68" i="58"/>
  <c r="AV68" i="58"/>
  <c r="AW68" i="58"/>
  <c r="AX68" i="58"/>
  <c r="AI69" i="58"/>
  <c r="AL69" i="58"/>
  <c r="AN69" i="58" s="1"/>
  <c r="AT69" i="58" s="1"/>
  <c r="AP69" i="58"/>
  <c r="AR69" i="58" s="1"/>
  <c r="AU69" i="58"/>
  <c r="AV69" i="58"/>
  <c r="AW69" i="58"/>
  <c r="AX69" i="58"/>
  <c r="AI70" i="58"/>
  <c r="AL70" i="58"/>
  <c r="AN70" i="58" s="1"/>
  <c r="AT70" i="58" s="1"/>
  <c r="AP70" i="58"/>
  <c r="AR70" i="58" s="1"/>
  <c r="AU70" i="58"/>
  <c r="AV70" i="58"/>
  <c r="AW70" i="58"/>
  <c r="AX70" i="58"/>
  <c r="AI71" i="58"/>
  <c r="AL71" i="58"/>
  <c r="AN71" i="58" s="1"/>
  <c r="AT71" i="58" s="1"/>
  <c r="AP71" i="58"/>
  <c r="AR71" i="58"/>
  <c r="AU71" i="58"/>
  <c r="AV71" i="58"/>
  <c r="AW71" i="58"/>
  <c r="AX71" i="58"/>
  <c r="AI72" i="58"/>
  <c r="AL72" i="58"/>
  <c r="AN72" i="58" s="1"/>
  <c r="AT72" i="58" s="1"/>
  <c r="AP72" i="58"/>
  <c r="AR72" i="58"/>
  <c r="AU72" i="58"/>
  <c r="AV72" i="58"/>
  <c r="AW72" i="58"/>
  <c r="AX72" i="58"/>
  <c r="AI73" i="58"/>
  <c r="AJ72" i="58" s="1"/>
  <c r="AL73" i="58"/>
  <c r="AN73" i="58" s="1"/>
  <c r="AP73" i="58"/>
  <c r="AR73" i="58" s="1"/>
  <c r="AU73" i="58"/>
  <c r="AV73" i="58"/>
  <c r="AW73" i="58"/>
  <c r="AX73" i="58"/>
  <c r="AI74" i="58"/>
  <c r="AJ73" i="58" s="1"/>
  <c r="AL74" i="58"/>
  <c r="AN74" i="58" s="1"/>
  <c r="AT74" i="58" s="1"/>
  <c r="AP74" i="58"/>
  <c r="AR74" i="58" s="1"/>
  <c r="AU74" i="58"/>
  <c r="AV74" i="58"/>
  <c r="AW74" i="58"/>
  <c r="AX74" i="58"/>
  <c r="AI75" i="58"/>
  <c r="AJ74" i="58" s="1"/>
  <c r="AJ75" i="58"/>
  <c r="AL75" i="58"/>
  <c r="AN75" i="58" s="1"/>
  <c r="AT75" i="58" s="1"/>
  <c r="AP75" i="58"/>
  <c r="AR75" i="58"/>
  <c r="AU75" i="58"/>
  <c r="AV75" i="58"/>
  <c r="AW75" i="58"/>
  <c r="AX75" i="58"/>
  <c r="BA75" i="58"/>
  <c r="AI76" i="58"/>
  <c r="AJ76" i="58"/>
  <c r="AK76" i="58" s="1"/>
  <c r="AM76" i="58" s="1"/>
  <c r="AO76" i="58" s="1"/>
  <c r="AL76" i="58"/>
  <c r="AN76" i="58" s="1"/>
  <c r="AT76" i="58" s="1"/>
  <c r="AP76" i="58"/>
  <c r="AR76" i="58"/>
  <c r="AU76" i="58"/>
  <c r="AV76" i="58"/>
  <c r="AW76" i="58"/>
  <c r="AX76" i="58"/>
  <c r="AI77" i="58"/>
  <c r="AJ77" i="58" s="1"/>
  <c r="AL77" i="58"/>
  <c r="AN77" i="58" s="1"/>
  <c r="AT77" i="58" s="1"/>
  <c r="AP77" i="58"/>
  <c r="AR77" i="58" s="1"/>
  <c r="AU77" i="58"/>
  <c r="AV77" i="58"/>
  <c r="AW77" i="58"/>
  <c r="AX77" i="58"/>
  <c r="AI78" i="58"/>
  <c r="AJ78" i="58"/>
  <c r="AK78" i="58"/>
  <c r="AM78" i="58" s="1"/>
  <c r="AO78" i="58" s="1"/>
  <c r="AL78" i="58"/>
  <c r="AN78" i="58" s="1"/>
  <c r="AT78" i="58" s="1"/>
  <c r="AP78" i="58"/>
  <c r="AR78" i="58" s="1"/>
  <c r="AU78" i="58"/>
  <c r="AV78" i="58"/>
  <c r="AW78" i="58"/>
  <c r="AX78" i="58"/>
  <c r="BA78" i="58"/>
  <c r="BB78" i="58"/>
  <c r="AI79" i="58"/>
  <c r="AL79" i="58"/>
  <c r="AN79" i="58" s="1"/>
  <c r="AT79" i="58" s="1"/>
  <c r="AP79" i="58"/>
  <c r="AR79" i="58"/>
  <c r="AU79" i="58"/>
  <c r="AV79" i="58"/>
  <c r="AW79" i="58"/>
  <c r="AX79" i="58"/>
  <c r="AI80" i="58"/>
  <c r="AJ79" i="58" s="1"/>
  <c r="BA79" i="58" s="1"/>
  <c r="AL80" i="58"/>
  <c r="AN80" i="58" s="1"/>
  <c r="AT80" i="58" s="1"/>
  <c r="AP80" i="58"/>
  <c r="AR80" i="58"/>
  <c r="AU80" i="58"/>
  <c r="AV80" i="58"/>
  <c r="AW80" i="58"/>
  <c r="AX80" i="58"/>
  <c r="AI81" i="58"/>
  <c r="AL81" i="58"/>
  <c r="AN81" i="58" s="1"/>
  <c r="AP81" i="58"/>
  <c r="AR81" i="58" s="1"/>
  <c r="AU81" i="58"/>
  <c r="AV81" i="58"/>
  <c r="AW81" i="58"/>
  <c r="AX81" i="58"/>
  <c r="AI82" i="58"/>
  <c r="AL82" i="58"/>
  <c r="AN82" i="58" s="1"/>
  <c r="AP82" i="58"/>
  <c r="AR82" i="58" s="1"/>
  <c r="AU82" i="58"/>
  <c r="AV82" i="58"/>
  <c r="AW82" i="58"/>
  <c r="AX82" i="58"/>
  <c r="AI83" i="58"/>
  <c r="AJ82" i="58" s="1"/>
  <c r="AJ83" i="58"/>
  <c r="AL83" i="58"/>
  <c r="AN83" i="58" s="1"/>
  <c r="AT83" i="58" s="1"/>
  <c r="AP83" i="58"/>
  <c r="AR83" i="58"/>
  <c r="AU83" i="58"/>
  <c r="AV83" i="58"/>
  <c r="AW83" i="58"/>
  <c r="AX83" i="58"/>
  <c r="AI84" i="58"/>
  <c r="AJ84" i="58"/>
  <c r="BA84" i="58" s="1"/>
  <c r="AL84" i="58"/>
  <c r="AN84" i="58" s="1"/>
  <c r="AT84" i="58" s="1"/>
  <c r="AP84" i="58"/>
  <c r="AR84" i="58"/>
  <c r="AU84" i="58"/>
  <c r="AV84" i="58"/>
  <c r="AW84" i="58"/>
  <c r="AX84" i="58"/>
  <c r="AI85" i="58"/>
  <c r="AJ85" i="58" s="1"/>
  <c r="AL85" i="58"/>
  <c r="AN85" i="58" s="1"/>
  <c r="AT85" i="58" s="1"/>
  <c r="AP85" i="58"/>
  <c r="AR85" i="58" s="1"/>
  <c r="AU85" i="58"/>
  <c r="AV85" i="58"/>
  <c r="AW85" i="58"/>
  <c r="AX85" i="58"/>
  <c r="AI86" i="58"/>
  <c r="AL86" i="58"/>
  <c r="AN86" i="58" s="1"/>
  <c r="AT86" i="58" s="1"/>
  <c r="AP86" i="58"/>
  <c r="AR86" i="58" s="1"/>
  <c r="AU86" i="58"/>
  <c r="AV86" i="58"/>
  <c r="AW86" i="58"/>
  <c r="AX86" i="58"/>
  <c r="AI87" i="58"/>
  <c r="AL87" i="58"/>
  <c r="AN87" i="58" s="1"/>
  <c r="AT87" i="58" s="1"/>
  <c r="AP87" i="58"/>
  <c r="AR87" i="58"/>
  <c r="AU87" i="58"/>
  <c r="AV87" i="58"/>
  <c r="AW87" i="58"/>
  <c r="AX87" i="58"/>
  <c r="AI88" i="58"/>
  <c r="AJ88" i="58"/>
  <c r="BA88" i="58" s="1"/>
  <c r="AL88" i="58"/>
  <c r="AN88" i="58" s="1"/>
  <c r="AT88" i="58" s="1"/>
  <c r="AP88" i="58"/>
  <c r="AR88" i="58"/>
  <c r="AU88" i="58"/>
  <c r="AV88" i="58"/>
  <c r="AW88" i="58"/>
  <c r="AX88" i="58"/>
  <c r="AI89" i="58"/>
  <c r="AK89" i="58"/>
  <c r="AM89" i="58" s="1"/>
  <c r="AL89" i="58"/>
  <c r="AN89" i="58" s="1"/>
  <c r="AP89" i="58"/>
  <c r="AR89" i="58" s="1"/>
  <c r="AU89" i="58"/>
  <c r="AV89" i="58"/>
  <c r="AW89" i="58"/>
  <c r="AX89" i="58"/>
  <c r="BB89" i="58"/>
  <c r="AI90" i="58"/>
  <c r="AJ89" i="58" s="1"/>
  <c r="BA89" i="58" s="1"/>
  <c r="AL90" i="58"/>
  <c r="AN90" i="58" s="1"/>
  <c r="AP90" i="58"/>
  <c r="AR90" i="58" s="1"/>
  <c r="AU90" i="58"/>
  <c r="AV90" i="58"/>
  <c r="AW90" i="58"/>
  <c r="AX90" i="58"/>
  <c r="AI91" i="58"/>
  <c r="AL91" i="58"/>
  <c r="AN91" i="58" s="1"/>
  <c r="AP91" i="58"/>
  <c r="AR91" i="58"/>
  <c r="AU91" i="58"/>
  <c r="AV91" i="58"/>
  <c r="AW91" i="58"/>
  <c r="AX91" i="58"/>
  <c r="AI92" i="58"/>
  <c r="AJ91" i="58" s="1"/>
  <c r="AU92" i="58"/>
  <c r="AV92" i="58"/>
  <c r="AW92" i="58"/>
  <c r="AX92" i="58"/>
  <c r="AI93" i="58"/>
  <c r="AJ92" i="58" s="1"/>
  <c r="AU93" i="58"/>
  <c r="AV93" i="58"/>
  <c r="AW93" i="58"/>
  <c r="AX93" i="58"/>
  <c r="AI94" i="58"/>
  <c r="AU94" i="58"/>
  <c r="AV94" i="58"/>
  <c r="AW94" i="58"/>
  <c r="AX94" i="58"/>
  <c r="AI95" i="58"/>
  <c r="AJ94" i="58" s="1"/>
  <c r="AU95" i="58"/>
  <c r="AV95" i="58"/>
  <c r="AW95" i="58"/>
  <c r="AX95" i="58"/>
  <c r="AI96" i="58"/>
  <c r="AJ95" i="58" s="1"/>
  <c r="AJ96" i="58"/>
  <c r="AK96" i="58" s="1"/>
  <c r="AU96" i="58"/>
  <c r="AV96" i="58"/>
  <c r="AW96" i="58"/>
  <c r="AX96" i="58"/>
  <c r="AI97" i="58"/>
  <c r="AU97" i="58"/>
  <c r="AV97" i="58"/>
  <c r="AW97" i="58"/>
  <c r="AX97" i="58"/>
  <c r="AI98" i="58"/>
  <c r="AJ97" i="58" s="1"/>
  <c r="AJ98" i="58"/>
  <c r="AK98" i="58" s="1"/>
  <c r="AL98" i="58"/>
  <c r="AP98" i="58"/>
  <c r="AR98" i="58" s="1"/>
  <c r="AU98" i="58"/>
  <c r="AV98" i="58"/>
  <c r="AW98" i="58"/>
  <c r="AX98" i="58"/>
  <c r="BA98" i="58"/>
  <c r="AI99" i="58"/>
  <c r="AJ99" i="58"/>
  <c r="BA99" i="58" s="1"/>
  <c r="AK99" i="58"/>
  <c r="AM99" i="58" s="1"/>
  <c r="AO99" i="58" s="1"/>
  <c r="AL99" i="58"/>
  <c r="AN99" i="58" s="1"/>
  <c r="AT99" i="58" s="1"/>
  <c r="AP99" i="58"/>
  <c r="AR99" i="58"/>
  <c r="AU99" i="58"/>
  <c r="AV99" i="58"/>
  <c r="AW99" i="58"/>
  <c r="AX99" i="58"/>
  <c r="BB99" i="58"/>
  <c r="AI100" i="58"/>
  <c r="AJ100" i="58"/>
  <c r="AK100" i="58" s="1"/>
  <c r="AL100" i="58"/>
  <c r="AP100" i="58"/>
  <c r="AR100" i="58"/>
  <c r="AU100" i="58"/>
  <c r="AV100" i="58"/>
  <c r="AW100" i="58"/>
  <c r="AX100" i="58"/>
  <c r="BA100" i="58"/>
  <c r="B2" i="56"/>
  <c r="N4" i="50"/>
  <c r="B2" i="50"/>
  <c r="M4" i="59"/>
  <c r="M4" i="60"/>
  <c r="B2" i="60"/>
  <c r="M4" i="62"/>
  <c r="M6" i="62"/>
  <c r="M7" i="62"/>
  <c r="M8" i="62"/>
  <c r="AA5" i="62"/>
  <c r="AO143" i="60" l="1"/>
  <c r="AO137" i="60"/>
  <c r="BL134" i="60"/>
  <c r="AO139" i="60"/>
  <c r="AP139" i="60" s="1"/>
  <c r="AS139" i="60" s="1"/>
  <c r="AV139" i="60" s="1"/>
  <c r="BK126" i="60"/>
  <c r="AO138" i="60"/>
  <c r="BK138" i="60" s="1"/>
  <c r="AP42" i="60"/>
  <c r="AS42" i="60" s="1"/>
  <c r="AV42" i="60" s="1"/>
  <c r="AP61" i="60"/>
  <c r="AS61" i="60" s="1"/>
  <c r="AV61" i="60" s="1"/>
  <c r="BJ134" i="60"/>
  <c r="BL124" i="60"/>
  <c r="BK29" i="60"/>
  <c r="BL128" i="60"/>
  <c r="AP128" i="60"/>
  <c r="AS128" i="60" s="1"/>
  <c r="AV128" i="60" s="1"/>
  <c r="AY128" i="60" s="1"/>
  <c r="BL138" i="60"/>
  <c r="BK134" i="60"/>
  <c r="BL72" i="60"/>
  <c r="AO141" i="60"/>
  <c r="AP141" i="60" s="1"/>
  <c r="BK127" i="60"/>
  <c r="BK121" i="60"/>
  <c r="BK38" i="60"/>
  <c r="BL34" i="60"/>
  <c r="BJ121" i="60"/>
  <c r="AP121" i="60"/>
  <c r="AS121" i="60" s="1"/>
  <c r="AV121" i="60" s="1"/>
  <c r="BL114" i="60"/>
  <c r="BL80" i="60"/>
  <c r="BK59" i="60"/>
  <c r="AP38" i="60"/>
  <c r="AS38" i="60" s="1"/>
  <c r="AV38" i="60" s="1"/>
  <c r="AY38" i="60" s="1"/>
  <c r="BK34" i="60"/>
  <c r="AP127" i="60"/>
  <c r="AS127" i="60" s="1"/>
  <c r="AV127" i="60" s="1"/>
  <c r="AY127" i="60" s="1"/>
  <c r="AP114" i="60"/>
  <c r="AS114" i="60" s="1"/>
  <c r="AV114" i="60" s="1"/>
  <c r="BJ80" i="60"/>
  <c r="AP80" i="60"/>
  <c r="AS80" i="60" s="1"/>
  <c r="AV80" i="60" s="1"/>
  <c r="AP34" i="60"/>
  <c r="AS34" i="60" s="1"/>
  <c r="AV34" i="60" s="1"/>
  <c r="AY34" i="60" s="1"/>
  <c r="AP126" i="60"/>
  <c r="AS126" i="60" s="1"/>
  <c r="AV126" i="60" s="1"/>
  <c r="AY126" i="60" s="1"/>
  <c r="BL38" i="60"/>
  <c r="AP107" i="60"/>
  <c r="AS107" i="60" s="1"/>
  <c r="AV107" i="60" s="1"/>
  <c r="BL130" i="60"/>
  <c r="BJ122" i="60"/>
  <c r="BL68" i="60"/>
  <c r="BK130" i="60"/>
  <c r="AP122" i="60"/>
  <c r="AS122" i="60" s="1"/>
  <c r="AV122" i="60" s="1"/>
  <c r="AY122" i="60" s="1"/>
  <c r="BL88" i="60"/>
  <c r="BK68" i="60"/>
  <c r="BJ130" i="60"/>
  <c r="BK128" i="60"/>
  <c r="BK88" i="60"/>
  <c r="BJ68" i="60"/>
  <c r="AO142" i="60"/>
  <c r="BK123" i="60"/>
  <c r="BK107" i="60"/>
  <c r="BJ107" i="60"/>
  <c r="BL76" i="60"/>
  <c r="AC6" i="62"/>
  <c r="AD6" i="62" s="1"/>
  <c r="AE6" i="62" s="1"/>
  <c r="A6" i="62" s="1"/>
  <c r="AC8" i="62"/>
  <c r="AD8" i="62" s="1"/>
  <c r="AE8" i="62" s="1"/>
  <c r="A8" i="62" s="1"/>
  <c r="AC7" i="62"/>
  <c r="AD7" i="62" s="1"/>
  <c r="AE7" i="62" s="1"/>
  <c r="A7" i="62" s="1"/>
  <c r="AB16" i="59"/>
  <c r="AB8" i="59"/>
  <c r="BD81" i="60"/>
  <c r="BC96" i="60"/>
  <c r="BC145" i="60"/>
  <c r="BD114" i="60"/>
  <c r="BD44" i="60"/>
  <c r="BC22" i="60"/>
  <c r="BD143" i="60"/>
  <c r="BD131" i="60"/>
  <c r="BD141" i="60"/>
  <c r="BC104" i="60"/>
  <c r="BC100" i="60"/>
  <c r="BD85" i="60"/>
  <c r="AU38" i="60"/>
  <c r="BD38" i="60" s="1"/>
  <c r="BC117" i="60"/>
  <c r="BD116" i="60"/>
  <c r="BD77" i="60"/>
  <c r="BD57" i="60"/>
  <c r="BD32" i="60"/>
  <c r="BD69" i="60"/>
  <c r="BC52" i="60"/>
  <c r="BC140" i="60"/>
  <c r="BC113" i="60"/>
  <c r="BD89" i="60"/>
  <c r="BC56" i="60"/>
  <c r="BC30" i="60"/>
  <c r="BC146" i="60"/>
  <c r="BD63" i="60"/>
  <c r="BC108" i="60"/>
  <c r="BB130" i="60"/>
  <c r="AU113" i="60"/>
  <c r="BD113" i="60" s="1"/>
  <c r="BD112" i="60"/>
  <c r="BD73" i="60"/>
  <c r="AU70" i="60"/>
  <c r="BD70" i="60" s="1"/>
  <c r="BD65" i="60"/>
  <c r="BD58" i="60"/>
  <c r="AU7" i="60"/>
  <c r="BD7" i="60" s="1"/>
  <c r="BC6" i="60"/>
  <c r="BD29" i="60"/>
  <c r="AS68" i="60"/>
  <c r="AV68" i="60" s="1"/>
  <c r="AY68" i="60" s="1"/>
  <c r="BC67" i="60"/>
  <c r="BD60" i="60"/>
  <c r="BD50" i="60"/>
  <c r="BB33" i="60"/>
  <c r="BD30" i="60"/>
  <c r="BC19" i="60"/>
  <c r="BC14" i="60"/>
  <c r="BC13" i="60"/>
  <c r="BD119" i="60"/>
  <c r="BD115" i="60"/>
  <c r="AT110" i="60"/>
  <c r="BC110" i="60" s="1"/>
  <c r="BC109" i="60"/>
  <c r="BC80" i="60"/>
  <c r="BD46" i="60"/>
  <c r="BC43" i="60"/>
  <c r="AU42" i="60"/>
  <c r="BD42" i="60" s="1"/>
  <c r="BC128" i="60"/>
  <c r="BC121" i="60"/>
  <c r="BC99" i="60"/>
  <c r="BD97" i="60"/>
  <c r="AU71" i="60"/>
  <c r="BD71" i="60" s="1"/>
  <c r="BD61" i="60"/>
  <c r="AT18" i="60"/>
  <c r="BC18" i="60" s="1"/>
  <c r="BC102" i="60"/>
  <c r="BD79" i="60"/>
  <c r="BD36" i="60"/>
  <c r="BC9" i="60"/>
  <c r="BC144" i="60"/>
  <c r="AT91" i="60"/>
  <c r="BC91" i="60" s="1"/>
  <c r="AU74" i="60"/>
  <c r="BD74" i="60" s="1"/>
  <c r="AT57" i="60"/>
  <c r="BC57" i="60" s="1"/>
  <c r="BC48" i="60"/>
  <c r="AT45" i="60"/>
  <c r="BC45" i="60" s="1"/>
  <c r="BD39" i="60"/>
  <c r="BK117" i="60"/>
  <c r="BL117" i="60"/>
  <c r="AP117" i="60"/>
  <c r="BJ117" i="60"/>
  <c r="AS115" i="60"/>
  <c r="AV115" i="60" s="1"/>
  <c r="BL137" i="60"/>
  <c r="BK137" i="60"/>
  <c r="AP145" i="60"/>
  <c r="BJ145" i="60"/>
  <c r="BK145" i="60"/>
  <c r="BL145" i="60"/>
  <c r="AP109" i="60"/>
  <c r="BJ109" i="60"/>
  <c r="BK109" i="60"/>
  <c r="BL109" i="60"/>
  <c r="AP112" i="60"/>
  <c r="BK112" i="60"/>
  <c r="BL112" i="60"/>
  <c r="AP125" i="60"/>
  <c r="AT120" i="60"/>
  <c r="BC120" i="60" s="1"/>
  <c r="BC142" i="60"/>
  <c r="BL141" i="60"/>
  <c r="AU139" i="60"/>
  <c r="BD139" i="60" s="1"/>
  <c r="BD135" i="60"/>
  <c r="BC135" i="60"/>
  <c r="AU132" i="60"/>
  <c r="BD132" i="60" s="1"/>
  <c r="AP129" i="60"/>
  <c r="BK129" i="60"/>
  <c r="BL125" i="60"/>
  <c r="BJ120" i="60"/>
  <c r="AP120" i="60"/>
  <c r="AU118" i="60"/>
  <c r="BD118" i="60" s="1"/>
  <c r="AT106" i="60"/>
  <c r="BC106" i="60" s="1"/>
  <c r="AU56" i="60"/>
  <c r="BD56" i="60" s="1"/>
  <c r="BL135" i="60"/>
  <c r="AP135" i="60"/>
  <c r="BK133" i="60"/>
  <c r="BK125" i="60"/>
  <c r="AU122" i="60"/>
  <c r="BD122" i="60" s="1"/>
  <c r="AU121" i="60"/>
  <c r="BD121" i="60" s="1"/>
  <c r="AO119" i="60"/>
  <c r="AT118" i="60"/>
  <c r="BC118" i="60" s="1"/>
  <c r="BJ116" i="60"/>
  <c r="BL116" i="60"/>
  <c r="BD104" i="60"/>
  <c r="BL99" i="60"/>
  <c r="BJ99" i="60"/>
  <c r="BK99" i="60"/>
  <c r="AP99" i="60"/>
  <c r="BL95" i="60"/>
  <c r="AP95" i="60"/>
  <c r="BK95" i="60"/>
  <c r="BK142" i="60"/>
  <c r="BD142" i="60"/>
  <c r="BJ141" i="60"/>
  <c r="AT132" i="60"/>
  <c r="BC132" i="60" s="1"/>
  <c r="BL129" i="60"/>
  <c r="AU127" i="60"/>
  <c r="BD127" i="60" s="1"/>
  <c r="BK116" i="60"/>
  <c r="AS92" i="60"/>
  <c r="AV92" i="60" s="1"/>
  <c r="BK143" i="60"/>
  <c r="BL143" i="60"/>
  <c r="BD129" i="60"/>
  <c r="BJ113" i="60"/>
  <c r="BK113" i="60"/>
  <c r="BL113" i="60"/>
  <c r="BL146" i="60"/>
  <c r="AO144" i="60"/>
  <c r="AS140" i="60"/>
  <c r="AV140" i="60" s="1"/>
  <c r="BK139" i="60"/>
  <c r="BL139" i="60"/>
  <c r="AO136" i="60"/>
  <c r="BK135" i="60"/>
  <c r="AS134" i="60"/>
  <c r="AV134" i="60" s="1"/>
  <c r="AO132" i="60"/>
  <c r="AO131" i="60"/>
  <c r="BC131" i="60"/>
  <c r="AU123" i="60"/>
  <c r="BD123" i="60" s="1"/>
  <c r="BK98" i="60"/>
  <c r="BK89" i="60"/>
  <c r="BL89" i="60"/>
  <c r="AP89" i="60"/>
  <c r="BJ89" i="60"/>
  <c r="BL79" i="60"/>
  <c r="AU62" i="60"/>
  <c r="BD62" i="60" s="1"/>
  <c r="AU136" i="60"/>
  <c r="BD136" i="60" s="1"/>
  <c r="BJ118" i="60"/>
  <c r="BK118" i="60"/>
  <c r="BL118" i="60"/>
  <c r="AP118" i="60"/>
  <c r="BK146" i="60"/>
  <c r="BD146" i="60"/>
  <c r="AO140" i="60"/>
  <c r="BD138" i="60"/>
  <c r="BJ135" i="60"/>
  <c r="AT123" i="60"/>
  <c r="BC123" i="60" s="1"/>
  <c r="BJ102" i="60"/>
  <c r="AP102" i="60"/>
  <c r="BK102" i="60"/>
  <c r="BL102" i="60"/>
  <c r="BJ96" i="60"/>
  <c r="BK96" i="60"/>
  <c r="BL96" i="60"/>
  <c r="AS116" i="60"/>
  <c r="AV116" i="60" s="1"/>
  <c r="AT143" i="60"/>
  <c r="BC143" i="60" s="1"/>
  <c r="BD130" i="60"/>
  <c r="BC126" i="60"/>
  <c r="AU124" i="60"/>
  <c r="BD124" i="60" s="1"/>
  <c r="BL123" i="60"/>
  <c r="AP123" i="60"/>
  <c r="BL120" i="60"/>
  <c r="AT119" i="60"/>
  <c r="BC119" i="60" s="1"/>
  <c r="AP113" i="60"/>
  <c r="AO110" i="60"/>
  <c r="AO111" i="60"/>
  <c r="AO105" i="60"/>
  <c r="AO104" i="60"/>
  <c r="AP133" i="60"/>
  <c r="BL133" i="60"/>
  <c r="AU120" i="60"/>
  <c r="BD120" i="60" s="1"/>
  <c r="AU117" i="60"/>
  <c r="BD117" i="60" s="1"/>
  <c r="AT116" i="60"/>
  <c r="BC116" i="60" s="1"/>
  <c r="BL115" i="60"/>
  <c r="BJ115" i="60"/>
  <c r="BK115" i="60"/>
  <c r="BJ108" i="60"/>
  <c r="BK108" i="60"/>
  <c r="AP108" i="60"/>
  <c r="BL108" i="60"/>
  <c r="AS96" i="60"/>
  <c r="AV96" i="60" s="1"/>
  <c r="BJ127" i="60"/>
  <c r="BK124" i="60"/>
  <c r="AO101" i="60"/>
  <c r="BL98" i="60"/>
  <c r="AO94" i="60"/>
  <c r="BC94" i="60"/>
  <c r="AS88" i="60"/>
  <c r="AV88" i="60" s="1"/>
  <c r="AT76" i="60"/>
  <c r="BC76" i="60" s="1"/>
  <c r="AY33" i="60"/>
  <c r="BJ100" i="60"/>
  <c r="BK100" i="60"/>
  <c r="BK93" i="60"/>
  <c r="BL93" i="60"/>
  <c r="AP93" i="60"/>
  <c r="AU87" i="60"/>
  <c r="BD87" i="60" s="1"/>
  <c r="BL65" i="60"/>
  <c r="AP65" i="60"/>
  <c r="BJ65" i="60"/>
  <c r="AP48" i="60"/>
  <c r="BJ48" i="60"/>
  <c r="BK48" i="60"/>
  <c r="BL48" i="60"/>
  <c r="BC114" i="60"/>
  <c r="BD106" i="60"/>
  <c r="AP100" i="60"/>
  <c r="AU99" i="60"/>
  <c r="BD99" i="60" s="1"/>
  <c r="BJ92" i="60"/>
  <c r="BK92" i="60"/>
  <c r="AU91" i="60"/>
  <c r="BD91" i="60" s="1"/>
  <c r="BC90" i="60"/>
  <c r="AP75" i="60"/>
  <c r="BK75" i="60"/>
  <c r="BJ75" i="60"/>
  <c r="BL75" i="60"/>
  <c r="BK114" i="60"/>
  <c r="BL106" i="60"/>
  <c r="AU103" i="60"/>
  <c r="BD103" i="60" s="1"/>
  <c r="BL100" i="60"/>
  <c r="AO97" i="60"/>
  <c r="BJ93" i="60"/>
  <c r="BL92" i="60"/>
  <c r="AO87" i="60"/>
  <c r="AO86" i="60"/>
  <c r="AS57" i="60"/>
  <c r="AV57" i="60" s="1"/>
  <c r="AT54" i="60"/>
  <c r="BC54" i="60" s="1"/>
  <c r="BJ51" i="60"/>
  <c r="BL51" i="60"/>
  <c r="BK51" i="60"/>
  <c r="AP51" i="60"/>
  <c r="BC139" i="60"/>
  <c r="BD126" i="60"/>
  <c r="BL122" i="60"/>
  <c r="BC122" i="60"/>
  <c r="BC111" i="60"/>
  <c r="BK106" i="60"/>
  <c r="BB106" i="60"/>
  <c r="BC103" i="60"/>
  <c r="AU95" i="60"/>
  <c r="BD95" i="60" s="1"/>
  <c r="AO91" i="60"/>
  <c r="AT81" i="60"/>
  <c r="BC81" i="60" s="1"/>
  <c r="AT127" i="60"/>
  <c r="BC127" i="60" s="1"/>
  <c r="BD125" i="60"/>
  <c r="BC115" i="60"/>
  <c r="AU107" i="60"/>
  <c r="BD107" i="60" s="1"/>
  <c r="BJ106" i="60"/>
  <c r="BK103" i="60"/>
  <c r="BM103" i="60" s="1"/>
  <c r="AP103" i="60"/>
  <c r="BC95" i="60"/>
  <c r="BD92" i="60"/>
  <c r="BJ90" i="60"/>
  <c r="BL90" i="60"/>
  <c r="AP90" i="60"/>
  <c r="AO84" i="60"/>
  <c r="AO85" i="60"/>
  <c r="AO82" i="60"/>
  <c r="AO83" i="60"/>
  <c r="AO78" i="60"/>
  <c r="BK65" i="60"/>
  <c r="BL63" i="60"/>
  <c r="BK63" i="60"/>
  <c r="BJ63" i="60"/>
  <c r="AP63" i="60"/>
  <c r="BC107" i="60"/>
  <c r="AP98" i="60"/>
  <c r="BJ74" i="60"/>
  <c r="AP74" i="60"/>
  <c r="BK74" i="60"/>
  <c r="BL74" i="60"/>
  <c r="BJ88" i="60"/>
  <c r="BK81" i="60"/>
  <c r="BL81" i="60"/>
  <c r="AP81" i="60"/>
  <c r="AP79" i="60"/>
  <c r="BK79" i="60"/>
  <c r="BK76" i="60"/>
  <c r="AP76" i="60"/>
  <c r="BL67" i="60"/>
  <c r="AT62" i="60"/>
  <c r="BC62" i="60" s="1"/>
  <c r="BL61" i="60"/>
  <c r="BJ61" i="60"/>
  <c r="BJ81" i="60"/>
  <c r="AT73" i="60"/>
  <c r="BC73" i="60" s="1"/>
  <c r="AT72" i="60"/>
  <c r="BC72" i="60" s="1"/>
  <c r="AO69" i="60"/>
  <c r="BC68" i="60"/>
  <c r="BK67" i="60"/>
  <c r="AP67" i="60"/>
  <c r="BJ55" i="60"/>
  <c r="BL55" i="60"/>
  <c r="AP55" i="60"/>
  <c r="AT85" i="60"/>
  <c r="BC85" i="60" s="1"/>
  <c r="BK73" i="60"/>
  <c r="BL73" i="60"/>
  <c r="AP73" i="60"/>
  <c r="BJ70" i="60"/>
  <c r="BL70" i="60"/>
  <c r="AT70" i="60"/>
  <c r="BC70" i="60" s="1"/>
  <c r="AS59" i="60"/>
  <c r="AV59" i="60" s="1"/>
  <c r="AT50" i="60"/>
  <c r="BC50" i="60" s="1"/>
  <c r="AO45" i="60"/>
  <c r="AT89" i="60"/>
  <c r="BC89" i="60" s="1"/>
  <c r="BJ73" i="60"/>
  <c r="BL49" i="60"/>
  <c r="AP49" i="60"/>
  <c r="BJ49" i="60"/>
  <c r="AU37" i="60"/>
  <c r="BD37" i="60" s="1"/>
  <c r="BL31" i="60"/>
  <c r="BJ31" i="60"/>
  <c r="BK31" i="60"/>
  <c r="AP31" i="60"/>
  <c r="AT77" i="60"/>
  <c r="BC77" i="60" s="1"/>
  <c r="BL57" i="60"/>
  <c r="BJ57" i="60"/>
  <c r="AP56" i="60"/>
  <c r="BJ56" i="60"/>
  <c r="BK56" i="60"/>
  <c r="AO54" i="60"/>
  <c r="BJ47" i="60"/>
  <c r="BL47" i="60"/>
  <c r="BJ41" i="60"/>
  <c r="BL41" i="60"/>
  <c r="AP41" i="60"/>
  <c r="BK41" i="60"/>
  <c r="AP26" i="60"/>
  <c r="BJ26" i="60"/>
  <c r="BK26" i="60"/>
  <c r="BL26" i="60"/>
  <c r="AO77" i="60"/>
  <c r="BK72" i="60"/>
  <c r="AP72" i="60"/>
  <c r="BK70" i="60"/>
  <c r="AP70" i="60"/>
  <c r="BC65" i="60"/>
  <c r="AU64" i="60"/>
  <c r="BD64" i="60" s="1"/>
  <c r="BL56" i="60"/>
  <c r="BK47" i="60"/>
  <c r="BD88" i="60"/>
  <c r="AO71" i="60"/>
  <c r="BK57" i="60"/>
  <c r="AU54" i="60"/>
  <c r="BD54" i="60" s="1"/>
  <c r="AO52" i="60"/>
  <c r="AP47" i="60"/>
  <c r="BC69" i="60"/>
  <c r="AO64" i="60"/>
  <c r="BC61" i="60"/>
  <c r="AU59" i="60"/>
  <c r="BD59" i="60" s="1"/>
  <c r="BC53" i="60"/>
  <c r="AO50" i="60"/>
  <c r="AT46" i="60"/>
  <c r="BC46" i="60" s="1"/>
  <c r="AP44" i="60"/>
  <c r="BJ44" i="60"/>
  <c r="BK44" i="60"/>
  <c r="AP43" i="60"/>
  <c r="BJ43" i="60"/>
  <c r="BL43" i="60"/>
  <c r="BJ42" i="60"/>
  <c r="BL42" i="60"/>
  <c r="AU41" i="60"/>
  <c r="BD41" i="60" s="1"/>
  <c r="AU34" i="60"/>
  <c r="BD34" i="60" s="1"/>
  <c r="AS29" i="60"/>
  <c r="AV29" i="60" s="1"/>
  <c r="BJ37" i="60"/>
  <c r="BL37" i="60"/>
  <c r="BK37" i="60"/>
  <c r="AP37" i="60"/>
  <c r="AU35" i="60"/>
  <c r="BD35" i="60" s="1"/>
  <c r="BJ40" i="60"/>
  <c r="BL40" i="60"/>
  <c r="BK40" i="60"/>
  <c r="BJ33" i="60"/>
  <c r="BL33" i="60"/>
  <c r="BK33" i="60"/>
  <c r="AO62" i="60"/>
  <c r="BJ60" i="60"/>
  <c r="BK60" i="60"/>
  <c r="AP60" i="60"/>
  <c r="BJ59" i="60"/>
  <c r="BL59" i="60"/>
  <c r="AO53" i="60"/>
  <c r="BC49" i="60"/>
  <c r="AO46" i="60"/>
  <c r="AO66" i="60"/>
  <c r="AO58" i="60"/>
  <c r="BC58" i="60"/>
  <c r="BJ29" i="60"/>
  <c r="BL29" i="60"/>
  <c r="BK19" i="60"/>
  <c r="BL19" i="60"/>
  <c r="AP19" i="60"/>
  <c r="BJ19" i="60"/>
  <c r="AT40" i="60"/>
  <c r="BC40" i="60" s="1"/>
  <c r="AP40" i="60"/>
  <c r="BJ24" i="60"/>
  <c r="BK24" i="60"/>
  <c r="BL24" i="60"/>
  <c r="AP24" i="60"/>
  <c r="AT24" i="60"/>
  <c r="BC24" i="60" s="1"/>
  <c r="BD55" i="60"/>
  <c r="BD51" i="60"/>
  <c r="BD47" i="60"/>
  <c r="BD43" i="60"/>
  <c r="AO39" i="60"/>
  <c r="AO32" i="60"/>
  <c r="AO30" i="60"/>
  <c r="AT28" i="60"/>
  <c r="BC28" i="60" s="1"/>
  <c r="BK23" i="60"/>
  <c r="BL23" i="60"/>
  <c r="AP23" i="60"/>
  <c r="BK27" i="60"/>
  <c r="BL27" i="60"/>
  <c r="AP27" i="60"/>
  <c r="AP9" i="60"/>
  <c r="BJ9" i="60"/>
  <c r="BK9" i="60"/>
  <c r="BL9" i="60"/>
  <c r="BK13" i="60"/>
  <c r="BL13" i="60"/>
  <c r="AP10" i="60"/>
  <c r="BJ10" i="60"/>
  <c r="BK10" i="60"/>
  <c r="BK8" i="60"/>
  <c r="BL8" i="60"/>
  <c r="AP8" i="60"/>
  <c r="BK6" i="60"/>
  <c r="BJ36" i="60"/>
  <c r="BL36" i="60"/>
  <c r="BC36" i="60"/>
  <c r="AP17" i="60"/>
  <c r="BK17" i="60"/>
  <c r="BL17" i="60"/>
  <c r="AP14" i="60"/>
  <c r="BK14" i="60"/>
  <c r="BJ12" i="60"/>
  <c r="BK12" i="60"/>
  <c r="BL12" i="60"/>
  <c r="AP12" i="60"/>
  <c r="BL10" i="60"/>
  <c r="AT8" i="60"/>
  <c r="BC8" i="60" s="1"/>
  <c r="BL6" i="60"/>
  <c r="AP36" i="60"/>
  <c r="AO28" i="60"/>
  <c r="AP21" i="60"/>
  <c r="BK21" i="60"/>
  <c r="BL21" i="60"/>
  <c r="AP18" i="60"/>
  <c r="BJ18" i="60"/>
  <c r="BK18" i="60"/>
  <c r="BJ16" i="60"/>
  <c r="BK16" i="60"/>
  <c r="BL16" i="60"/>
  <c r="AP16" i="60"/>
  <c r="BL14" i="60"/>
  <c r="AT12" i="60"/>
  <c r="BC12" i="60" s="1"/>
  <c r="BK7" i="60"/>
  <c r="BL7" i="60"/>
  <c r="BK36" i="60"/>
  <c r="AO35" i="60"/>
  <c r="BC33" i="60"/>
  <c r="AT32" i="60"/>
  <c r="BC32" i="60" s="1"/>
  <c r="AU31" i="60"/>
  <c r="BD31" i="60" s="1"/>
  <c r="AP25" i="60"/>
  <c r="BJ25" i="60"/>
  <c r="BK25" i="60"/>
  <c r="BL25" i="60"/>
  <c r="AP22" i="60"/>
  <c r="BJ22" i="60"/>
  <c r="BK22" i="60"/>
  <c r="BJ20" i="60"/>
  <c r="BK20" i="60"/>
  <c r="BL20" i="60"/>
  <c r="AP20" i="60"/>
  <c r="BL18" i="60"/>
  <c r="AT16" i="60"/>
  <c r="BC16" i="60" s="1"/>
  <c r="BK11" i="60"/>
  <c r="BL11" i="60"/>
  <c r="AP11" i="60"/>
  <c r="AT20" i="60"/>
  <c r="BC20" i="60" s="1"/>
  <c r="BK15" i="60"/>
  <c r="BL15" i="60"/>
  <c r="AP15" i="60"/>
  <c r="BD27" i="60"/>
  <c r="BD23" i="60"/>
  <c r="BD19" i="60"/>
  <c r="BD15" i="60"/>
  <c r="BD11" i="60"/>
  <c r="BC89" i="58"/>
  <c r="BC18" i="58"/>
  <c r="AT26" i="58"/>
  <c r="BC62" i="58"/>
  <c r="AT65" i="58"/>
  <c r="BC42" i="58"/>
  <c r="BC10" i="58"/>
  <c r="BC50" i="58"/>
  <c r="BC34" i="58"/>
  <c r="BC45" i="58"/>
  <c r="AS31" i="58"/>
  <c r="AZ31" i="58" s="1"/>
  <c r="A31" i="58" s="1"/>
  <c r="AT57" i="58"/>
  <c r="AT34" i="58"/>
  <c r="BC99" i="58"/>
  <c r="BC78" i="58"/>
  <c r="AS50" i="58"/>
  <c r="BC31" i="58"/>
  <c r="AT73" i="58"/>
  <c r="AT91" i="58"/>
  <c r="AN100" i="58"/>
  <c r="AT100" i="58" s="1"/>
  <c r="AT53" i="58"/>
  <c r="BC47" i="58"/>
  <c r="AT42" i="58"/>
  <c r="AT18" i="58"/>
  <c r="BA95" i="58"/>
  <c r="AK95" i="58"/>
  <c r="BB95" i="58"/>
  <c r="AL95" i="58"/>
  <c r="AM100" i="58"/>
  <c r="AO100" i="58" s="1"/>
  <c r="AM96" i="58"/>
  <c r="AO96" i="58" s="1"/>
  <c r="AK92" i="58"/>
  <c r="BB92" i="58"/>
  <c r="AL92" i="58"/>
  <c r="BA92" i="58"/>
  <c r="AQ99" i="58"/>
  <c r="AM98" i="58"/>
  <c r="AO98" i="58" s="1"/>
  <c r="BA91" i="58"/>
  <c r="BB91" i="58"/>
  <c r="AK91" i="58"/>
  <c r="BA97" i="58"/>
  <c r="AK97" i="58"/>
  <c r="BB97" i="58"/>
  <c r="AL97" i="58"/>
  <c r="AL94" i="58"/>
  <c r="AK94" i="58"/>
  <c r="BA94" i="58"/>
  <c r="BB94" i="58"/>
  <c r="AO89" i="58"/>
  <c r="AS89" i="58"/>
  <c r="AQ76" i="58"/>
  <c r="BA72" i="58"/>
  <c r="AK72" i="58"/>
  <c r="BB72" i="58"/>
  <c r="AT81" i="58"/>
  <c r="BB79" i="58"/>
  <c r="BC79" i="58" s="1"/>
  <c r="BA77" i="58"/>
  <c r="AK77" i="58"/>
  <c r="BB77" i="58"/>
  <c r="AK67" i="58"/>
  <c r="BB67" i="58"/>
  <c r="BC67" i="58" s="1"/>
  <c r="AQ62" i="58"/>
  <c r="AK52" i="58"/>
  <c r="BB52" i="58"/>
  <c r="AO45" i="58"/>
  <c r="AS45" i="58"/>
  <c r="AM42" i="58"/>
  <c r="AO42" i="58" s="1"/>
  <c r="BA32" i="58"/>
  <c r="AK32" i="58"/>
  <c r="BB32" i="58"/>
  <c r="BA14" i="58"/>
  <c r="AK14" i="58"/>
  <c r="BB14" i="58"/>
  <c r="AS99" i="58"/>
  <c r="AZ99" i="58" s="1"/>
  <c r="A99" i="58" s="1"/>
  <c r="AN98" i="58"/>
  <c r="AT98" i="58" s="1"/>
  <c r="AJ81" i="58"/>
  <c r="BA66" i="58"/>
  <c r="AK66" i="58"/>
  <c r="BB66" i="58"/>
  <c r="BA65" i="58"/>
  <c r="AK65" i="58"/>
  <c r="BB65" i="58"/>
  <c r="BA61" i="58"/>
  <c r="AK61" i="58"/>
  <c r="BB61" i="58"/>
  <c r="BA85" i="58"/>
  <c r="AK85" i="58"/>
  <c r="BB85" i="58"/>
  <c r="BA56" i="58"/>
  <c r="AK56" i="58"/>
  <c r="BB56" i="58"/>
  <c r="BA6" i="58"/>
  <c r="AK6" i="58"/>
  <c r="BB6" i="58"/>
  <c r="BB100" i="58"/>
  <c r="BC100" i="58" s="1"/>
  <c r="AT90" i="58"/>
  <c r="AT89" i="58"/>
  <c r="AK79" i="58"/>
  <c r="AS78" i="58"/>
  <c r="AZ78" i="58" s="1"/>
  <c r="A78" i="58" s="1"/>
  <c r="AJ71" i="58"/>
  <c r="AJ68" i="58"/>
  <c r="AJ70" i="58"/>
  <c r="BA64" i="58"/>
  <c r="AK64" i="58"/>
  <c r="BB64" i="58"/>
  <c r="BA55" i="58"/>
  <c r="AK55" i="58"/>
  <c r="BB55" i="58"/>
  <c r="AJ24" i="58"/>
  <c r="AJ23" i="58"/>
  <c r="BA96" i="58"/>
  <c r="AJ90" i="58"/>
  <c r="AK84" i="58"/>
  <c r="BB84" i="58"/>
  <c r="BC84" i="58" s="1"/>
  <c r="AS76" i="58"/>
  <c r="AZ76" i="58" s="1"/>
  <c r="A76" i="58" s="1"/>
  <c r="AK17" i="58"/>
  <c r="BB17" i="58"/>
  <c r="BA82" i="58"/>
  <c r="AK82" i="58"/>
  <c r="BB82" i="58"/>
  <c r="BB98" i="58"/>
  <c r="BC98" i="58" s="1"/>
  <c r="AJ93" i="58"/>
  <c r="AJ80" i="58"/>
  <c r="AJ69" i="58"/>
  <c r="AK54" i="58"/>
  <c r="BA54" i="58"/>
  <c r="BC54" i="58" s="1"/>
  <c r="AK20" i="58"/>
  <c r="BB20" i="58"/>
  <c r="AN10" i="58"/>
  <c r="AT10" i="58" s="1"/>
  <c r="AK88" i="58"/>
  <c r="BB88" i="58"/>
  <c r="BC88" i="58" s="1"/>
  <c r="AT82" i="58"/>
  <c r="AQ78" i="58"/>
  <c r="AK75" i="58"/>
  <c r="BB75" i="58"/>
  <c r="BC75" i="58" s="1"/>
  <c r="AJ63" i="58"/>
  <c r="AJ60" i="58"/>
  <c r="AS62" i="58"/>
  <c r="AZ62" i="58" s="1"/>
  <c r="AJ59" i="58"/>
  <c r="AL96" i="58"/>
  <c r="BB96" i="58"/>
  <c r="AJ87" i="58"/>
  <c r="AJ86" i="58"/>
  <c r="AK83" i="58"/>
  <c r="BB83" i="58"/>
  <c r="BA74" i="58"/>
  <c r="AK74" i="58"/>
  <c r="BB74" i="58"/>
  <c r="BA73" i="58"/>
  <c r="AK73" i="58"/>
  <c r="BB73" i="58"/>
  <c r="BA58" i="58"/>
  <c r="AK58" i="58"/>
  <c r="BB58" i="58"/>
  <c r="BA57" i="58"/>
  <c r="AK57" i="58"/>
  <c r="BB57" i="58"/>
  <c r="AM39" i="58"/>
  <c r="AO39" i="58" s="1"/>
  <c r="BA29" i="58"/>
  <c r="AK29" i="58"/>
  <c r="BB29" i="58"/>
  <c r="AJ48" i="58"/>
  <c r="AK44" i="58"/>
  <c r="BB44" i="58"/>
  <c r="BC44" i="58" s="1"/>
  <c r="BA19" i="58"/>
  <c r="AK19" i="58"/>
  <c r="BB19" i="58"/>
  <c r="AO10" i="58"/>
  <c r="AS10" i="58"/>
  <c r="BB76" i="58"/>
  <c r="AK53" i="58"/>
  <c r="BA51" i="58"/>
  <c r="BC51" i="58" s="1"/>
  <c r="AK51" i="58"/>
  <c r="BA43" i="58"/>
  <c r="AK43" i="58"/>
  <c r="BB43" i="58"/>
  <c r="AJ41" i="58"/>
  <c r="BA38" i="58"/>
  <c r="BB38" i="58"/>
  <c r="BA37" i="58"/>
  <c r="AK37" i="58"/>
  <c r="BB37" i="58"/>
  <c r="AK28" i="58"/>
  <c r="BB28" i="58"/>
  <c r="BC28" i="58" s="1"/>
  <c r="AJ16" i="58"/>
  <c r="AS15" i="58"/>
  <c r="AZ15" i="58" s="1"/>
  <c r="A15" i="58" s="1"/>
  <c r="AK27" i="58"/>
  <c r="BB27" i="58"/>
  <c r="AK12" i="58"/>
  <c r="BB12" i="58"/>
  <c r="BC12" i="58" s="1"/>
  <c r="BB53" i="58"/>
  <c r="BC53" i="58" s="1"/>
  <c r="AQ50" i="58"/>
  <c r="BA40" i="58"/>
  <c r="AK40" i="58"/>
  <c r="BB40" i="58"/>
  <c r="AO34" i="58"/>
  <c r="AS34" i="58"/>
  <c r="AQ31" i="58"/>
  <c r="BA22" i="58"/>
  <c r="AK22" i="58"/>
  <c r="BB22" i="58"/>
  <c r="BA11" i="58"/>
  <c r="AK11" i="58"/>
  <c r="BB11" i="58"/>
  <c r="AJ9" i="58"/>
  <c r="AJ8" i="58"/>
  <c r="AJ7" i="58"/>
  <c r="BA46" i="58"/>
  <c r="AK46" i="58"/>
  <c r="BB46" i="58"/>
  <c r="BC15" i="58"/>
  <c r="AJ49" i="58"/>
  <c r="AS47" i="58"/>
  <c r="AZ47" i="58" s="1"/>
  <c r="A47" i="58" s="1"/>
  <c r="AT45" i="58"/>
  <c r="AK36" i="58"/>
  <c r="BB36" i="58"/>
  <c r="BC36" i="58" s="1"/>
  <c r="AJ33" i="58"/>
  <c r="AJ30" i="58"/>
  <c r="AJ25" i="58"/>
  <c r="BA21" i="58"/>
  <c r="AK21" i="58"/>
  <c r="BB21" i="58"/>
  <c r="AO18" i="58"/>
  <c r="AS18" i="58"/>
  <c r="AQ15" i="58"/>
  <c r="AT50" i="58"/>
  <c r="BC39" i="58"/>
  <c r="AJ35" i="58"/>
  <c r="BA13" i="58"/>
  <c r="AK13" i="58"/>
  <c r="BB13" i="58"/>
  <c r="AJ26" i="58"/>
  <c r="BM76" i="60" l="1"/>
  <c r="BB38" i="60"/>
  <c r="BI38" i="60" s="1"/>
  <c r="A38" i="60" s="1"/>
  <c r="BB126" i="60"/>
  <c r="BI126" i="60" s="1"/>
  <c r="A126" i="60" s="1"/>
  <c r="BM124" i="60"/>
  <c r="BM127" i="60"/>
  <c r="BM128" i="60"/>
  <c r="BJ138" i="60"/>
  <c r="BM138" i="60" s="1"/>
  <c r="AP138" i="60"/>
  <c r="AS138" i="60" s="1"/>
  <c r="AV138" i="60" s="1"/>
  <c r="AS141" i="60"/>
  <c r="AV141" i="60" s="1"/>
  <c r="AY141" i="60" s="1"/>
  <c r="BK141" i="60"/>
  <c r="BM141" i="60" s="1"/>
  <c r="BB122" i="60"/>
  <c r="BI122" i="60" s="1"/>
  <c r="A122" i="60" s="1"/>
  <c r="BJ139" i="60"/>
  <c r="BM139" i="60" s="1"/>
  <c r="BM123" i="60"/>
  <c r="BM130" i="60"/>
  <c r="BB128" i="60"/>
  <c r="BI128" i="60" s="1"/>
  <c r="A128" i="60" s="1"/>
  <c r="BM107" i="60"/>
  <c r="BM38" i="60"/>
  <c r="BB121" i="60"/>
  <c r="BI121" i="60" s="1"/>
  <c r="A121" i="60" s="1"/>
  <c r="BM34" i="60"/>
  <c r="BB34" i="60"/>
  <c r="BI34" i="60" s="1"/>
  <c r="A34" i="60" s="1"/>
  <c r="BM80" i="60"/>
  <c r="BM134" i="60"/>
  <c r="BM121" i="60"/>
  <c r="BM122" i="60"/>
  <c r="BM114" i="60"/>
  <c r="BM88" i="60"/>
  <c r="BM72" i="60"/>
  <c r="BM68" i="60"/>
  <c r="BB127" i="60"/>
  <c r="BI127" i="60" s="1"/>
  <c r="AP142" i="60"/>
  <c r="AS142" i="60" s="1"/>
  <c r="AV142" i="60" s="1"/>
  <c r="AY142" i="60" s="1"/>
  <c r="BL142" i="60"/>
  <c r="BJ142" i="60"/>
  <c r="BI130" i="60"/>
  <c r="A130" i="60" s="1"/>
  <c r="BM23" i="60"/>
  <c r="BM15" i="60"/>
  <c r="BM11" i="60"/>
  <c r="BI33" i="60"/>
  <c r="A33" i="60" s="1"/>
  <c r="BB42" i="60"/>
  <c r="BI42" i="60" s="1"/>
  <c r="A42" i="60" s="1"/>
  <c r="BM29" i="60"/>
  <c r="BM33" i="60"/>
  <c r="BM74" i="60"/>
  <c r="BM146" i="60"/>
  <c r="BM51" i="60"/>
  <c r="BB57" i="60"/>
  <c r="BI57" i="60" s="1"/>
  <c r="A57" i="60" s="1"/>
  <c r="BM22" i="60"/>
  <c r="BM24" i="60"/>
  <c r="BM99" i="60"/>
  <c r="BM63" i="60"/>
  <c r="BM106" i="60"/>
  <c r="BM108" i="60"/>
  <c r="BM135" i="60"/>
  <c r="BM89" i="60"/>
  <c r="BM61" i="60"/>
  <c r="BB80" i="60"/>
  <c r="BI80" i="60" s="1"/>
  <c r="A80" i="60" s="1"/>
  <c r="BI106" i="60"/>
  <c r="A106" i="60" s="1"/>
  <c r="BM36" i="60"/>
  <c r="BM42" i="60"/>
  <c r="BM41" i="60"/>
  <c r="BM49" i="60"/>
  <c r="BB59" i="60"/>
  <c r="BI59" i="60" s="1"/>
  <c r="A59" i="60" s="1"/>
  <c r="BB96" i="60"/>
  <c r="BI96" i="60" s="1"/>
  <c r="A96" i="60" s="1"/>
  <c r="BB116" i="60"/>
  <c r="BI116" i="60" s="1"/>
  <c r="A116" i="60" s="1"/>
  <c r="BB140" i="60"/>
  <c r="BI140" i="60" s="1"/>
  <c r="A140" i="60" s="1"/>
  <c r="BM48" i="60"/>
  <c r="BM133" i="60"/>
  <c r="BM27" i="60"/>
  <c r="BM59" i="60"/>
  <c r="BM37" i="60"/>
  <c r="BM43" i="60"/>
  <c r="BM93" i="60"/>
  <c r="BM75" i="60"/>
  <c r="BB68" i="60"/>
  <c r="BI68" i="60" s="1"/>
  <c r="A68" i="60" s="1"/>
  <c r="AS72" i="60"/>
  <c r="AV72" i="60" s="1"/>
  <c r="AY88" i="60"/>
  <c r="AS20" i="60"/>
  <c r="AV20" i="60" s="1"/>
  <c r="BL35" i="60"/>
  <c r="AP35" i="60"/>
  <c r="BK35" i="60"/>
  <c r="AS16" i="60"/>
  <c r="AV16" i="60" s="1"/>
  <c r="BM10" i="60"/>
  <c r="BM9" i="60"/>
  <c r="BM19" i="60"/>
  <c r="AS60" i="60"/>
  <c r="AV60" i="60" s="1"/>
  <c r="BB29" i="60"/>
  <c r="BI29" i="60" s="1"/>
  <c r="A29" i="60" s="1"/>
  <c r="BJ50" i="60"/>
  <c r="BK50" i="60"/>
  <c r="BL50" i="60"/>
  <c r="AP50" i="60"/>
  <c r="AP52" i="60"/>
  <c r="BJ52" i="60"/>
  <c r="BK52" i="60"/>
  <c r="BL52" i="60"/>
  <c r="BM57" i="60"/>
  <c r="AS98" i="60"/>
  <c r="AV98" i="60" s="1"/>
  <c r="AS90" i="60"/>
  <c r="AV90" i="60" s="1"/>
  <c r="AP91" i="60"/>
  <c r="BK91" i="60"/>
  <c r="BL91" i="60"/>
  <c r="BL97" i="60"/>
  <c r="AP97" i="60"/>
  <c r="BK97" i="60"/>
  <c r="BJ97" i="60"/>
  <c r="BM65" i="60"/>
  <c r="BB114" i="60"/>
  <c r="BI114" i="60" s="1"/>
  <c r="A114" i="60" s="1"/>
  <c r="AP105" i="60"/>
  <c r="BJ105" i="60"/>
  <c r="BK105" i="60"/>
  <c r="BL105" i="60"/>
  <c r="AY116" i="60"/>
  <c r="BM102" i="60"/>
  <c r="BM118" i="60"/>
  <c r="BL119" i="60"/>
  <c r="BK119" i="60"/>
  <c r="AP119" i="60"/>
  <c r="BJ119" i="60"/>
  <c r="BB134" i="60"/>
  <c r="BI134" i="60" s="1"/>
  <c r="A134" i="60" s="1"/>
  <c r="BB139" i="60"/>
  <c r="BI139" i="60" s="1"/>
  <c r="A139" i="60" s="1"/>
  <c r="BB115" i="60"/>
  <c r="BI115" i="60" s="1"/>
  <c r="A115" i="60" s="1"/>
  <c r="AS12" i="60"/>
  <c r="AV12" i="60" s="1"/>
  <c r="AS10" i="60"/>
  <c r="AV10" i="60" s="1"/>
  <c r="AS9" i="60"/>
  <c r="AV9" i="60" s="1"/>
  <c r="AS19" i="60"/>
  <c r="AV19" i="60" s="1"/>
  <c r="BJ58" i="60"/>
  <c r="BL58" i="60"/>
  <c r="AP58" i="60"/>
  <c r="BK58" i="60"/>
  <c r="BM40" i="60"/>
  <c r="AY29" i="60"/>
  <c r="BK77" i="60"/>
  <c r="BL77" i="60"/>
  <c r="AP77" i="60"/>
  <c r="BJ77" i="60"/>
  <c r="BL45" i="60"/>
  <c r="BK45" i="60"/>
  <c r="AP45" i="60"/>
  <c r="BM70" i="60"/>
  <c r="AS55" i="60"/>
  <c r="AV55" i="60" s="1"/>
  <c r="AS76" i="60"/>
  <c r="AV76" i="60" s="1"/>
  <c r="AS75" i="60"/>
  <c r="AV75" i="60" s="1"/>
  <c r="AS100" i="60"/>
  <c r="AV100" i="60" s="1"/>
  <c r="AS65" i="60"/>
  <c r="AV65" i="60" s="1"/>
  <c r="BM100" i="60"/>
  <c r="BJ94" i="60"/>
  <c r="BL94" i="60"/>
  <c r="AP94" i="60"/>
  <c r="BK94" i="60"/>
  <c r="AY114" i="60"/>
  <c r="BL111" i="60"/>
  <c r="AP111" i="60"/>
  <c r="BJ111" i="60"/>
  <c r="BK111" i="60"/>
  <c r="AY107" i="60"/>
  <c r="BM113" i="60"/>
  <c r="AS135" i="60"/>
  <c r="AV135" i="60" s="1"/>
  <c r="AS125" i="60"/>
  <c r="AV125" i="60" s="1"/>
  <c r="AY115" i="60"/>
  <c r="AS47" i="60"/>
  <c r="AV47" i="60" s="1"/>
  <c r="AS123" i="60"/>
  <c r="AV123" i="60" s="1"/>
  <c r="AS102" i="60"/>
  <c r="AV102" i="60" s="1"/>
  <c r="AY92" i="60"/>
  <c r="AS99" i="60"/>
  <c r="AV99" i="60" s="1"/>
  <c r="AS11" i="60"/>
  <c r="AV11" i="60" s="1"/>
  <c r="AS25" i="60"/>
  <c r="AV25" i="60" s="1"/>
  <c r="AS21" i="60"/>
  <c r="AV21" i="60" s="1"/>
  <c r="AS40" i="60"/>
  <c r="AV40" i="60" s="1"/>
  <c r="BJ66" i="60"/>
  <c r="BK66" i="60"/>
  <c r="AP66" i="60"/>
  <c r="BL66" i="60"/>
  <c r="BM60" i="60"/>
  <c r="AS43" i="60"/>
  <c r="AV43" i="60" s="1"/>
  <c r="AS73" i="60"/>
  <c r="AV73" i="60" s="1"/>
  <c r="BM90" i="60"/>
  <c r="AY57" i="60"/>
  <c r="AY96" i="60"/>
  <c r="AP110" i="60"/>
  <c r="BJ110" i="60"/>
  <c r="BK110" i="60"/>
  <c r="BL110" i="60"/>
  <c r="BB107" i="60"/>
  <c r="BI107" i="60" s="1"/>
  <c r="A107" i="60" s="1"/>
  <c r="BK140" i="60"/>
  <c r="BL140" i="60"/>
  <c r="BL131" i="60"/>
  <c r="AP131" i="60"/>
  <c r="BK131" i="60"/>
  <c r="AY140" i="60"/>
  <c r="AS120" i="60"/>
  <c r="AV120" i="60" s="1"/>
  <c r="BL69" i="60"/>
  <c r="BK69" i="60"/>
  <c r="AP69" i="60"/>
  <c r="AY139" i="60"/>
  <c r="BM20" i="60"/>
  <c r="BM16" i="60"/>
  <c r="BK28" i="60"/>
  <c r="BL28" i="60"/>
  <c r="AS17" i="60"/>
  <c r="AV17" i="60" s="1"/>
  <c r="AS27" i="60"/>
  <c r="AV27" i="60" s="1"/>
  <c r="AP30" i="60"/>
  <c r="BJ30" i="60"/>
  <c r="BK30" i="60"/>
  <c r="BL30" i="60"/>
  <c r="BJ46" i="60"/>
  <c r="BK46" i="60"/>
  <c r="BL46" i="60"/>
  <c r="AP46" i="60"/>
  <c r="BJ62" i="60"/>
  <c r="AP62" i="60"/>
  <c r="BK62" i="60"/>
  <c r="BL62" i="60"/>
  <c r="BM47" i="60"/>
  <c r="AS49" i="60"/>
  <c r="AV49" i="60" s="1"/>
  <c r="BM55" i="60"/>
  <c r="BM81" i="60"/>
  <c r="BK78" i="60"/>
  <c r="BL78" i="60"/>
  <c r="AS51" i="60"/>
  <c r="AV51" i="60" s="1"/>
  <c r="BL101" i="60"/>
  <c r="AP101" i="60"/>
  <c r="BK101" i="60"/>
  <c r="BM115" i="60"/>
  <c r="AS113" i="60"/>
  <c r="AV113" i="60" s="1"/>
  <c r="AP132" i="60"/>
  <c r="BK132" i="60"/>
  <c r="BL132" i="60"/>
  <c r="BM120" i="60"/>
  <c r="BM109" i="60"/>
  <c r="BM117" i="60"/>
  <c r="AS41" i="60"/>
  <c r="AV41" i="60" s="1"/>
  <c r="AP84" i="60"/>
  <c r="BK84" i="60"/>
  <c r="BL84" i="60"/>
  <c r="BJ84" i="60"/>
  <c r="AS48" i="60"/>
  <c r="AV48" i="60" s="1"/>
  <c r="BJ104" i="60"/>
  <c r="BK104" i="60"/>
  <c r="BL104" i="60"/>
  <c r="AP104" i="60"/>
  <c r="AS15" i="60"/>
  <c r="AV15" i="60" s="1"/>
  <c r="AS36" i="60"/>
  <c r="AV36" i="60" s="1"/>
  <c r="BM12" i="60"/>
  <c r="BK32" i="60"/>
  <c r="BL32" i="60"/>
  <c r="AS24" i="60"/>
  <c r="AV24" i="60" s="1"/>
  <c r="AY42" i="60"/>
  <c r="AS37" i="60"/>
  <c r="AV37" i="60" s="1"/>
  <c r="BM44" i="60"/>
  <c r="AP71" i="60"/>
  <c r="BK71" i="60"/>
  <c r="BJ71" i="60"/>
  <c r="BL71" i="60"/>
  <c r="BM26" i="60"/>
  <c r="BK54" i="60"/>
  <c r="BL54" i="60"/>
  <c r="AP54" i="60"/>
  <c r="AS31" i="60"/>
  <c r="AV31" i="60" s="1"/>
  <c r="AS67" i="60"/>
  <c r="AV67" i="60" s="1"/>
  <c r="AS79" i="60"/>
  <c r="AV79" i="60" s="1"/>
  <c r="AY61" i="60"/>
  <c r="AP83" i="60"/>
  <c r="BK83" i="60"/>
  <c r="BL83" i="60"/>
  <c r="BK86" i="60"/>
  <c r="BL86" i="60"/>
  <c r="AP86" i="60"/>
  <c r="AS133" i="60"/>
  <c r="AV133" i="60" s="1"/>
  <c r="BM96" i="60"/>
  <c r="AY134" i="60"/>
  <c r="BJ144" i="60"/>
  <c r="BK144" i="60"/>
  <c r="AP144" i="60"/>
  <c r="BL144" i="60"/>
  <c r="AS95" i="60"/>
  <c r="AV95" i="60" s="1"/>
  <c r="AS109" i="60"/>
  <c r="AV109" i="60" s="1"/>
  <c r="AS117" i="60"/>
  <c r="AV117" i="60" s="1"/>
  <c r="AS56" i="60"/>
  <c r="AV56" i="60" s="1"/>
  <c r="AS89" i="60"/>
  <c r="AV89" i="60" s="1"/>
  <c r="BM25" i="60"/>
  <c r="BM18" i="60"/>
  <c r="BL39" i="60"/>
  <c r="AP39" i="60"/>
  <c r="BJ39" i="60"/>
  <c r="BK39" i="60"/>
  <c r="BL53" i="60"/>
  <c r="BK53" i="60"/>
  <c r="AP53" i="60"/>
  <c r="AS44" i="60"/>
  <c r="AV44" i="60" s="1"/>
  <c r="BJ64" i="60"/>
  <c r="AP64" i="60"/>
  <c r="BK64" i="60"/>
  <c r="BL64" i="60"/>
  <c r="AS70" i="60"/>
  <c r="AV70" i="60" s="1"/>
  <c r="AS26" i="60"/>
  <c r="AV26" i="60" s="1"/>
  <c r="BM73" i="60"/>
  <c r="AY59" i="60"/>
  <c r="BM67" i="60"/>
  <c r="AY80" i="60"/>
  <c r="AS74" i="60"/>
  <c r="AV74" i="60" s="1"/>
  <c r="BB61" i="60"/>
  <c r="BI61" i="60" s="1"/>
  <c r="A61" i="60" s="1"/>
  <c r="BL82" i="60"/>
  <c r="BK82" i="60"/>
  <c r="AP82" i="60"/>
  <c r="AS103" i="60"/>
  <c r="AV103" i="60" s="1"/>
  <c r="AP87" i="60"/>
  <c r="BK87" i="60"/>
  <c r="BJ87" i="60"/>
  <c r="BL87" i="60"/>
  <c r="AS93" i="60"/>
  <c r="AV93" i="60" s="1"/>
  <c r="AS108" i="60"/>
  <c r="AV108" i="60" s="1"/>
  <c r="AS118" i="60"/>
  <c r="AV118" i="60" s="1"/>
  <c r="BM116" i="60"/>
  <c r="BM129" i="60"/>
  <c r="AY121" i="60"/>
  <c r="AS22" i="60"/>
  <c r="AV22" i="60" s="1"/>
  <c r="AS18" i="60"/>
  <c r="AV18" i="60" s="1"/>
  <c r="AS23" i="60"/>
  <c r="AV23" i="60" s="1"/>
  <c r="BM56" i="60"/>
  <c r="BM31" i="60"/>
  <c r="AS81" i="60"/>
  <c r="AV81" i="60" s="1"/>
  <c r="AS63" i="60"/>
  <c r="AV63" i="60" s="1"/>
  <c r="BK85" i="60"/>
  <c r="BL85" i="60"/>
  <c r="AP85" i="60"/>
  <c r="BJ85" i="60"/>
  <c r="BM92" i="60"/>
  <c r="BB88" i="60"/>
  <c r="BI88" i="60" s="1"/>
  <c r="BJ136" i="60"/>
  <c r="AP136" i="60"/>
  <c r="BK136" i="60"/>
  <c r="BL136" i="60"/>
  <c r="BB92" i="60"/>
  <c r="BI92" i="60" s="1"/>
  <c r="A92" i="60" s="1"/>
  <c r="AS129" i="60"/>
  <c r="AV129" i="60" s="1"/>
  <c r="AS145" i="60"/>
  <c r="AV145" i="60" s="1"/>
  <c r="BE62" i="58"/>
  <c r="A62" i="58"/>
  <c r="BE78" i="58"/>
  <c r="BE31" i="58"/>
  <c r="AZ50" i="58"/>
  <c r="BE15" i="58"/>
  <c r="BC29" i="58"/>
  <c r="BC77" i="58"/>
  <c r="BC97" i="58"/>
  <c r="BC21" i="58"/>
  <c r="BC58" i="58"/>
  <c r="BC55" i="58"/>
  <c r="BE99" i="58"/>
  <c r="BE47" i="58"/>
  <c r="BC94" i="58"/>
  <c r="AS96" i="58"/>
  <c r="BC92" i="58"/>
  <c r="BC64" i="58"/>
  <c r="BC14" i="58"/>
  <c r="BC11" i="58"/>
  <c r="BC85" i="58"/>
  <c r="BC96" i="58"/>
  <c r="BC57" i="58"/>
  <c r="BC66" i="58"/>
  <c r="BC38" i="58"/>
  <c r="BC6" i="58"/>
  <c r="AS100" i="58"/>
  <c r="AZ100" i="58" s="1"/>
  <c r="BC43" i="58"/>
  <c r="BC65" i="58"/>
  <c r="AK26" i="58"/>
  <c r="BB26" i="58"/>
  <c r="AM19" i="58"/>
  <c r="AO19" i="58" s="1"/>
  <c r="AK35" i="58"/>
  <c r="BB35" i="58"/>
  <c r="BA25" i="58"/>
  <c r="AK25" i="58"/>
  <c r="BB25" i="58"/>
  <c r="AK49" i="58"/>
  <c r="BB49" i="58"/>
  <c r="AM28" i="58"/>
  <c r="AO28" i="58" s="1"/>
  <c r="AQ10" i="58"/>
  <c r="AZ10" i="58"/>
  <c r="BC74" i="58"/>
  <c r="AM82" i="58"/>
  <c r="AO82" i="58" s="1"/>
  <c r="AK90" i="58"/>
  <c r="BC56" i="58"/>
  <c r="BC61" i="58"/>
  <c r="BC32" i="58"/>
  <c r="AZ89" i="58"/>
  <c r="AQ89" i="58"/>
  <c r="AM83" i="58"/>
  <c r="AO83" i="58" s="1"/>
  <c r="AK30" i="58"/>
  <c r="BB30" i="58"/>
  <c r="AM11" i="58"/>
  <c r="AO11" i="58" s="1"/>
  <c r="AQ34" i="58"/>
  <c r="AZ34" i="58"/>
  <c r="AM12" i="58"/>
  <c r="AO12" i="58" s="1"/>
  <c r="AM43" i="58"/>
  <c r="AO43" i="58" s="1"/>
  <c r="AM29" i="58"/>
  <c r="AO29" i="58" s="1"/>
  <c r="AM58" i="58"/>
  <c r="AO58" i="58" s="1"/>
  <c r="AK60" i="58"/>
  <c r="BB60" i="58"/>
  <c r="BC82" i="58"/>
  <c r="AM64" i="58"/>
  <c r="AO64" i="58" s="1"/>
  <c r="AS42" i="58"/>
  <c r="AZ42" i="58" s="1"/>
  <c r="AM91" i="58"/>
  <c r="AO91" i="58" s="1"/>
  <c r="AQ100" i="58"/>
  <c r="AK33" i="58"/>
  <c r="BB33" i="58"/>
  <c r="AM54" i="58"/>
  <c r="AO54" i="58" s="1"/>
  <c r="AQ42" i="58"/>
  <c r="AM46" i="58"/>
  <c r="AO46" i="58" s="1"/>
  <c r="AM40" i="58"/>
  <c r="AO40" i="58" s="1"/>
  <c r="AM27" i="58"/>
  <c r="AO27" i="58" s="1"/>
  <c r="BC37" i="58"/>
  <c r="AM51" i="58"/>
  <c r="AO51" i="58" s="1"/>
  <c r="BC19" i="58"/>
  <c r="AS39" i="58"/>
  <c r="AZ39" i="58" s="1"/>
  <c r="AK86" i="58"/>
  <c r="BB86" i="58"/>
  <c r="BB69" i="58"/>
  <c r="AM17" i="58"/>
  <c r="AO17" i="58" s="1"/>
  <c r="AK23" i="58"/>
  <c r="BB23" i="58"/>
  <c r="AK70" i="58"/>
  <c r="BB70" i="58"/>
  <c r="AM67" i="58"/>
  <c r="AO67" i="58" s="1"/>
  <c r="AM72" i="58"/>
  <c r="AO72" i="58" s="1"/>
  <c r="AM94" i="58"/>
  <c r="AO94" i="58" s="1"/>
  <c r="BC91" i="58"/>
  <c r="AM85" i="58"/>
  <c r="AO85" i="58" s="1"/>
  <c r="AQ18" i="58"/>
  <c r="AZ18" i="58"/>
  <c r="BC46" i="58"/>
  <c r="AM22" i="58"/>
  <c r="AO22" i="58" s="1"/>
  <c r="BC40" i="58"/>
  <c r="AQ39" i="58"/>
  <c r="AM73" i="58"/>
  <c r="AO73" i="58" s="1"/>
  <c r="BA87" i="58"/>
  <c r="BB87" i="58"/>
  <c r="AK87" i="58"/>
  <c r="AM75" i="58"/>
  <c r="AO75" i="58" s="1"/>
  <c r="BA80" i="58"/>
  <c r="AK80" i="58"/>
  <c r="BB80" i="58"/>
  <c r="BA24" i="58"/>
  <c r="AK24" i="58"/>
  <c r="BB24" i="58"/>
  <c r="AM6" i="58"/>
  <c r="AO6" i="58" s="1"/>
  <c r="AM14" i="58"/>
  <c r="AO14" i="58" s="1"/>
  <c r="AQ45" i="58"/>
  <c r="AZ45" i="58"/>
  <c r="BC72" i="58"/>
  <c r="AN94" i="58"/>
  <c r="AP94" i="58" s="1"/>
  <c r="AR94" i="58" s="1"/>
  <c r="AQ98" i="58"/>
  <c r="AN92" i="58"/>
  <c r="AP92" i="58" s="1"/>
  <c r="AR92" i="58" s="1"/>
  <c r="AN95" i="58"/>
  <c r="AP95" i="58" s="1"/>
  <c r="AR95" i="58" s="1"/>
  <c r="AM88" i="58"/>
  <c r="AO88" i="58" s="1"/>
  <c r="AM13" i="58"/>
  <c r="AO13" i="58" s="1"/>
  <c r="AM36" i="58"/>
  <c r="AO36" i="58" s="1"/>
  <c r="BC13" i="58"/>
  <c r="BB7" i="58"/>
  <c r="BC22" i="58"/>
  <c r="AM53" i="58"/>
  <c r="AO53" i="58" s="1"/>
  <c r="BC73" i="58"/>
  <c r="BA93" i="58"/>
  <c r="BB93" i="58"/>
  <c r="AK93" i="58"/>
  <c r="AL93" i="58"/>
  <c r="BA71" i="58"/>
  <c r="AK71" i="58"/>
  <c r="BB71" i="58"/>
  <c r="AM66" i="58"/>
  <c r="AO66" i="58" s="1"/>
  <c r="AN97" i="58"/>
  <c r="AP97" i="58" s="1"/>
  <c r="AR97" i="58" s="1"/>
  <c r="AS98" i="58"/>
  <c r="AZ98" i="58" s="1"/>
  <c r="AM37" i="58"/>
  <c r="AO37" i="58" s="1"/>
  <c r="BA63" i="58"/>
  <c r="AK63" i="58"/>
  <c r="BB63" i="58"/>
  <c r="BB16" i="58"/>
  <c r="AM44" i="58"/>
  <c r="AO44" i="58" s="1"/>
  <c r="AM57" i="58"/>
  <c r="AO57" i="58" s="1"/>
  <c r="AN96" i="58"/>
  <c r="AP96" i="58" s="1"/>
  <c r="AR96" i="58" s="1"/>
  <c r="AM55" i="58"/>
  <c r="AO55" i="58" s="1"/>
  <c r="AM77" i="58"/>
  <c r="AO77" i="58" s="1"/>
  <c r="AM92" i="58"/>
  <c r="AO92" i="58" s="1"/>
  <c r="AM95" i="58"/>
  <c r="AO95" i="58" s="1"/>
  <c r="AM65" i="58"/>
  <c r="AO65" i="58" s="1"/>
  <c r="AM21" i="58"/>
  <c r="AO21" i="58" s="1"/>
  <c r="BA8" i="58"/>
  <c r="AK8" i="58"/>
  <c r="BB8" i="58"/>
  <c r="AK9" i="58"/>
  <c r="BB9" i="58"/>
  <c r="BA41" i="58"/>
  <c r="AK41" i="58"/>
  <c r="BB41" i="58"/>
  <c r="AM74" i="58"/>
  <c r="AO74" i="58" s="1"/>
  <c r="AK59" i="58"/>
  <c r="BB59" i="58"/>
  <c r="AM20" i="58"/>
  <c r="AO20" i="58" s="1"/>
  <c r="AM84" i="58"/>
  <c r="AO84" i="58" s="1"/>
  <c r="AM79" i="58"/>
  <c r="AO79" i="58" s="1"/>
  <c r="AM56" i="58"/>
  <c r="AO56" i="58" s="1"/>
  <c r="AM61" i="58"/>
  <c r="AO61" i="58" s="1"/>
  <c r="AK81" i="58"/>
  <c r="AM32" i="58"/>
  <c r="AO32" i="58" s="1"/>
  <c r="AM52" i="58"/>
  <c r="AO52" i="58" s="1"/>
  <c r="AM97" i="58"/>
  <c r="AO97" i="58" s="1"/>
  <c r="AQ96" i="58"/>
  <c r="BC95" i="58"/>
  <c r="BO88" i="60" l="1"/>
  <c r="A88" i="60"/>
  <c r="BO127" i="60"/>
  <c r="A127" i="60"/>
  <c r="BO122" i="60"/>
  <c r="BO128" i="60"/>
  <c r="BO34" i="60"/>
  <c r="BO107" i="60"/>
  <c r="BB142" i="60"/>
  <c r="BI142" i="60" s="1"/>
  <c r="A142" i="60" s="1"/>
  <c r="BO130" i="60"/>
  <c r="BB141" i="60"/>
  <c r="BI141" i="60" s="1"/>
  <c r="BO121" i="60"/>
  <c r="BO38" i="60"/>
  <c r="BO80" i="60"/>
  <c r="BO68" i="60"/>
  <c r="BO134" i="60"/>
  <c r="BO114" i="60"/>
  <c r="BM142" i="60"/>
  <c r="BO33" i="60"/>
  <c r="BB9" i="60"/>
  <c r="BI9" i="60" s="1"/>
  <c r="BO29" i="60"/>
  <c r="BO59" i="60"/>
  <c r="BB37" i="60"/>
  <c r="BI37" i="60" s="1"/>
  <c r="BB100" i="60"/>
  <c r="BI100" i="60" s="1"/>
  <c r="BB120" i="60"/>
  <c r="BI120" i="60" s="1"/>
  <c r="BO61" i="60"/>
  <c r="BB125" i="60"/>
  <c r="BI125" i="60" s="1"/>
  <c r="A125" i="60" s="1"/>
  <c r="BB89" i="60"/>
  <c r="BI89" i="60" s="1"/>
  <c r="BM136" i="60"/>
  <c r="BM62" i="60"/>
  <c r="BO42" i="60"/>
  <c r="BM30" i="60"/>
  <c r="BO106" i="60"/>
  <c r="BB17" i="60"/>
  <c r="BI17" i="60" s="1"/>
  <c r="A17" i="60" s="1"/>
  <c r="BJ140" i="60"/>
  <c r="BM140" i="60" s="1"/>
  <c r="BO140" i="60" s="1"/>
  <c r="BB27" i="60"/>
  <c r="BI27" i="60" s="1"/>
  <c r="BM58" i="60"/>
  <c r="BO139" i="60"/>
  <c r="BM85" i="60"/>
  <c r="BO92" i="60"/>
  <c r="BB118" i="60"/>
  <c r="BI118" i="60" s="1"/>
  <c r="BB133" i="60"/>
  <c r="BI133" i="60" s="1"/>
  <c r="BB135" i="60"/>
  <c r="BI135" i="60" s="1"/>
  <c r="BB67" i="60"/>
  <c r="BI67" i="60" s="1"/>
  <c r="BB41" i="60"/>
  <c r="BI41" i="60" s="1"/>
  <c r="BB123" i="60"/>
  <c r="BI123" i="60" s="1"/>
  <c r="BB60" i="60"/>
  <c r="BI60" i="60" s="1"/>
  <c r="BB108" i="60"/>
  <c r="BI108" i="60" s="1"/>
  <c r="BM64" i="60"/>
  <c r="BB21" i="60"/>
  <c r="BI21" i="60" s="1"/>
  <c r="A21" i="60" s="1"/>
  <c r="BB48" i="60"/>
  <c r="BI48" i="60" s="1"/>
  <c r="BB47" i="60"/>
  <c r="BI47" i="60" s="1"/>
  <c r="BB65" i="60"/>
  <c r="BI65" i="60" s="1"/>
  <c r="BB10" i="60"/>
  <c r="BI10" i="60" s="1"/>
  <c r="BB98" i="60"/>
  <c r="BI98" i="60" s="1"/>
  <c r="A98" i="60" s="1"/>
  <c r="BM66" i="60"/>
  <c r="BB22" i="60"/>
  <c r="BI22" i="60" s="1"/>
  <c r="BM39" i="60"/>
  <c r="BM71" i="60"/>
  <c r="BB24" i="60"/>
  <c r="BI24" i="60" s="1"/>
  <c r="BB15" i="60"/>
  <c r="BI15" i="60" s="1"/>
  <c r="BB31" i="60"/>
  <c r="BI31" i="60" s="1"/>
  <c r="BB51" i="60"/>
  <c r="BI51" i="60" s="1"/>
  <c r="BB43" i="60"/>
  <c r="BI43" i="60" s="1"/>
  <c r="BO115" i="60"/>
  <c r="AY145" i="60"/>
  <c r="AS104" i="60"/>
  <c r="AV104" i="60" s="1"/>
  <c r="AY138" i="60"/>
  <c r="BJ137" i="60" s="1"/>
  <c r="BM137" i="60" s="1"/>
  <c r="AY19" i="60"/>
  <c r="AS119" i="60"/>
  <c r="AV119" i="60" s="1"/>
  <c r="AY20" i="60"/>
  <c r="BB129" i="60"/>
  <c r="BI129" i="60" s="1"/>
  <c r="BB81" i="60"/>
  <c r="BI81" i="60" s="1"/>
  <c r="AY22" i="60"/>
  <c r="AY118" i="60"/>
  <c r="AS87" i="60"/>
  <c r="AV87" i="60" s="1"/>
  <c r="BB74" i="60"/>
  <c r="BI74" i="60" s="1"/>
  <c r="BB26" i="60"/>
  <c r="BI26" i="60" s="1"/>
  <c r="BB44" i="60"/>
  <c r="BI44" i="60" s="1"/>
  <c r="AS39" i="60"/>
  <c r="AV39" i="60" s="1"/>
  <c r="BB56" i="60"/>
  <c r="BI56" i="60" s="1"/>
  <c r="BB79" i="60"/>
  <c r="BI79" i="60" s="1"/>
  <c r="A79" i="60" s="1"/>
  <c r="AY37" i="60"/>
  <c r="AS84" i="60"/>
  <c r="AV84" i="60" s="1"/>
  <c r="AS132" i="60"/>
  <c r="AV132" i="60" s="1"/>
  <c r="AS46" i="60"/>
  <c r="AV46" i="60" s="1"/>
  <c r="AY27" i="60"/>
  <c r="AS131" i="60"/>
  <c r="AV131" i="60" s="1"/>
  <c r="BM110" i="60"/>
  <c r="BB73" i="60"/>
  <c r="BI73" i="60" s="1"/>
  <c r="BB40" i="60"/>
  <c r="BI40" i="60" s="1"/>
  <c r="BB25" i="60"/>
  <c r="BI25" i="60" s="1"/>
  <c r="BB102" i="60"/>
  <c r="BI102" i="60" s="1"/>
  <c r="AY100" i="60"/>
  <c r="AS45" i="60"/>
  <c r="AV45" i="60" s="1"/>
  <c r="BB19" i="60"/>
  <c r="BI19" i="60" s="1"/>
  <c r="AY98" i="60"/>
  <c r="BB16" i="60"/>
  <c r="BI16" i="60" s="1"/>
  <c r="AY103" i="60"/>
  <c r="AY74" i="60"/>
  <c r="AY26" i="60"/>
  <c r="AY44" i="60"/>
  <c r="AY56" i="60"/>
  <c r="AY49" i="60"/>
  <c r="AS110" i="60"/>
  <c r="AV110" i="60" s="1"/>
  <c r="AY40" i="60"/>
  <c r="AY25" i="60"/>
  <c r="AY102" i="60"/>
  <c r="AS94" i="60"/>
  <c r="AV94" i="60" s="1"/>
  <c r="AY75" i="60"/>
  <c r="BM105" i="60"/>
  <c r="BM50" i="60"/>
  <c r="AY16" i="60"/>
  <c r="AY73" i="60"/>
  <c r="AY129" i="60"/>
  <c r="AS85" i="60"/>
  <c r="AV85" i="60" s="1"/>
  <c r="AY108" i="60"/>
  <c r="BB103" i="60"/>
  <c r="BI103" i="60" s="1"/>
  <c r="BB70" i="60"/>
  <c r="BI70" i="60" s="1"/>
  <c r="BB95" i="60"/>
  <c r="BI95" i="60" s="1"/>
  <c r="A95" i="60" s="1"/>
  <c r="AY67" i="60"/>
  <c r="BB36" i="60"/>
  <c r="BI36" i="60" s="1"/>
  <c r="BM104" i="60"/>
  <c r="AY41" i="60"/>
  <c r="BB113" i="60"/>
  <c r="BI113" i="60" s="1"/>
  <c r="AY51" i="60"/>
  <c r="BB49" i="60"/>
  <c r="BI49" i="60" s="1"/>
  <c r="BO96" i="60"/>
  <c r="AY43" i="60"/>
  <c r="AY11" i="60"/>
  <c r="AY125" i="60"/>
  <c r="BB75" i="60"/>
  <c r="BI75" i="60" s="1"/>
  <c r="AY9" i="60"/>
  <c r="AS105" i="60"/>
  <c r="AV105" i="60" s="1"/>
  <c r="AY81" i="60"/>
  <c r="BJ79" i="60" s="1"/>
  <c r="BM79" i="60" s="1"/>
  <c r="AS30" i="60"/>
  <c r="AV30" i="60" s="1"/>
  <c r="AS97" i="60"/>
  <c r="AV97" i="60" s="1"/>
  <c r="AY23" i="60"/>
  <c r="AY93" i="60"/>
  <c r="AS82" i="60"/>
  <c r="AV82" i="60" s="1"/>
  <c r="AY70" i="60"/>
  <c r="AS53" i="60"/>
  <c r="AV53" i="60" s="1"/>
  <c r="AY95" i="60"/>
  <c r="AY36" i="60"/>
  <c r="AY113" i="60"/>
  <c r="BM46" i="60"/>
  <c r="AY120" i="60"/>
  <c r="BB11" i="60"/>
  <c r="BI11" i="60" s="1"/>
  <c r="AY123" i="60"/>
  <c r="BM111" i="60"/>
  <c r="BM94" i="60"/>
  <c r="AY76" i="60"/>
  <c r="AY72" i="60"/>
  <c r="AY109" i="60"/>
  <c r="AY79" i="60"/>
  <c r="BB23" i="60"/>
  <c r="BI23" i="60" s="1"/>
  <c r="BB93" i="60"/>
  <c r="BI93" i="60" s="1"/>
  <c r="BB117" i="60"/>
  <c r="BI117" i="60" s="1"/>
  <c r="AY133" i="60"/>
  <c r="AS83" i="60"/>
  <c r="AV83" i="60" s="1"/>
  <c r="AY31" i="60"/>
  <c r="AY24" i="60"/>
  <c r="AY15" i="60"/>
  <c r="AY48" i="60"/>
  <c r="BO57" i="60"/>
  <c r="AY99" i="60"/>
  <c r="AY135" i="60"/>
  <c r="AS111" i="60"/>
  <c r="AV111" i="60" s="1"/>
  <c r="BB76" i="60"/>
  <c r="BI76" i="60" s="1"/>
  <c r="BM77" i="60"/>
  <c r="AS58" i="60"/>
  <c r="AV58" i="60" s="1"/>
  <c r="AY10" i="60"/>
  <c r="AS91" i="60"/>
  <c r="AV91" i="60" s="1"/>
  <c r="BM52" i="60"/>
  <c r="AY60" i="60"/>
  <c r="BB72" i="60"/>
  <c r="BI72" i="60" s="1"/>
  <c r="AS136" i="60"/>
  <c r="AV136" i="60" s="1"/>
  <c r="BB63" i="60"/>
  <c r="BI63" i="60" s="1"/>
  <c r="BB18" i="60"/>
  <c r="BI18" i="60" s="1"/>
  <c r="AY117" i="60"/>
  <c r="AS144" i="60"/>
  <c r="AV144" i="60" s="1"/>
  <c r="AS86" i="60"/>
  <c r="AV86" i="60" s="1"/>
  <c r="AS54" i="60"/>
  <c r="AV54" i="60" s="1"/>
  <c r="AS71" i="60"/>
  <c r="AV71" i="60" s="1"/>
  <c r="BM84" i="60"/>
  <c r="AY17" i="60"/>
  <c r="AS66" i="60"/>
  <c r="AV66" i="60" s="1"/>
  <c r="AY21" i="60"/>
  <c r="BB99" i="60"/>
  <c r="BI99" i="60" s="1"/>
  <c r="AY47" i="60"/>
  <c r="AY65" i="60"/>
  <c r="BB55" i="60"/>
  <c r="BI55" i="60" s="1"/>
  <c r="AS77" i="60"/>
  <c r="AV77" i="60" s="1"/>
  <c r="BB12" i="60"/>
  <c r="BI12" i="60" s="1"/>
  <c r="BM97" i="60"/>
  <c r="BB90" i="60"/>
  <c r="BI90" i="60" s="1"/>
  <c r="AS52" i="60"/>
  <c r="AV52" i="60" s="1"/>
  <c r="BB145" i="60"/>
  <c r="BI145" i="60" s="1"/>
  <c r="AY63" i="60"/>
  <c r="AY18" i="60"/>
  <c r="BM87" i="60"/>
  <c r="AS64" i="60"/>
  <c r="AV64" i="60" s="1"/>
  <c r="AY89" i="60"/>
  <c r="BB109" i="60"/>
  <c r="BI109" i="60" s="1"/>
  <c r="AS101" i="60"/>
  <c r="AV101" i="60" s="1"/>
  <c r="AS62" i="60"/>
  <c r="AV62" i="60" s="1"/>
  <c r="BB138" i="60"/>
  <c r="BI138" i="60" s="1"/>
  <c r="AY55" i="60"/>
  <c r="AY12" i="60"/>
  <c r="BM119" i="60"/>
  <c r="BO116" i="60"/>
  <c r="AY90" i="60"/>
  <c r="AS50" i="60"/>
  <c r="AV50" i="60" s="1"/>
  <c r="BB20" i="60"/>
  <c r="BI20" i="60" s="1"/>
  <c r="BE34" i="58"/>
  <c r="A34" i="58"/>
  <c r="BE18" i="58"/>
  <c r="A18" i="58"/>
  <c r="BE39" i="58"/>
  <c r="A39" i="58"/>
  <c r="BE50" i="58"/>
  <c r="A50" i="58"/>
  <c r="BE98" i="58"/>
  <c r="A98" i="58"/>
  <c r="BE100" i="58"/>
  <c r="A100" i="58"/>
  <c r="BE45" i="58"/>
  <c r="A45" i="58"/>
  <c r="BE10" i="58"/>
  <c r="A10" i="58"/>
  <c r="BE42" i="58"/>
  <c r="A42" i="58"/>
  <c r="BE89" i="58"/>
  <c r="A89" i="58"/>
  <c r="AS94" i="58"/>
  <c r="AS12" i="58"/>
  <c r="AZ12" i="58" s="1"/>
  <c r="AS57" i="58"/>
  <c r="AZ57" i="58" s="1"/>
  <c r="AT97" i="58"/>
  <c r="AS79" i="58"/>
  <c r="AZ79" i="58" s="1"/>
  <c r="AT96" i="58"/>
  <c r="AZ96" i="58" s="1"/>
  <c r="AS75" i="58"/>
  <c r="AZ75" i="58" s="1"/>
  <c r="AS72" i="58"/>
  <c r="AZ72" i="58" s="1"/>
  <c r="AS17" i="58"/>
  <c r="AZ17" i="58" s="1"/>
  <c r="A17" i="58" s="1"/>
  <c r="AS92" i="58"/>
  <c r="AS56" i="58"/>
  <c r="AZ56" i="58" s="1"/>
  <c r="AS67" i="58"/>
  <c r="AZ67" i="58" s="1"/>
  <c r="AS52" i="58"/>
  <c r="AZ52" i="58" s="1"/>
  <c r="A52" i="58" s="1"/>
  <c r="AS84" i="58"/>
  <c r="AZ84" i="58" s="1"/>
  <c r="AS53" i="58"/>
  <c r="AZ53" i="58" s="1"/>
  <c r="AS13" i="58"/>
  <c r="AZ13" i="58" s="1"/>
  <c r="AS73" i="58"/>
  <c r="AZ73" i="58" s="1"/>
  <c r="AS28" i="58"/>
  <c r="AZ28" i="58" s="1"/>
  <c r="AS55" i="58"/>
  <c r="AZ55" i="58" s="1"/>
  <c r="AS95" i="58"/>
  <c r="AS88" i="58"/>
  <c r="AZ88" i="58" s="1"/>
  <c r="AS85" i="58"/>
  <c r="AZ85" i="58" s="1"/>
  <c r="AS91" i="58"/>
  <c r="AZ91" i="58" s="1"/>
  <c r="AS74" i="58"/>
  <c r="AZ74" i="58" s="1"/>
  <c r="BC93" i="58"/>
  <c r="AS54" i="58"/>
  <c r="AZ54" i="58" s="1"/>
  <c r="AQ21" i="58"/>
  <c r="AM35" i="58"/>
  <c r="AO35" i="58" s="1"/>
  <c r="AS32" i="58"/>
  <c r="AZ32" i="58" s="1"/>
  <c r="AM59" i="58"/>
  <c r="AO59" i="58" s="1"/>
  <c r="BC41" i="58"/>
  <c r="AS21" i="58"/>
  <c r="AZ21" i="58" s="1"/>
  <c r="AS77" i="58"/>
  <c r="AZ77" i="58" s="1"/>
  <c r="AS44" i="58"/>
  <c r="AZ44" i="58" s="1"/>
  <c r="AS37" i="58"/>
  <c r="AZ37" i="58" s="1"/>
  <c r="BC71" i="58"/>
  <c r="AS36" i="58"/>
  <c r="AZ36" i="58" s="1"/>
  <c r="AT92" i="58"/>
  <c r="AQ14" i="58"/>
  <c r="AM24" i="58"/>
  <c r="AO24" i="58" s="1"/>
  <c r="AS22" i="58"/>
  <c r="AZ22" i="58" s="1"/>
  <c r="AQ94" i="58"/>
  <c r="AQ27" i="58"/>
  <c r="AQ91" i="58"/>
  <c r="AQ58" i="58"/>
  <c r="AS83" i="58"/>
  <c r="AZ83" i="58" s="1"/>
  <c r="A83" i="58" s="1"/>
  <c r="AQ37" i="58"/>
  <c r="AQ83" i="58"/>
  <c r="AQ79" i="58"/>
  <c r="AQ74" i="58"/>
  <c r="AS65" i="58"/>
  <c r="AZ65" i="58" s="1"/>
  <c r="AQ55" i="58"/>
  <c r="AN93" i="58"/>
  <c r="AP93" i="58" s="1"/>
  <c r="AR93" i="58" s="1"/>
  <c r="BB68" i="58" s="1"/>
  <c r="AQ13" i="58"/>
  <c r="AS14" i="58"/>
  <c r="AZ14" i="58" s="1"/>
  <c r="BC24" i="58"/>
  <c r="BC87" i="58"/>
  <c r="AQ72" i="58"/>
  <c r="AM86" i="58"/>
  <c r="AO86" i="58" s="1"/>
  <c r="AS27" i="58"/>
  <c r="AZ27" i="58" s="1"/>
  <c r="A27" i="58" s="1"/>
  <c r="AQ54" i="58"/>
  <c r="AS58" i="58"/>
  <c r="AZ58" i="58" s="1"/>
  <c r="AQ82" i="58"/>
  <c r="AQ19" i="58"/>
  <c r="BA17" i="58" s="1"/>
  <c r="BC17" i="58" s="1"/>
  <c r="AQ36" i="58"/>
  <c r="AM81" i="58"/>
  <c r="AO81" i="58" s="1"/>
  <c r="AQ84" i="58"/>
  <c r="AQ65" i="58"/>
  <c r="AM93" i="58"/>
  <c r="AO93" i="58" s="1"/>
  <c r="AQ6" i="58"/>
  <c r="AQ40" i="58"/>
  <c r="AQ64" i="58"/>
  <c r="AQ29" i="58"/>
  <c r="AQ11" i="58"/>
  <c r="AS82" i="58"/>
  <c r="AZ82" i="58" s="1"/>
  <c r="AS19" i="58"/>
  <c r="AZ19" i="58" s="1"/>
  <c r="AM41" i="58"/>
  <c r="AO41" i="58" s="1"/>
  <c r="AM71" i="58"/>
  <c r="AO71" i="58" s="1"/>
  <c r="AQ95" i="58"/>
  <c r="AQ88" i="58"/>
  <c r="AT94" i="58"/>
  <c r="AS6" i="58"/>
  <c r="AZ6" i="58" s="1"/>
  <c r="AM80" i="58"/>
  <c r="AO80" i="58" s="1"/>
  <c r="AQ73" i="58"/>
  <c r="AQ67" i="58"/>
  <c r="AQ17" i="58"/>
  <c r="AS40" i="58"/>
  <c r="AZ40" i="58" s="1"/>
  <c r="AM33" i="58"/>
  <c r="AO33" i="58" s="1"/>
  <c r="AS64" i="58"/>
  <c r="AZ64" i="58" s="1"/>
  <c r="AS29" i="58"/>
  <c r="AZ29" i="58" s="1"/>
  <c r="AS11" i="58"/>
  <c r="AZ11" i="58" s="1"/>
  <c r="AQ32" i="58"/>
  <c r="BA30" i="58" s="1"/>
  <c r="BC30" i="58" s="1"/>
  <c r="AQ66" i="58"/>
  <c r="BC80" i="58"/>
  <c r="AQ85" i="58"/>
  <c r="AQ46" i="58"/>
  <c r="AQ43" i="58"/>
  <c r="AM25" i="58"/>
  <c r="AO25" i="58" s="1"/>
  <c r="AM26" i="58"/>
  <c r="AO26" i="58" s="1"/>
  <c r="AQ77" i="58"/>
  <c r="BA76" i="58" s="1"/>
  <c r="BC76" i="58" s="1"/>
  <c r="BE76" i="58" s="1"/>
  <c r="AM87" i="58"/>
  <c r="AO87" i="58" s="1"/>
  <c r="AQ97" i="58"/>
  <c r="AS97" i="58"/>
  <c r="AQ61" i="58"/>
  <c r="AQ20" i="58"/>
  <c r="AQ52" i="58"/>
  <c r="AS61" i="58"/>
  <c r="AZ61" i="58" s="1"/>
  <c r="AS20" i="58"/>
  <c r="AZ20" i="58" s="1"/>
  <c r="A20" i="58" s="1"/>
  <c r="AM8" i="58"/>
  <c r="AO8" i="58" s="1"/>
  <c r="AQ92" i="58"/>
  <c r="AM63" i="58"/>
  <c r="AO63" i="58" s="1"/>
  <c r="AS66" i="58"/>
  <c r="AZ66" i="58" s="1"/>
  <c r="AQ75" i="58"/>
  <c r="AS51" i="58"/>
  <c r="AZ51" i="58" s="1"/>
  <c r="AS46" i="58"/>
  <c r="AZ46" i="58" s="1"/>
  <c r="AS43" i="58"/>
  <c r="AZ43" i="58" s="1"/>
  <c r="AM30" i="58"/>
  <c r="AO30" i="58" s="1"/>
  <c r="BC25" i="58"/>
  <c r="AQ44" i="58"/>
  <c r="AQ22" i="58"/>
  <c r="AQ56" i="58"/>
  <c r="BC8" i="58"/>
  <c r="AQ57" i="58"/>
  <c r="BC63" i="58"/>
  <c r="AQ53" i="58"/>
  <c r="AT95" i="58"/>
  <c r="AQ51" i="58"/>
  <c r="AM60" i="58"/>
  <c r="AO60" i="58" s="1"/>
  <c r="AQ12" i="58"/>
  <c r="AM90" i="58"/>
  <c r="AO90" i="58" s="1"/>
  <c r="AQ28" i="58"/>
  <c r="BO138" i="60" l="1"/>
  <c r="A138" i="60"/>
  <c r="BO51" i="60"/>
  <c r="A51" i="60"/>
  <c r="BO26" i="60"/>
  <c r="A26" i="60"/>
  <c r="BO102" i="60"/>
  <c r="A102" i="60"/>
  <c r="BO123" i="60"/>
  <c r="A123" i="60"/>
  <c r="BO109" i="60"/>
  <c r="A109" i="60"/>
  <c r="BO90" i="60"/>
  <c r="A90" i="60"/>
  <c r="BO23" i="60"/>
  <c r="A23" i="60"/>
  <c r="BO11" i="60"/>
  <c r="A11" i="60"/>
  <c r="BO75" i="60"/>
  <c r="A75" i="60"/>
  <c r="BO25" i="60"/>
  <c r="A25" i="60"/>
  <c r="BO15" i="60"/>
  <c r="A15" i="60"/>
  <c r="BO65" i="60"/>
  <c r="A65" i="60"/>
  <c r="BO41" i="60"/>
  <c r="A41" i="60"/>
  <c r="BO20" i="60"/>
  <c r="A20" i="60"/>
  <c r="BO37" i="60"/>
  <c r="A37" i="60"/>
  <c r="BO10" i="60"/>
  <c r="A10" i="60"/>
  <c r="BO18" i="60"/>
  <c r="A18" i="60"/>
  <c r="BO40" i="60"/>
  <c r="A40" i="60"/>
  <c r="BO24" i="60"/>
  <c r="A24" i="60"/>
  <c r="BO47" i="60"/>
  <c r="A47" i="60"/>
  <c r="BO67" i="60"/>
  <c r="A67" i="60"/>
  <c r="BO27" i="60"/>
  <c r="A27" i="60"/>
  <c r="BO89" i="60"/>
  <c r="A89" i="60"/>
  <c r="BO9" i="60"/>
  <c r="A9" i="60"/>
  <c r="BO49" i="60"/>
  <c r="A49" i="60"/>
  <c r="BO100" i="60"/>
  <c r="A100" i="60"/>
  <c r="BO60" i="60"/>
  <c r="A60" i="60"/>
  <c r="BO12" i="60"/>
  <c r="A12" i="60"/>
  <c r="BO63" i="60"/>
  <c r="A63" i="60"/>
  <c r="BO36" i="60"/>
  <c r="A36" i="60"/>
  <c r="BO16" i="60"/>
  <c r="A16" i="60"/>
  <c r="BO73" i="60"/>
  <c r="A73" i="60"/>
  <c r="BO48" i="60"/>
  <c r="A48" i="60"/>
  <c r="BO135" i="60"/>
  <c r="A135" i="60"/>
  <c r="BO141" i="60"/>
  <c r="A141" i="60"/>
  <c r="BO70" i="60"/>
  <c r="A70" i="60"/>
  <c r="BO108" i="60"/>
  <c r="A108" i="60"/>
  <c r="BO117" i="60"/>
  <c r="A117" i="60"/>
  <c r="BO31" i="60"/>
  <c r="A31" i="60"/>
  <c r="BO99" i="60"/>
  <c r="A99" i="60"/>
  <c r="BO113" i="60"/>
  <c r="A113" i="60"/>
  <c r="BO74" i="60"/>
  <c r="A74" i="60"/>
  <c r="BO76" i="60"/>
  <c r="A76" i="60"/>
  <c r="BO56" i="60"/>
  <c r="A56" i="60"/>
  <c r="BO81" i="60"/>
  <c r="A81" i="60"/>
  <c r="BO133" i="60"/>
  <c r="A133" i="60"/>
  <c r="BO44" i="60"/>
  <c r="A44" i="60"/>
  <c r="A145" i="60"/>
  <c r="BO103" i="60"/>
  <c r="A103" i="60"/>
  <c r="BO93" i="60"/>
  <c r="A93" i="60"/>
  <c r="BO55" i="60"/>
  <c r="A55" i="60"/>
  <c r="BO72" i="60"/>
  <c r="A72" i="60"/>
  <c r="BO19" i="60"/>
  <c r="A19" i="60"/>
  <c r="BO129" i="60"/>
  <c r="A129" i="60"/>
  <c r="BO43" i="60"/>
  <c r="A43" i="60"/>
  <c r="BO22" i="60"/>
  <c r="A22" i="60"/>
  <c r="BO118" i="60"/>
  <c r="A118" i="60"/>
  <c r="BO120" i="60"/>
  <c r="A120" i="60"/>
  <c r="BO142" i="60"/>
  <c r="BJ98" i="60"/>
  <c r="BM98" i="60" s="1"/>
  <c r="BO98" i="60" s="1"/>
  <c r="BJ132" i="60"/>
  <c r="BM132" i="60" s="1"/>
  <c r="BB104" i="60"/>
  <c r="BI104" i="60" s="1"/>
  <c r="BB54" i="60"/>
  <c r="BI54" i="60" s="1"/>
  <c r="A54" i="60" s="1"/>
  <c r="BJ14" i="60"/>
  <c r="BM14" i="60" s="1"/>
  <c r="BB101" i="60"/>
  <c r="BI101" i="60" s="1"/>
  <c r="A101" i="60" s="1"/>
  <c r="BB110" i="60"/>
  <c r="BI110" i="60" s="1"/>
  <c r="BB144" i="60"/>
  <c r="BI144" i="60" s="1"/>
  <c r="BB64" i="60"/>
  <c r="BI64" i="60" s="1"/>
  <c r="BJ8" i="60"/>
  <c r="BM8" i="60" s="1"/>
  <c r="BB84" i="60"/>
  <c r="BI84" i="60" s="1"/>
  <c r="BB62" i="60"/>
  <c r="BI62" i="60" s="1"/>
  <c r="BB30" i="60"/>
  <c r="BI30" i="60" s="1"/>
  <c r="BB94" i="60"/>
  <c r="BI94" i="60" s="1"/>
  <c r="BB45" i="60"/>
  <c r="BI45" i="60" s="1"/>
  <c r="A45" i="60" s="1"/>
  <c r="BB50" i="60"/>
  <c r="BI50" i="60" s="1"/>
  <c r="BJ17" i="60"/>
  <c r="BM17" i="60" s="1"/>
  <c r="BO17" i="60" s="1"/>
  <c r="BB82" i="60"/>
  <c r="BI82" i="60" s="1"/>
  <c r="A82" i="60" s="1"/>
  <c r="BB46" i="60"/>
  <c r="BI46" i="60" s="1"/>
  <c r="BB52" i="60"/>
  <c r="BI52" i="60" s="1"/>
  <c r="AY50" i="60"/>
  <c r="AY64" i="60"/>
  <c r="BJ112" i="60"/>
  <c r="BM112" i="60" s="1"/>
  <c r="BB85" i="60"/>
  <c r="BI85" i="60" s="1"/>
  <c r="AY45" i="60"/>
  <c r="AY62" i="60"/>
  <c r="AY54" i="60"/>
  <c r="AY83" i="60"/>
  <c r="AY53" i="60"/>
  <c r="AY105" i="60"/>
  <c r="BB131" i="60"/>
  <c r="BI131" i="60" s="1"/>
  <c r="A131" i="60" s="1"/>
  <c r="AY84" i="60"/>
  <c r="BJ21" i="60"/>
  <c r="BM21" i="60" s="1"/>
  <c r="BO21" i="60" s="1"/>
  <c r="AY71" i="60"/>
  <c r="BJ69" i="60" s="1"/>
  <c r="BM69" i="60" s="1"/>
  <c r="AY58" i="60"/>
  <c r="BJ54" i="60" s="1"/>
  <c r="BM54" i="60" s="1"/>
  <c r="AY85" i="60"/>
  <c r="AY52" i="60"/>
  <c r="BO79" i="60"/>
  <c r="AY101" i="60"/>
  <c r="BB86" i="60"/>
  <c r="BI86" i="60" s="1"/>
  <c r="A86" i="60" s="1"/>
  <c r="BB136" i="60"/>
  <c r="BI136" i="60" s="1"/>
  <c r="BB91" i="60"/>
  <c r="BI91" i="60" s="1"/>
  <c r="A91" i="60" s="1"/>
  <c r="BB111" i="60"/>
  <c r="BI111" i="60" s="1"/>
  <c r="BB83" i="60"/>
  <c r="BI83" i="60" s="1"/>
  <c r="A83" i="60" s="1"/>
  <c r="BB53" i="60"/>
  <c r="BI53" i="60" s="1"/>
  <c r="A53" i="60" s="1"/>
  <c r="BB105" i="60"/>
  <c r="BI105" i="60" s="1"/>
  <c r="BJ126" i="60"/>
  <c r="BM126" i="60" s="1"/>
  <c r="BO126" i="60" s="1"/>
  <c r="BJ125" i="60"/>
  <c r="BM125" i="60" s="1"/>
  <c r="BO125" i="60" s="1"/>
  <c r="AY91" i="60"/>
  <c r="AY136" i="60"/>
  <c r="AY97" i="60"/>
  <c r="AY94" i="60"/>
  <c r="BJ91" i="60" s="1"/>
  <c r="BM91" i="60" s="1"/>
  <c r="AY110" i="60"/>
  <c r="AY87" i="60"/>
  <c r="BJ86" i="60" s="1"/>
  <c r="BM86" i="60" s="1"/>
  <c r="AY77" i="60"/>
  <c r="BB97" i="60"/>
  <c r="BI97" i="60" s="1"/>
  <c r="BB77" i="60"/>
  <c r="BI77" i="60" s="1"/>
  <c r="AY144" i="60"/>
  <c r="BJ143" i="60" s="1"/>
  <c r="BM143" i="60" s="1"/>
  <c r="AY46" i="60"/>
  <c r="BB87" i="60"/>
  <c r="BI87" i="60" s="1"/>
  <c r="AY104" i="60"/>
  <c r="AY86" i="60"/>
  <c r="AY111" i="60"/>
  <c r="BB66" i="60"/>
  <c r="BI66" i="60" s="1"/>
  <c r="BB71" i="60"/>
  <c r="BI71" i="60" s="1"/>
  <c r="BB58" i="60"/>
  <c r="BI58" i="60" s="1"/>
  <c r="AY82" i="60"/>
  <c r="AY30" i="60"/>
  <c r="BJ101" i="60"/>
  <c r="BM101" i="60" s="1"/>
  <c r="BB132" i="60"/>
  <c r="BI132" i="60" s="1"/>
  <c r="A132" i="60" s="1"/>
  <c r="BB119" i="60"/>
  <c r="BI119" i="60" s="1"/>
  <c r="AY66" i="60"/>
  <c r="AY132" i="60"/>
  <c r="AY39" i="60"/>
  <c r="BJ35" i="60" s="1"/>
  <c r="BM35" i="60" s="1"/>
  <c r="AY119" i="60"/>
  <c r="AY131" i="60"/>
  <c r="BB39" i="60"/>
  <c r="BI39" i="60" s="1"/>
  <c r="BE51" i="58"/>
  <c r="A51" i="58"/>
  <c r="BE61" i="58"/>
  <c r="A61" i="58"/>
  <c r="BE37" i="58"/>
  <c r="A37" i="58"/>
  <c r="BE55" i="58"/>
  <c r="A55" i="58"/>
  <c r="BE56" i="58"/>
  <c r="A56" i="58"/>
  <c r="BE57" i="58"/>
  <c r="A57" i="58"/>
  <c r="BE19" i="58"/>
  <c r="A19" i="58"/>
  <c r="BE22" i="58"/>
  <c r="A22" i="58"/>
  <c r="BE44" i="58"/>
  <c r="A44" i="58"/>
  <c r="BE54" i="58"/>
  <c r="A54" i="58"/>
  <c r="BE28" i="58"/>
  <c r="A28" i="58"/>
  <c r="BE12" i="58"/>
  <c r="A12" i="58"/>
  <c r="BE11" i="58"/>
  <c r="A11" i="58"/>
  <c r="BE82" i="58"/>
  <c r="A82" i="58"/>
  <c r="BE58" i="58"/>
  <c r="A58" i="58"/>
  <c r="BE14" i="58"/>
  <c r="A14" i="58"/>
  <c r="BE77" i="58"/>
  <c r="A77" i="58"/>
  <c r="BE73" i="58"/>
  <c r="A73" i="58"/>
  <c r="BE46" i="58"/>
  <c r="A46" i="58"/>
  <c r="BE66" i="58"/>
  <c r="A66" i="58"/>
  <c r="BE29" i="58"/>
  <c r="A29" i="58"/>
  <c r="BE6" i="58"/>
  <c r="A6" i="58"/>
  <c r="BE21" i="58"/>
  <c r="A21" i="58"/>
  <c r="BE74" i="58"/>
  <c r="A74" i="58"/>
  <c r="BE13" i="58"/>
  <c r="A13" i="58"/>
  <c r="BE72" i="58"/>
  <c r="A72" i="58"/>
  <c r="BE67" i="58"/>
  <c r="A67" i="58"/>
  <c r="BE53" i="58"/>
  <c r="A53" i="58"/>
  <c r="BE64" i="58"/>
  <c r="A64" i="58"/>
  <c r="BE91" i="58"/>
  <c r="A91" i="58"/>
  <c r="BE75" i="58"/>
  <c r="A75" i="58"/>
  <c r="BE36" i="58"/>
  <c r="A36" i="58"/>
  <c r="BE85" i="58"/>
  <c r="A85" i="58"/>
  <c r="BE84" i="58"/>
  <c r="A84" i="58"/>
  <c r="BE96" i="58"/>
  <c r="A96" i="58"/>
  <c r="BE65" i="58"/>
  <c r="A65" i="58"/>
  <c r="BE43" i="58"/>
  <c r="A43" i="58"/>
  <c r="BE40" i="58"/>
  <c r="A40" i="58"/>
  <c r="BE32" i="58"/>
  <c r="A32" i="58"/>
  <c r="BE88" i="58"/>
  <c r="A88" i="58"/>
  <c r="BE79" i="58"/>
  <c r="A79" i="58"/>
  <c r="AZ92" i="58"/>
  <c r="AS90" i="58"/>
  <c r="AZ90" i="58" s="1"/>
  <c r="A90" i="58" s="1"/>
  <c r="AZ94" i="58"/>
  <c r="AZ97" i="58"/>
  <c r="AS71" i="58"/>
  <c r="AZ71" i="58" s="1"/>
  <c r="AZ95" i="58"/>
  <c r="AS8" i="58"/>
  <c r="AZ8" i="58" s="1"/>
  <c r="AS87" i="58"/>
  <c r="AZ87" i="58" s="1"/>
  <c r="BA52" i="58"/>
  <c r="BC52" i="58" s="1"/>
  <c r="BE52" i="58" s="1"/>
  <c r="AS93" i="58"/>
  <c r="AS30" i="58"/>
  <c r="AZ30" i="58" s="1"/>
  <c r="AS60" i="58"/>
  <c r="AZ60" i="58" s="1"/>
  <c r="A60" i="58" s="1"/>
  <c r="AS26" i="58"/>
  <c r="AZ26" i="58" s="1"/>
  <c r="A26" i="58" s="1"/>
  <c r="AS24" i="58"/>
  <c r="AZ24" i="58" s="1"/>
  <c r="BA27" i="58"/>
  <c r="BC27" i="58" s="1"/>
  <c r="BE27" i="58" s="1"/>
  <c r="BA49" i="58"/>
  <c r="BC49" i="58" s="1"/>
  <c r="BB81" i="58"/>
  <c r="AS59" i="58"/>
  <c r="AZ59" i="58" s="1"/>
  <c r="A59" i="58" s="1"/>
  <c r="AS63" i="58"/>
  <c r="AZ63" i="58" s="1"/>
  <c r="AS41" i="58"/>
  <c r="AZ41" i="58" s="1"/>
  <c r="AQ87" i="58"/>
  <c r="BA86" i="58" s="1"/>
  <c r="BC86" i="58" s="1"/>
  <c r="AT93" i="58"/>
  <c r="AQ24" i="58"/>
  <c r="AQ35" i="58"/>
  <c r="AQ8" i="58"/>
  <c r="AS33" i="58"/>
  <c r="AZ33" i="58" s="1"/>
  <c r="A33" i="58" s="1"/>
  <c r="AS35" i="58"/>
  <c r="AZ35" i="58" s="1"/>
  <c r="A35" i="58" s="1"/>
  <c r="AQ90" i="58"/>
  <c r="AQ80" i="58"/>
  <c r="BB48" i="58"/>
  <c r="BA9" i="58"/>
  <c r="BC9" i="58" s="1"/>
  <c r="BB90" i="58"/>
  <c r="AQ30" i="58"/>
  <c r="AQ26" i="58"/>
  <c r="BE17" i="58"/>
  <c r="AS80" i="58"/>
  <c r="AZ80" i="58" s="1"/>
  <c r="AQ71" i="58"/>
  <c r="BA70" i="58" s="1"/>
  <c r="BC70" i="58" s="1"/>
  <c r="AQ93" i="58"/>
  <c r="BA90" i="58" s="1"/>
  <c r="AS86" i="58"/>
  <c r="AZ86" i="58" s="1"/>
  <c r="A86" i="58" s="1"/>
  <c r="AQ81" i="58"/>
  <c r="AQ25" i="58"/>
  <c r="BA83" i="58"/>
  <c r="BC83" i="58" s="1"/>
  <c r="BE83" i="58" s="1"/>
  <c r="AQ86" i="58"/>
  <c r="BA20" i="58"/>
  <c r="BC20" i="58" s="1"/>
  <c r="BE20" i="58" s="1"/>
  <c r="AQ33" i="58"/>
  <c r="AQ60" i="58"/>
  <c r="AQ63" i="58"/>
  <c r="BA60" i="58" s="1"/>
  <c r="BC60" i="58" s="1"/>
  <c r="AS25" i="58"/>
  <c r="AZ25" i="58" s="1"/>
  <c r="AQ41" i="58"/>
  <c r="AS81" i="58"/>
  <c r="AZ81" i="58" s="1"/>
  <c r="A81" i="58" s="1"/>
  <c r="AQ59" i="58"/>
  <c r="BO85" i="60" l="1"/>
  <c r="A85" i="60"/>
  <c r="BO119" i="60"/>
  <c r="A119" i="60"/>
  <c r="BO110" i="60"/>
  <c r="A110" i="60"/>
  <c r="BO71" i="60"/>
  <c r="A71" i="60"/>
  <c r="BO66" i="60"/>
  <c r="A66" i="60"/>
  <c r="BO50" i="60"/>
  <c r="A50" i="60"/>
  <c r="BO105" i="60"/>
  <c r="A105" i="60"/>
  <c r="BO94" i="60"/>
  <c r="A94" i="60"/>
  <c r="BO39" i="60"/>
  <c r="A39" i="60"/>
  <c r="BO136" i="60"/>
  <c r="A136" i="60"/>
  <c r="BO64" i="60"/>
  <c r="A64" i="60"/>
  <c r="A144" i="60"/>
  <c r="BO30" i="60"/>
  <c r="A30" i="60"/>
  <c r="BO87" i="60"/>
  <c r="A87" i="60"/>
  <c r="BO52" i="60"/>
  <c r="A52" i="60"/>
  <c r="BO62" i="60"/>
  <c r="A62" i="60"/>
  <c r="BO97" i="60"/>
  <c r="A97" i="60"/>
  <c r="BO111" i="60"/>
  <c r="A111" i="60"/>
  <c r="BO46" i="60"/>
  <c r="A46" i="60"/>
  <c r="BO84" i="60"/>
  <c r="A84" i="60"/>
  <c r="BO104" i="60"/>
  <c r="A104" i="60"/>
  <c r="BO77" i="60"/>
  <c r="A77" i="60"/>
  <c r="BO58" i="60"/>
  <c r="A58" i="60"/>
  <c r="BO132" i="60"/>
  <c r="BJ131" i="60"/>
  <c r="BM131" i="60" s="1"/>
  <c r="BO131" i="60" s="1"/>
  <c r="BJ95" i="60"/>
  <c r="BM95" i="60" s="1"/>
  <c r="BO95" i="60" s="1"/>
  <c r="BJ45" i="60"/>
  <c r="BM45" i="60" s="1"/>
  <c r="BO45" i="60" s="1"/>
  <c r="BJ83" i="60"/>
  <c r="BM83" i="60" s="1"/>
  <c r="BO83" i="60" s="1"/>
  <c r="BO86" i="60"/>
  <c r="BJ82" i="60"/>
  <c r="BM82" i="60" s="1"/>
  <c r="BO82" i="60" s="1"/>
  <c r="BJ53" i="60"/>
  <c r="BM53" i="60" s="1"/>
  <c r="BO53" i="60" s="1"/>
  <c r="BO91" i="60"/>
  <c r="BO54" i="60"/>
  <c r="BO101" i="60"/>
  <c r="BE94" i="58"/>
  <c r="A94" i="58"/>
  <c r="BE97" i="58"/>
  <c r="A97" i="58"/>
  <c r="BE80" i="58"/>
  <c r="A80" i="58"/>
  <c r="BE87" i="58"/>
  <c r="A87" i="58"/>
  <c r="BE24" i="58"/>
  <c r="A24" i="58"/>
  <c r="BE8" i="58"/>
  <c r="A8" i="58"/>
  <c r="BE92" i="58"/>
  <c r="A92" i="58"/>
  <c r="BE95" i="58"/>
  <c r="A95" i="58"/>
  <c r="BE41" i="58"/>
  <c r="A41" i="58"/>
  <c r="BE25" i="58"/>
  <c r="A25" i="58"/>
  <c r="BE63" i="58"/>
  <c r="A63" i="58"/>
  <c r="BE30" i="58"/>
  <c r="A30" i="58"/>
  <c r="BE71" i="58"/>
  <c r="A71" i="58"/>
  <c r="BE86" i="58"/>
  <c r="AZ93" i="58"/>
  <c r="BC90" i="58"/>
  <c r="BE90" i="58" s="1"/>
  <c r="BA81" i="58"/>
  <c r="BC81" i="58" s="1"/>
  <c r="BE81" i="58" s="1"/>
  <c r="BA23" i="58"/>
  <c r="BC23" i="58" s="1"/>
  <c r="BE60" i="58"/>
  <c r="BA59" i="58"/>
  <c r="BC59" i="58" s="1"/>
  <c r="BE59" i="58" s="1"/>
  <c r="BE93" i="58" l="1"/>
  <c r="A93" i="58"/>
  <c r="BE5" i="63"/>
  <c r="AK144" i="63"/>
  <c r="BM144" i="63" s="1"/>
  <c r="BO144" i="63" s="1"/>
  <c r="AK145" i="63"/>
  <c r="BM145" i="63" s="1"/>
  <c r="BO145" i="63" s="1"/>
  <c r="AB140" i="63"/>
  <c r="M132" i="60"/>
  <c r="AB140" i="60"/>
  <c r="BE5" i="60"/>
  <c r="AK144" i="60"/>
  <c r="BM144" i="60" s="1"/>
  <c r="BO144" i="60" s="1"/>
  <c r="AK145" i="60"/>
  <c r="BM145" i="60" s="1"/>
  <c r="BO145" i="60" s="1"/>
  <c r="M8" i="63"/>
  <c r="M7" i="63" s="1"/>
  <c r="M14" i="63"/>
  <c r="M13" i="63" s="1"/>
  <c r="M17" i="63"/>
  <c r="M21" i="63"/>
  <c r="M35" i="63"/>
  <c r="M45" i="63"/>
  <c r="M54" i="63"/>
  <c r="M53" i="63" s="1"/>
  <c r="M69" i="63"/>
  <c r="M79" i="63"/>
  <c r="M83" i="63"/>
  <c r="M86" i="63"/>
  <c r="M91" i="63"/>
  <c r="M98" i="63"/>
  <c r="M101" i="63"/>
  <c r="M95" i="63" s="1"/>
  <c r="M112" i="63"/>
  <c r="M126" i="63"/>
  <c r="M125" i="63" s="1"/>
  <c r="M132" i="63"/>
  <c r="M131" i="63" s="1"/>
  <c r="M140" i="63"/>
  <c r="M8" i="60"/>
  <c r="AS8" i="60" s="1"/>
  <c r="BB8" i="60" s="1"/>
  <c r="M14" i="60"/>
  <c r="M17" i="60"/>
  <c r="M21" i="60"/>
  <c r="M35" i="60"/>
  <c r="AS35" i="60" s="1"/>
  <c r="BB35" i="60" s="1"/>
  <c r="M45" i="60"/>
  <c r="M54" i="60"/>
  <c r="M53" i="60" s="1"/>
  <c r="M69" i="60"/>
  <c r="M79" i="60"/>
  <c r="M83" i="60"/>
  <c r="M86" i="60"/>
  <c r="M91" i="60"/>
  <c r="M98" i="60"/>
  <c r="M101" i="60"/>
  <c r="M95" i="60" s="1"/>
  <c r="M112" i="60"/>
  <c r="AS112" i="60" s="1"/>
  <c r="BB112" i="60" s="1"/>
  <c r="M126" i="60"/>
  <c r="M125" i="60" s="1"/>
  <c r="M131" i="60"/>
  <c r="M140" i="60"/>
  <c r="M10" i="62"/>
  <c r="M12" i="62"/>
  <c r="M13" i="62"/>
  <c r="AV5" i="58"/>
  <c r="AU5" i="58"/>
  <c r="AV4" i="58"/>
  <c r="AU4" i="58"/>
  <c r="M7" i="60" l="1"/>
  <c r="AP7" i="60"/>
  <c r="AV8" i="60"/>
  <c r="AC10" i="62"/>
  <c r="AD10" i="62" s="1"/>
  <c r="AE10" i="62" s="1"/>
  <c r="A10" i="62" s="1"/>
  <c r="AC13" i="62"/>
  <c r="AD13" i="62" s="1"/>
  <c r="AE13" i="62" s="1"/>
  <c r="A13" i="62" s="1"/>
  <c r="AC12" i="62"/>
  <c r="AD12" i="62" s="1"/>
  <c r="AE12" i="62" s="1"/>
  <c r="A12" i="62" s="1"/>
  <c r="AS69" i="60"/>
  <c r="BB69" i="60" s="1"/>
  <c r="M82" i="63"/>
  <c r="AP78" i="60"/>
  <c r="AV112" i="60"/>
  <c r="M32" i="60"/>
  <c r="AP32" i="60"/>
  <c r="AV35" i="60"/>
  <c r="M13" i="60"/>
  <c r="AP13" i="60"/>
  <c r="AS14" i="60"/>
  <c r="M82" i="60"/>
  <c r="M78" i="60" s="1"/>
  <c r="M78" i="63"/>
  <c r="Y78" i="63" s="1"/>
  <c r="M6" i="63"/>
  <c r="M32" i="63"/>
  <c r="M28" i="63" s="1"/>
  <c r="BE148" i="63" a="1"/>
  <c r="BE148" i="63" s="1"/>
  <c r="AJ148" i="63" a="1"/>
  <c r="AJ148" i="63" s="1"/>
  <c r="AI148" i="63" a="1"/>
  <c r="AI148" i="63" s="1"/>
  <c r="AH148" i="63" a="1"/>
  <c r="AH148" i="63" s="1"/>
  <c r="AG148" i="63"/>
  <c r="AF148" i="63"/>
  <c r="AE148" i="63"/>
  <c r="BG5" i="63"/>
  <c r="BF5" i="63"/>
  <c r="AN5" i="63"/>
  <c r="BL4" i="63"/>
  <c r="BK4" i="63"/>
  <c r="BJ4" i="63"/>
  <c r="BG4" i="63"/>
  <c r="BF4" i="63"/>
  <c r="BE4" i="63"/>
  <c r="BD4" i="63"/>
  <c r="BC4" i="63"/>
  <c r="BB4" i="63"/>
  <c r="BA4" i="63"/>
  <c r="AZ4" i="63"/>
  <c r="AY4" i="63"/>
  <c r="AX4" i="63"/>
  <c r="AW4" i="63"/>
  <c r="AV4" i="63"/>
  <c r="AU4" i="63"/>
  <c r="AT4" i="63"/>
  <c r="AS4" i="63"/>
  <c r="AR4" i="63"/>
  <c r="AQ4" i="63"/>
  <c r="AP4" i="63"/>
  <c r="AM4" i="63"/>
  <c r="AL4" i="63"/>
  <c r="AK4" i="63"/>
  <c r="AJ4" i="63"/>
  <c r="AI4" i="63"/>
  <c r="AH4" i="63"/>
  <c r="AG4" i="63"/>
  <c r="AF4" i="63"/>
  <c r="AE4" i="63"/>
  <c r="AD4" i="63"/>
  <c r="AC4" i="63"/>
  <c r="AB4" i="63"/>
  <c r="AA4" i="63"/>
  <c r="Z4" i="63"/>
  <c r="M6" i="59"/>
  <c r="AC6" i="59" s="1"/>
  <c r="AD6" i="59" s="1"/>
  <c r="AE6" i="59" s="1"/>
  <c r="A6" i="59" s="1"/>
  <c r="M11" i="59"/>
  <c r="AC11" i="59" s="1"/>
  <c r="AD11" i="59" s="1"/>
  <c r="AE11" i="59" s="1"/>
  <c r="A11" i="59" s="1"/>
  <c r="M7" i="59"/>
  <c r="AC7" i="59" s="1"/>
  <c r="AD7" i="59" s="1"/>
  <c r="AE7" i="59" s="1"/>
  <c r="A7" i="59" s="1"/>
  <c r="M12" i="59"/>
  <c r="AC12" i="59" s="1"/>
  <c r="AD12" i="59" s="1"/>
  <c r="AE12" i="59" s="1"/>
  <c r="A12" i="59" s="1"/>
  <c r="M13" i="59"/>
  <c r="AC13" i="59" s="1"/>
  <c r="AD13" i="59" s="1"/>
  <c r="AE13" i="59" s="1"/>
  <c r="A13" i="59" s="1"/>
  <c r="M14" i="59"/>
  <c r="AC14" i="59" s="1"/>
  <c r="AD14" i="59" s="1"/>
  <c r="AE14" i="59" s="1"/>
  <c r="A14" i="59" s="1"/>
  <c r="M15" i="59"/>
  <c r="AC15" i="59" s="1"/>
  <c r="AD15" i="59" s="1"/>
  <c r="AE15" i="59" s="1"/>
  <c r="A15" i="59" s="1"/>
  <c r="M16" i="59"/>
  <c r="AC16" i="59" s="1"/>
  <c r="AD16" i="59" s="1"/>
  <c r="AE16" i="59" s="1"/>
  <c r="A16" i="59" s="1"/>
  <c r="M17" i="59"/>
  <c r="AC17" i="59" s="1"/>
  <c r="AD17" i="59" s="1"/>
  <c r="AE17" i="59" s="1"/>
  <c r="A17" i="59" s="1"/>
  <c r="M5" i="59"/>
  <c r="BE148" i="60" a="1"/>
  <c r="BE148" i="60" s="1"/>
  <c r="AJ148" i="60" a="1"/>
  <c r="AJ148" i="60" s="1"/>
  <c r="AP6" i="60" l="1"/>
  <c r="AS6" i="60" s="1"/>
  <c r="AY8" i="60"/>
  <c r="BJ7" i="60" s="1"/>
  <c r="BM7" i="60" s="1"/>
  <c r="BI8" i="60"/>
  <c r="AS7" i="60"/>
  <c r="AV7" i="60" s="1"/>
  <c r="AY7" i="60" s="1"/>
  <c r="AV69" i="60"/>
  <c r="AO5" i="63"/>
  <c r="AP5" i="63" s="1"/>
  <c r="AS78" i="60"/>
  <c r="BB78" i="60" s="1"/>
  <c r="AY112" i="60"/>
  <c r="BJ78" i="60" s="1"/>
  <c r="BM78" i="60" s="1"/>
  <c r="BI112" i="60"/>
  <c r="AY35" i="60"/>
  <c r="BJ32" i="60" s="1"/>
  <c r="BM32" i="60" s="1"/>
  <c r="BI35" i="60"/>
  <c r="AS32" i="60"/>
  <c r="AV32" i="60" s="1"/>
  <c r="AY32" i="60" s="1"/>
  <c r="M28" i="60"/>
  <c r="AP28" i="60"/>
  <c r="Y78" i="60"/>
  <c r="M6" i="60"/>
  <c r="AV14" i="60"/>
  <c r="AY14" i="60" s="1"/>
  <c r="BJ13" i="60" s="1"/>
  <c r="BM13" i="60" s="1"/>
  <c r="BB14" i="60"/>
  <c r="AS13" i="60"/>
  <c r="AV13" i="60" s="1"/>
  <c r="M5" i="63"/>
  <c r="AB124" i="63" s="1"/>
  <c r="AR5" i="63"/>
  <c r="AQ5" i="63"/>
  <c r="BF148" i="63" a="1"/>
  <c r="BF148" i="63" s="1"/>
  <c r="BG148" i="63" a="1"/>
  <c r="BG148" i="63" s="1"/>
  <c r="N20" i="50"/>
  <c r="N22" i="50" s="1"/>
  <c r="BO35" i="60" l="1"/>
  <c r="A35" i="60"/>
  <c r="BO8" i="60"/>
  <c r="A8" i="60"/>
  <c r="BO112" i="60"/>
  <c r="A112" i="60"/>
  <c r="BB7" i="60"/>
  <c r="BI7" i="60" s="1"/>
  <c r="AV6" i="60"/>
  <c r="AY6" i="60" s="1"/>
  <c r="AV78" i="60"/>
  <c r="AY78" i="60" s="1"/>
  <c r="AY69" i="60"/>
  <c r="BJ28" i="60" s="1"/>
  <c r="BM28" i="60" s="1"/>
  <c r="BI69" i="60"/>
  <c r="M5" i="60"/>
  <c r="AS28" i="60"/>
  <c r="AV28" i="60" s="1"/>
  <c r="AY28" i="60" s="1"/>
  <c r="BB32" i="60"/>
  <c r="BI32" i="60" s="1"/>
  <c r="BB13" i="60"/>
  <c r="BI13" i="60" s="1"/>
  <c r="BB6" i="60"/>
  <c r="AY13" i="60"/>
  <c r="BJ6" i="60" s="1"/>
  <c r="BM6" i="60" s="1"/>
  <c r="BI14" i="60"/>
  <c r="Y5" i="60"/>
  <c r="M124" i="60"/>
  <c r="M137" i="60" s="1"/>
  <c r="AB143" i="60" s="1"/>
  <c r="AP143" i="60" s="1"/>
  <c r="AS5" i="63"/>
  <c r="BB5" i="63" s="1"/>
  <c r="M124" i="63"/>
  <c r="Y5" i="63"/>
  <c r="AT5" i="63"/>
  <c r="AW5" i="63" s="1"/>
  <c r="AU5" i="63"/>
  <c r="AX5" i="63" s="1"/>
  <c r="BO14" i="60" l="1"/>
  <c r="A14" i="60"/>
  <c r="BO13" i="60"/>
  <c r="A13" i="60"/>
  <c r="BO7" i="60"/>
  <c r="A7" i="60"/>
  <c r="BO32" i="60"/>
  <c r="A32" i="60"/>
  <c r="BO69" i="60"/>
  <c r="A69" i="60"/>
  <c r="BI6" i="60"/>
  <c r="BI78" i="60"/>
  <c r="AB124" i="60"/>
  <c r="AP124" i="60" s="1"/>
  <c r="AS124" i="60" s="1"/>
  <c r="BB124" i="60" s="1"/>
  <c r="N18" i="50"/>
  <c r="BB28" i="60"/>
  <c r="BI28" i="60" s="1"/>
  <c r="AB137" i="60"/>
  <c r="AP137" i="60" s="1"/>
  <c r="AS137" i="60" s="1"/>
  <c r="AV137" i="60" s="1"/>
  <c r="AV5" i="63"/>
  <c r="AY5" i="63" s="1"/>
  <c r="M137" i="63"/>
  <c r="AB137" i="63"/>
  <c r="M143" i="60"/>
  <c r="AS143" i="60" s="1"/>
  <c r="AZ5" i="63"/>
  <c r="AK124" i="63"/>
  <c r="BD5" i="63"/>
  <c r="BC5" i="63"/>
  <c r="BA5" i="63"/>
  <c r="Y148" i="63"/>
  <c r="N21" i="50"/>
  <c r="BO28" i="60" l="1"/>
  <c r="A28" i="60"/>
  <c r="BO78" i="60"/>
  <c r="A78" i="60"/>
  <c r="BO6" i="60"/>
  <c r="A6" i="60"/>
  <c r="AV124" i="60"/>
  <c r="AY124" i="60" s="1"/>
  <c r="BJ5" i="63"/>
  <c r="AV143" i="60"/>
  <c r="AY143" i="60" s="1"/>
  <c r="BB143" i="60"/>
  <c r="BB137" i="60"/>
  <c r="BI137" i="60" s="1"/>
  <c r="AY137" i="60"/>
  <c r="AB146" i="60"/>
  <c r="AP146" i="60" s="1"/>
  <c r="M146" i="60"/>
  <c r="M143" i="63"/>
  <c r="AB143" i="63"/>
  <c r="BL5" i="63"/>
  <c r="BI5" i="63"/>
  <c r="A5" i="63" s="1"/>
  <c r="BO137" i="60" l="1"/>
  <c r="A137" i="60"/>
  <c r="BI124" i="60"/>
  <c r="AS146" i="60"/>
  <c r="AV146" i="60" s="1"/>
  <c r="BI143" i="60"/>
  <c r="M146" i="63"/>
  <c r="AB146" i="63"/>
  <c r="BK5" i="63"/>
  <c r="BM5" i="63" s="1"/>
  <c r="BO5" i="63" s="1"/>
  <c r="BO143" i="60" l="1"/>
  <c r="A143" i="60"/>
  <c r="BO124" i="60"/>
  <c r="A124" i="60"/>
  <c r="BB146" i="60"/>
  <c r="BI146" i="60" s="1"/>
  <c r="AY146" i="60"/>
  <c r="BO146" i="60" l="1"/>
  <c r="A146" i="60"/>
  <c r="AV148" i="63" a="1"/>
  <c r="AV148" i="63" s="1"/>
  <c r="BB148" i="63" a="1"/>
  <c r="BB148" i="63" s="1"/>
  <c r="BC148" i="63" a="1"/>
  <c r="BC148" i="63" s="1"/>
  <c r="BD148" i="63" a="1"/>
  <c r="BD148" i="63" s="1"/>
  <c r="AX148" i="63" a="1"/>
  <c r="AX148" i="63" s="1"/>
  <c r="AW148" i="63" l="1" a="1"/>
  <c r="AW148" i="63" s="1"/>
  <c r="I10" i="11" s="1"/>
  <c r="Y1" i="63" l="1"/>
  <c r="M12" i="36"/>
  <c r="BK4" i="60" l="1"/>
  <c r="BL4" i="60"/>
  <c r="BJ4" i="60"/>
  <c r="BF4" i="60"/>
  <c r="BG4" i="60"/>
  <c r="BF5" i="60"/>
  <c r="BG5" i="60"/>
  <c r="BC4" i="60"/>
  <c r="BD4" i="60"/>
  <c r="AZ4" i="60"/>
  <c r="BA4" i="60"/>
  <c r="AW4" i="60"/>
  <c r="AX4" i="60"/>
  <c r="AT4" i="60"/>
  <c r="AU4" i="60"/>
  <c r="AQ4" i="60"/>
  <c r="AR4" i="60"/>
  <c r="AC4" i="60"/>
  <c r="AD4" i="60"/>
  <c r="AB4" i="60"/>
  <c r="BE4" i="60"/>
  <c r="AS4" i="60"/>
  <c r="AP4" i="60"/>
  <c r="BB4" i="60"/>
  <c r="AY4" i="60"/>
  <c r="AV4" i="60"/>
  <c r="AM4" i="60"/>
  <c r="AJ4" i="60"/>
  <c r="AG148" i="60"/>
  <c r="AG4" i="60"/>
  <c r="BF148" i="60" l="1" a="1"/>
  <c r="BF148" i="60" s="1"/>
  <c r="BG148" i="60" a="1"/>
  <c r="BG148" i="60" s="1"/>
  <c r="B8" i="56"/>
  <c r="B9" i="56"/>
  <c r="B10" i="56"/>
  <c r="B11" i="56"/>
  <c r="B12" i="56"/>
  <c r="B13" i="56"/>
  <c r="B14" i="56"/>
  <c r="B15" i="56"/>
  <c r="B16" i="56"/>
  <c r="B17" i="56"/>
  <c r="B18" i="56"/>
  <c r="B19" i="56"/>
  <c r="B20" i="56"/>
  <c r="B21" i="56"/>
  <c r="B22" i="56"/>
  <c r="B23" i="56"/>
  <c r="B24" i="56"/>
  <c r="B25" i="56"/>
  <c r="B26" i="56"/>
  <c r="B27" i="56"/>
  <c r="B28" i="56"/>
  <c r="B29" i="56"/>
  <c r="B30" i="56"/>
  <c r="B31" i="56"/>
  <c r="B32" i="56"/>
  <c r="B33" i="56"/>
  <c r="B34" i="56"/>
  <c r="B35" i="56"/>
  <c r="B36" i="56"/>
  <c r="B37" i="56"/>
  <c r="B38" i="56"/>
  <c r="B39" i="56"/>
  <c r="B40" i="56"/>
  <c r="B41" i="56"/>
  <c r="B42" i="56"/>
  <c r="B43" i="56"/>
  <c r="B44" i="56"/>
  <c r="B45" i="56"/>
  <c r="B46" i="56"/>
  <c r="B47" i="56"/>
  <c r="B48" i="56"/>
  <c r="B49" i="56"/>
  <c r="B50" i="56"/>
  <c r="B51" i="56"/>
  <c r="B52" i="56"/>
  <c r="B53" i="56"/>
  <c r="B54" i="56"/>
  <c r="B55" i="56"/>
  <c r="B56" i="56"/>
  <c r="B57" i="56"/>
  <c r="B58" i="56"/>
  <c r="B59" i="56"/>
  <c r="B60" i="56"/>
  <c r="B61" i="56"/>
  <c r="B62" i="56"/>
  <c r="B63" i="56"/>
  <c r="B64" i="56"/>
  <c r="B65" i="56"/>
  <c r="B66" i="56"/>
  <c r="B67" i="56"/>
  <c r="B68" i="56"/>
  <c r="B69" i="56"/>
  <c r="B70" i="56"/>
  <c r="B71" i="56"/>
  <c r="B72" i="56"/>
  <c r="B73" i="56"/>
  <c r="B74" i="56"/>
  <c r="B75" i="56"/>
  <c r="B76" i="56"/>
  <c r="B77" i="56"/>
  <c r="B78" i="56"/>
  <c r="B79" i="56"/>
  <c r="B80" i="56"/>
  <c r="B81" i="56"/>
  <c r="B82" i="56"/>
  <c r="B83" i="56"/>
  <c r="B84" i="56"/>
  <c r="B85" i="56"/>
  <c r="B86" i="56"/>
  <c r="B87" i="56"/>
  <c r="B88" i="56"/>
  <c r="B89" i="56"/>
  <c r="B90" i="56"/>
  <c r="B91" i="56"/>
  <c r="B92" i="56"/>
  <c r="B93" i="56"/>
  <c r="B94" i="56"/>
  <c r="B95" i="56"/>
  <c r="B96" i="56"/>
  <c r="B97" i="56"/>
  <c r="B98" i="56"/>
  <c r="B99" i="56"/>
  <c r="B100" i="56"/>
  <c r="B101" i="56"/>
  <c r="B102" i="56"/>
  <c r="B103" i="56"/>
  <c r="B104" i="56"/>
  <c r="B105" i="56"/>
  <c r="B106" i="56"/>
  <c r="B107" i="56"/>
  <c r="B108" i="56"/>
  <c r="B109" i="56"/>
  <c r="B110" i="56"/>
  <c r="B111" i="56"/>
  <c r="B112" i="56"/>
  <c r="B113" i="56"/>
  <c r="B114" i="56"/>
  <c r="B115" i="56"/>
  <c r="B116" i="56"/>
  <c r="B117" i="56"/>
  <c r="B118" i="56"/>
  <c r="B119" i="56"/>
  <c r="B120" i="56"/>
  <c r="B121" i="56"/>
  <c r="B122" i="56"/>
  <c r="B123" i="56"/>
  <c r="B124" i="56"/>
  <c r="B125" i="56"/>
  <c r="B126" i="56"/>
  <c r="B127" i="56"/>
  <c r="B128" i="56"/>
  <c r="B129" i="56"/>
  <c r="B130" i="56"/>
  <c r="B131" i="56"/>
  <c r="B132" i="56"/>
  <c r="B133" i="56"/>
  <c r="B134" i="56"/>
  <c r="B135" i="56"/>
  <c r="B136" i="56"/>
  <c r="B137" i="56"/>
  <c r="B138" i="56"/>
  <c r="B139" i="56"/>
  <c r="B140" i="56"/>
  <c r="B141" i="56"/>
  <c r="B142" i="56"/>
  <c r="B143" i="56"/>
  <c r="B144" i="56"/>
  <c r="B145" i="56"/>
  <c r="B146" i="56"/>
  <c r="B147" i="56"/>
  <c r="B148" i="56"/>
  <c r="B149" i="56"/>
  <c r="B150" i="56"/>
  <c r="B151" i="56"/>
  <c r="B152" i="56"/>
  <c r="B153" i="56"/>
  <c r="B154" i="56"/>
  <c r="B155" i="56"/>
  <c r="B156" i="56"/>
  <c r="B157" i="56"/>
  <c r="B158" i="56"/>
  <c r="B159" i="56"/>
  <c r="B160" i="56"/>
  <c r="B161" i="56"/>
  <c r="B162" i="56"/>
  <c r="B163" i="56"/>
  <c r="B164" i="56"/>
  <c r="B165" i="56"/>
  <c r="B166" i="56"/>
  <c r="B167" i="56"/>
  <c r="B168" i="56"/>
  <c r="B169" i="56"/>
  <c r="B170" i="56"/>
  <c r="B171" i="56"/>
  <c r="B172" i="56"/>
  <c r="B173" i="56"/>
  <c r="B174" i="56"/>
  <c r="B175" i="56"/>
  <c r="B176" i="56"/>
  <c r="B177" i="56"/>
  <c r="B178" i="56"/>
  <c r="B179" i="56"/>
  <c r="B180" i="56"/>
  <c r="B181" i="56"/>
  <c r="B182" i="56"/>
  <c r="B183" i="56"/>
  <c r="B184" i="56"/>
  <c r="B185" i="56"/>
  <c r="B186" i="56"/>
  <c r="B187" i="56"/>
  <c r="B188" i="56"/>
  <c r="B189" i="56"/>
  <c r="B190" i="56"/>
  <c r="B191" i="56"/>
  <c r="B192" i="56"/>
  <c r="B193" i="56"/>
  <c r="B194" i="56"/>
  <c r="B195" i="56"/>
  <c r="B196" i="56"/>
  <c r="B197" i="56"/>
  <c r="B198" i="56"/>
  <c r="B199" i="56"/>
  <c r="B200" i="56"/>
  <c r="B201" i="56"/>
  <c r="B202" i="56"/>
  <c r="B203" i="56"/>
  <c r="B204" i="56"/>
  <c r="I6" i="56"/>
  <c r="J6" i="56" s="1"/>
  <c r="V6" i="56" a="1"/>
  <c r="V6" i="56" s="1"/>
  <c r="W6" i="56" a="1"/>
  <c r="W6" i="56" s="1"/>
  <c r="X6" i="56"/>
  <c r="Y6" i="56"/>
  <c r="I7" i="56"/>
  <c r="J7" i="56" s="1"/>
  <c r="V7" i="56" a="1"/>
  <c r="V7" i="56" s="1"/>
  <c r="W7" i="56" a="1"/>
  <c r="W7" i="56" s="1"/>
  <c r="X7" i="56"/>
  <c r="Y7" i="56"/>
  <c r="I8" i="56"/>
  <c r="J8" i="56" s="1"/>
  <c r="M8" i="56"/>
  <c r="V8" i="56" a="1"/>
  <c r="V8" i="56" s="1"/>
  <c r="W8" i="56" a="1"/>
  <c r="W8" i="56" s="1"/>
  <c r="X8" i="56"/>
  <c r="Y8" i="56"/>
  <c r="I9" i="56"/>
  <c r="J9" i="56" s="1"/>
  <c r="V9" i="56" a="1"/>
  <c r="V9" i="56" s="1"/>
  <c r="W9" i="56" a="1"/>
  <c r="W9" i="56" s="1"/>
  <c r="X9" i="56"/>
  <c r="Y9" i="56"/>
  <c r="I10" i="56"/>
  <c r="J10" i="56" s="1"/>
  <c r="V10" i="56" a="1"/>
  <c r="V10" i="56" s="1"/>
  <c r="W10" i="56" a="1"/>
  <c r="W10" i="56" s="1"/>
  <c r="X10" i="56"/>
  <c r="Y10" i="56"/>
  <c r="I11" i="56"/>
  <c r="J11" i="56" s="1"/>
  <c r="V11" i="56" a="1"/>
  <c r="V11" i="56" s="1"/>
  <c r="W11" i="56" a="1"/>
  <c r="W11" i="56" s="1"/>
  <c r="X11" i="56"/>
  <c r="Y11" i="56"/>
  <c r="I12" i="56"/>
  <c r="V12" i="56" a="1"/>
  <c r="V12" i="56" s="1"/>
  <c r="W12" i="56" a="1"/>
  <c r="W12" i="56" s="1"/>
  <c r="X12" i="56"/>
  <c r="Y12" i="56"/>
  <c r="I13" i="56"/>
  <c r="V13" i="56" a="1"/>
  <c r="V13" i="56" s="1"/>
  <c r="W13" i="56" a="1"/>
  <c r="W13" i="56" s="1"/>
  <c r="X13" i="56"/>
  <c r="Y13" i="56"/>
  <c r="I14" i="56"/>
  <c r="V14" i="56" a="1"/>
  <c r="V14" i="56" s="1"/>
  <c r="W14" i="56" a="1"/>
  <c r="W14" i="56" s="1"/>
  <c r="X14" i="56"/>
  <c r="Y14" i="56"/>
  <c r="I15" i="56"/>
  <c r="M15" i="56"/>
  <c r="V15" i="56" a="1"/>
  <c r="V15" i="56" s="1"/>
  <c r="W15" i="56" a="1"/>
  <c r="W15" i="56" s="1"/>
  <c r="X15" i="56"/>
  <c r="Y15" i="56"/>
  <c r="I16" i="56"/>
  <c r="M16" i="56" s="1"/>
  <c r="V16" i="56" a="1"/>
  <c r="V16" i="56" s="1"/>
  <c r="W16" i="56" a="1"/>
  <c r="W16" i="56" s="1"/>
  <c r="X16" i="56"/>
  <c r="Y16" i="56"/>
  <c r="I17" i="56"/>
  <c r="M17" i="56"/>
  <c r="V17" i="56" a="1"/>
  <c r="V17" i="56" s="1"/>
  <c r="W17" i="56" a="1"/>
  <c r="W17" i="56" s="1"/>
  <c r="X17" i="56"/>
  <c r="Y17" i="56"/>
  <c r="I18" i="56"/>
  <c r="M18" i="56"/>
  <c r="V18" i="56" a="1"/>
  <c r="V18" i="56" s="1"/>
  <c r="W18" i="56" a="1"/>
  <c r="W18" i="56" s="1"/>
  <c r="X18" i="56"/>
  <c r="Y18" i="56"/>
  <c r="I19" i="56"/>
  <c r="M19" i="56"/>
  <c r="V19" i="56" a="1"/>
  <c r="V19" i="56" s="1"/>
  <c r="W19" i="56" a="1"/>
  <c r="W19" i="56" s="1"/>
  <c r="X19" i="56"/>
  <c r="Y19" i="56"/>
  <c r="I20" i="56"/>
  <c r="M20" i="56" s="1"/>
  <c r="V20" i="56" a="1"/>
  <c r="V20" i="56" s="1"/>
  <c r="W20" i="56" a="1"/>
  <c r="W20" i="56" s="1"/>
  <c r="X20" i="56"/>
  <c r="Y20" i="56"/>
  <c r="I21" i="56"/>
  <c r="K21" i="56"/>
  <c r="M21" i="56"/>
  <c r="V21" i="56" a="1"/>
  <c r="V21" i="56" s="1"/>
  <c r="W21" i="56" a="1"/>
  <c r="W21" i="56" s="1"/>
  <c r="X21" i="56"/>
  <c r="Y21" i="56"/>
  <c r="I22" i="56"/>
  <c r="K22" i="56" s="1"/>
  <c r="L22" i="56"/>
  <c r="M22" i="56"/>
  <c r="V22" i="56" a="1"/>
  <c r="V22" i="56" s="1"/>
  <c r="W22" i="56" a="1"/>
  <c r="W22" i="56" s="1"/>
  <c r="X22" i="56"/>
  <c r="Y22" i="56"/>
  <c r="I23" i="56"/>
  <c r="K23" i="56" s="1"/>
  <c r="V23" i="56" a="1"/>
  <c r="V23" i="56" s="1"/>
  <c r="W23" i="56" a="1"/>
  <c r="W23" i="56" s="1"/>
  <c r="X23" i="56"/>
  <c r="Y23" i="56"/>
  <c r="I24" i="56"/>
  <c r="K24" i="56" s="1"/>
  <c r="L24" i="56"/>
  <c r="M24" i="56"/>
  <c r="V24" i="56" a="1"/>
  <c r="V24" i="56" s="1"/>
  <c r="W24" i="56" a="1"/>
  <c r="W24" i="56" s="1"/>
  <c r="X24" i="56"/>
  <c r="Y24" i="56"/>
  <c r="I25" i="56"/>
  <c r="K25" i="56" s="1"/>
  <c r="V25" i="56" a="1"/>
  <c r="V25" i="56" s="1"/>
  <c r="W25" i="56" a="1"/>
  <c r="W25" i="56" s="1"/>
  <c r="X25" i="56"/>
  <c r="Y25" i="56"/>
  <c r="I26" i="56"/>
  <c r="K26" i="56" s="1"/>
  <c r="L26" i="56"/>
  <c r="V26" i="56" a="1"/>
  <c r="V26" i="56" s="1"/>
  <c r="W26" i="56" a="1"/>
  <c r="W26" i="56" s="1"/>
  <c r="X26" i="56"/>
  <c r="Y26" i="56"/>
  <c r="I27" i="56"/>
  <c r="K27" i="56" s="1"/>
  <c r="V27" i="56" a="1"/>
  <c r="V27" i="56" s="1"/>
  <c r="W27" i="56" a="1"/>
  <c r="W27" i="56" s="1"/>
  <c r="X27" i="56"/>
  <c r="Y27" i="56"/>
  <c r="I28" i="56"/>
  <c r="K28" i="56" s="1"/>
  <c r="L28" i="56"/>
  <c r="V28" i="56" a="1"/>
  <c r="V28" i="56" s="1"/>
  <c r="W28" i="56" a="1"/>
  <c r="W28" i="56" s="1"/>
  <c r="X28" i="56"/>
  <c r="Y28" i="56"/>
  <c r="I29" i="56"/>
  <c r="K29" i="56" s="1"/>
  <c r="V29" i="56" a="1"/>
  <c r="V29" i="56" s="1"/>
  <c r="W29" i="56" a="1"/>
  <c r="W29" i="56" s="1"/>
  <c r="X29" i="56"/>
  <c r="Y29" i="56"/>
  <c r="I30" i="56"/>
  <c r="K30" i="56" s="1"/>
  <c r="L30" i="56"/>
  <c r="V30" i="56" a="1"/>
  <c r="V30" i="56" s="1"/>
  <c r="W30" i="56" a="1"/>
  <c r="W30" i="56" s="1"/>
  <c r="X30" i="56"/>
  <c r="Y30" i="56"/>
  <c r="I31" i="56"/>
  <c r="K31" i="56" s="1"/>
  <c r="V31" i="56" a="1"/>
  <c r="V31" i="56" s="1"/>
  <c r="W31" i="56" a="1"/>
  <c r="W31" i="56" s="1"/>
  <c r="X31" i="56"/>
  <c r="Y31" i="56"/>
  <c r="I32" i="56"/>
  <c r="V32" i="56" a="1"/>
  <c r="V32" i="56" s="1"/>
  <c r="W32" i="56" a="1"/>
  <c r="W32" i="56" s="1"/>
  <c r="X32" i="56"/>
  <c r="Y32" i="56"/>
  <c r="I33" i="56"/>
  <c r="K33" i="56" s="1"/>
  <c r="V33" i="56" a="1"/>
  <c r="V33" i="56" s="1"/>
  <c r="W33" i="56" a="1"/>
  <c r="W33" i="56" s="1"/>
  <c r="X33" i="56"/>
  <c r="Y33" i="56"/>
  <c r="I34" i="56"/>
  <c r="V34" i="56" a="1"/>
  <c r="V34" i="56" s="1"/>
  <c r="W34" i="56" a="1"/>
  <c r="W34" i="56" s="1"/>
  <c r="X34" i="56"/>
  <c r="Y34" i="56"/>
  <c r="I35" i="56"/>
  <c r="K35" i="56" s="1"/>
  <c r="V35" i="56" a="1"/>
  <c r="V35" i="56" s="1"/>
  <c r="W35" i="56" a="1"/>
  <c r="W35" i="56" s="1"/>
  <c r="X35" i="56"/>
  <c r="Y35" i="56"/>
  <c r="I36" i="56"/>
  <c r="V36" i="56" a="1"/>
  <c r="V36" i="56" s="1"/>
  <c r="W36" i="56" a="1"/>
  <c r="W36" i="56" s="1"/>
  <c r="X36" i="56"/>
  <c r="Y36" i="56"/>
  <c r="I37" i="56"/>
  <c r="K37" i="56" s="1"/>
  <c r="V37" i="56" a="1"/>
  <c r="V37" i="56" s="1"/>
  <c r="W37" i="56" a="1"/>
  <c r="W37" i="56" s="1"/>
  <c r="X37" i="56"/>
  <c r="Y37" i="56"/>
  <c r="I38" i="56"/>
  <c r="V38" i="56" a="1"/>
  <c r="V38" i="56" s="1"/>
  <c r="W38" i="56" a="1"/>
  <c r="W38" i="56" s="1"/>
  <c r="X38" i="56"/>
  <c r="Y38" i="56"/>
  <c r="I39" i="56"/>
  <c r="V39" i="56" a="1"/>
  <c r="V39" i="56" s="1"/>
  <c r="W39" i="56" a="1"/>
  <c r="W39" i="56" s="1"/>
  <c r="X39" i="56"/>
  <c r="Y39" i="56"/>
  <c r="I40" i="56"/>
  <c r="M40" i="56"/>
  <c r="V40" i="56" a="1"/>
  <c r="V40" i="56" s="1"/>
  <c r="W40" i="56" a="1"/>
  <c r="W40" i="56" s="1"/>
  <c r="X40" i="56"/>
  <c r="Y40" i="56"/>
  <c r="I41" i="56"/>
  <c r="V41" i="56" a="1"/>
  <c r="V41" i="56" s="1"/>
  <c r="W41" i="56" a="1"/>
  <c r="W41" i="56" s="1"/>
  <c r="X41" i="56"/>
  <c r="Y41" i="56"/>
  <c r="I42" i="56"/>
  <c r="M42" i="56"/>
  <c r="V42" i="56" a="1"/>
  <c r="V42" i="56" s="1"/>
  <c r="W42" i="56" a="1"/>
  <c r="W42" i="56" s="1"/>
  <c r="X42" i="56"/>
  <c r="Y42" i="56"/>
  <c r="I43" i="56"/>
  <c r="V43" i="56" a="1"/>
  <c r="V43" i="56" s="1"/>
  <c r="W43" i="56" a="1"/>
  <c r="W43" i="56" s="1"/>
  <c r="X43" i="56"/>
  <c r="Y43" i="56"/>
  <c r="I44" i="56"/>
  <c r="L44" i="56"/>
  <c r="M44" i="56"/>
  <c r="V44" i="56" a="1"/>
  <c r="V44" i="56" s="1"/>
  <c r="W44" i="56" a="1"/>
  <c r="W44" i="56" s="1"/>
  <c r="X44" i="56"/>
  <c r="Y44" i="56"/>
  <c r="I45" i="56"/>
  <c r="V45" i="56" a="1"/>
  <c r="V45" i="56" s="1"/>
  <c r="W45" i="56" a="1"/>
  <c r="W45" i="56" s="1"/>
  <c r="X45" i="56"/>
  <c r="Y45" i="56"/>
  <c r="I46" i="56"/>
  <c r="V46" i="56" a="1"/>
  <c r="V46" i="56" s="1"/>
  <c r="W46" i="56" a="1"/>
  <c r="W46" i="56" s="1"/>
  <c r="X46" i="56"/>
  <c r="Y46" i="56"/>
  <c r="I47" i="56"/>
  <c r="V47" i="56" a="1"/>
  <c r="V47" i="56" s="1"/>
  <c r="W47" i="56" a="1"/>
  <c r="W47" i="56" s="1"/>
  <c r="X47" i="56"/>
  <c r="Y47" i="56"/>
  <c r="I48" i="56"/>
  <c r="V48" i="56" a="1"/>
  <c r="V48" i="56" s="1"/>
  <c r="W48" i="56" a="1"/>
  <c r="W48" i="56" s="1"/>
  <c r="X48" i="56"/>
  <c r="Y48" i="56"/>
  <c r="I49" i="56"/>
  <c r="J49" i="56" s="1"/>
  <c r="Z49" i="56" s="1"/>
  <c r="K49" i="56"/>
  <c r="L49" i="56"/>
  <c r="M49" i="56"/>
  <c r="N49" i="56"/>
  <c r="V49" i="56" a="1"/>
  <c r="V49" i="56" s="1"/>
  <c r="W49" i="56" a="1"/>
  <c r="W49" i="56" s="1"/>
  <c r="X49" i="56"/>
  <c r="Y49" i="56"/>
  <c r="I50" i="56"/>
  <c r="J50" i="56" s="1"/>
  <c r="Z50" i="56" s="1"/>
  <c r="K50" i="56"/>
  <c r="L50" i="56"/>
  <c r="M50" i="56"/>
  <c r="N50" i="56"/>
  <c r="V50" i="56" a="1"/>
  <c r="V50" i="56" s="1"/>
  <c r="W50" i="56" a="1"/>
  <c r="W50" i="56" s="1"/>
  <c r="X50" i="56"/>
  <c r="Y50" i="56"/>
  <c r="I51" i="56"/>
  <c r="J51" i="56" s="1"/>
  <c r="Z51" i="56" s="1"/>
  <c r="K51" i="56"/>
  <c r="L51" i="56"/>
  <c r="M51" i="56"/>
  <c r="N51" i="56"/>
  <c r="V51" i="56" a="1"/>
  <c r="V51" i="56" s="1"/>
  <c r="W51" i="56" a="1"/>
  <c r="W51" i="56" s="1"/>
  <c r="X51" i="56"/>
  <c r="Y51" i="56"/>
  <c r="I52" i="56"/>
  <c r="L52" i="56" s="1"/>
  <c r="N52" i="56"/>
  <c r="V52" i="56" a="1"/>
  <c r="V52" i="56" s="1"/>
  <c r="W52" i="56" a="1"/>
  <c r="W52" i="56" s="1"/>
  <c r="X52" i="56"/>
  <c r="Y52" i="56"/>
  <c r="I53" i="56"/>
  <c r="N53" i="56" s="1"/>
  <c r="V53" i="56" a="1"/>
  <c r="V53" i="56" s="1"/>
  <c r="W53" i="56" a="1"/>
  <c r="W53" i="56" s="1"/>
  <c r="X53" i="56"/>
  <c r="Y53" i="56"/>
  <c r="I54" i="56"/>
  <c r="N54" i="56" s="1"/>
  <c r="L54" i="56"/>
  <c r="V54" i="56" a="1"/>
  <c r="V54" i="56" s="1"/>
  <c r="W54" i="56" a="1"/>
  <c r="W54" i="56" s="1"/>
  <c r="X54" i="56"/>
  <c r="Y54" i="56"/>
  <c r="I55" i="56"/>
  <c r="N55" i="56"/>
  <c r="V55" i="56" a="1"/>
  <c r="V55" i="56" s="1"/>
  <c r="W55" i="56" a="1"/>
  <c r="W55" i="56" s="1"/>
  <c r="X55" i="56"/>
  <c r="Y55" i="56"/>
  <c r="I56" i="56"/>
  <c r="L56" i="56"/>
  <c r="N56" i="56"/>
  <c r="V56" i="56" a="1"/>
  <c r="V56" i="56" s="1"/>
  <c r="W56" i="56" a="1"/>
  <c r="W56" i="56" s="1"/>
  <c r="X56" i="56"/>
  <c r="Y56" i="56"/>
  <c r="I57" i="56"/>
  <c r="N57" i="56"/>
  <c r="V57" i="56" a="1"/>
  <c r="V57" i="56" s="1"/>
  <c r="W57" i="56" a="1"/>
  <c r="W57" i="56" s="1"/>
  <c r="X57" i="56"/>
  <c r="Y57" i="56"/>
  <c r="I58" i="56"/>
  <c r="L58" i="56"/>
  <c r="V58" i="56" a="1"/>
  <c r="V58" i="56" s="1"/>
  <c r="W58" i="56" a="1"/>
  <c r="W58" i="56" s="1"/>
  <c r="X58" i="56"/>
  <c r="Y58" i="56"/>
  <c r="I59" i="56"/>
  <c r="N59" i="56"/>
  <c r="V59" i="56" a="1"/>
  <c r="V59" i="56" s="1"/>
  <c r="W59" i="56" a="1"/>
  <c r="W59" i="56" s="1"/>
  <c r="X59" i="56"/>
  <c r="Y59" i="56"/>
  <c r="I60" i="56"/>
  <c r="L60" i="56" s="1"/>
  <c r="N60" i="56"/>
  <c r="V60" i="56" a="1"/>
  <c r="V60" i="56" s="1"/>
  <c r="W60" i="56" a="1"/>
  <c r="W60" i="56" s="1"/>
  <c r="X60" i="56"/>
  <c r="Y60" i="56"/>
  <c r="I61" i="56"/>
  <c r="N61" i="56" s="1"/>
  <c r="V61" i="56" a="1"/>
  <c r="V61" i="56" s="1"/>
  <c r="W61" i="56" a="1"/>
  <c r="W61" i="56" s="1"/>
  <c r="X61" i="56"/>
  <c r="Y61" i="56"/>
  <c r="I62" i="56"/>
  <c r="N62" i="56" s="1"/>
  <c r="L62" i="56"/>
  <c r="V62" i="56" a="1"/>
  <c r="V62" i="56" s="1"/>
  <c r="W62" i="56" a="1"/>
  <c r="W62" i="56" s="1"/>
  <c r="X62" i="56"/>
  <c r="Y62" i="56"/>
  <c r="I63" i="56"/>
  <c r="N63" i="56" s="1"/>
  <c r="K63" i="56"/>
  <c r="V63" i="56" a="1"/>
  <c r="V63" i="56" s="1"/>
  <c r="W63" i="56" a="1"/>
  <c r="W63" i="56" s="1"/>
  <c r="X63" i="56"/>
  <c r="Y63" i="56"/>
  <c r="I64" i="56"/>
  <c r="N64" i="56" s="1"/>
  <c r="L64" i="56"/>
  <c r="V64" i="56" a="1"/>
  <c r="V64" i="56" s="1"/>
  <c r="W64" i="56" a="1"/>
  <c r="W64" i="56" s="1"/>
  <c r="X64" i="56"/>
  <c r="Y64" i="56"/>
  <c r="I65" i="56"/>
  <c r="N65" i="56" s="1"/>
  <c r="K65" i="56"/>
  <c r="V65" i="56" a="1"/>
  <c r="V65" i="56" s="1"/>
  <c r="W65" i="56" a="1"/>
  <c r="W65" i="56" s="1"/>
  <c r="X65" i="56"/>
  <c r="Y65" i="56"/>
  <c r="I66" i="56"/>
  <c r="N66" i="56" s="1"/>
  <c r="L66" i="56"/>
  <c r="V66" i="56" a="1"/>
  <c r="V66" i="56" s="1"/>
  <c r="W66" i="56" a="1"/>
  <c r="W66" i="56" s="1"/>
  <c r="X66" i="56"/>
  <c r="Y66" i="56"/>
  <c r="I67" i="56"/>
  <c r="N67" i="56" s="1"/>
  <c r="K67" i="56"/>
  <c r="V67" i="56" a="1"/>
  <c r="V67" i="56" s="1"/>
  <c r="W67" i="56" a="1"/>
  <c r="W67" i="56" s="1"/>
  <c r="X67" i="56"/>
  <c r="Y67" i="56"/>
  <c r="I68" i="56"/>
  <c r="M68" i="56" s="1"/>
  <c r="K68" i="56"/>
  <c r="V68" i="56" a="1"/>
  <c r="V68" i="56" s="1"/>
  <c r="W68" i="56" a="1"/>
  <c r="W68" i="56" s="1"/>
  <c r="X68" i="56"/>
  <c r="Y68" i="56"/>
  <c r="I69" i="56"/>
  <c r="K69" i="56" s="1"/>
  <c r="M69" i="56"/>
  <c r="N69" i="56"/>
  <c r="V69" i="56" a="1"/>
  <c r="V69" i="56" s="1"/>
  <c r="W69" i="56" a="1"/>
  <c r="W69" i="56" s="1"/>
  <c r="X69" i="56"/>
  <c r="Y69" i="56"/>
  <c r="I70" i="56"/>
  <c r="K70" i="56"/>
  <c r="N70" i="56"/>
  <c r="V70" i="56" a="1"/>
  <c r="V70" i="56" s="1"/>
  <c r="W70" i="56" a="1"/>
  <c r="W70" i="56" s="1"/>
  <c r="X70" i="56"/>
  <c r="Y70" i="56"/>
  <c r="I71" i="56"/>
  <c r="K71" i="56"/>
  <c r="M71" i="56"/>
  <c r="N71" i="56"/>
  <c r="V71" i="56" a="1"/>
  <c r="V71" i="56" s="1"/>
  <c r="W71" i="56" a="1"/>
  <c r="W71" i="56" s="1"/>
  <c r="X71" i="56"/>
  <c r="Y71" i="56"/>
  <c r="I72" i="56"/>
  <c r="M72" i="56" s="1"/>
  <c r="K72" i="56"/>
  <c r="V72" i="56" a="1"/>
  <c r="V72" i="56" s="1"/>
  <c r="W72" i="56" a="1"/>
  <c r="W72" i="56" s="1"/>
  <c r="X72" i="56"/>
  <c r="Y72" i="56"/>
  <c r="I73" i="56"/>
  <c r="K73" i="56" s="1"/>
  <c r="M73" i="56"/>
  <c r="N73" i="56"/>
  <c r="V73" i="56" a="1"/>
  <c r="V73" i="56" s="1"/>
  <c r="W73" i="56" a="1"/>
  <c r="W73" i="56" s="1"/>
  <c r="X73" i="56"/>
  <c r="Y73" i="56"/>
  <c r="I74" i="56"/>
  <c r="K74" i="56"/>
  <c r="N74" i="56"/>
  <c r="V74" i="56" a="1"/>
  <c r="V74" i="56" s="1"/>
  <c r="W74" i="56" a="1"/>
  <c r="W74" i="56" s="1"/>
  <c r="X74" i="56"/>
  <c r="Y74" i="56"/>
  <c r="I75" i="56"/>
  <c r="K75" i="56"/>
  <c r="M75" i="56"/>
  <c r="N75" i="56"/>
  <c r="V75" i="56" a="1"/>
  <c r="V75" i="56" s="1"/>
  <c r="W75" i="56" a="1"/>
  <c r="W75" i="56" s="1"/>
  <c r="X75" i="56"/>
  <c r="Y75" i="56"/>
  <c r="I76" i="56"/>
  <c r="V76" i="56" a="1"/>
  <c r="V76" i="56" s="1"/>
  <c r="W76" i="56" a="1"/>
  <c r="W76" i="56" s="1"/>
  <c r="X76" i="56"/>
  <c r="Y76" i="56"/>
  <c r="I77" i="56"/>
  <c r="K77" i="56"/>
  <c r="N77" i="56"/>
  <c r="V77" i="56" a="1"/>
  <c r="V77" i="56" s="1"/>
  <c r="W77" i="56" a="1"/>
  <c r="W77" i="56" s="1"/>
  <c r="X77" i="56"/>
  <c r="Y77" i="56"/>
  <c r="I78" i="56"/>
  <c r="M78" i="56"/>
  <c r="V78" i="56" a="1"/>
  <c r="V78" i="56" s="1"/>
  <c r="W78" i="56" a="1"/>
  <c r="W78" i="56" s="1"/>
  <c r="X78" i="56"/>
  <c r="Y78" i="56"/>
  <c r="I79" i="56"/>
  <c r="L79" i="56" s="1"/>
  <c r="J79" i="56"/>
  <c r="K79" i="56"/>
  <c r="M79" i="56"/>
  <c r="N79" i="56"/>
  <c r="V79" i="56" a="1"/>
  <c r="V79" i="56" s="1"/>
  <c r="W79" i="56" a="1"/>
  <c r="W79" i="56" s="1"/>
  <c r="X79" i="56"/>
  <c r="Y79" i="56"/>
  <c r="Z79" i="56"/>
  <c r="I80" i="56"/>
  <c r="L80" i="56" s="1"/>
  <c r="J80" i="56"/>
  <c r="V80" i="56" a="1"/>
  <c r="V80" i="56" s="1"/>
  <c r="W80" i="56" a="1"/>
  <c r="W80" i="56" s="1"/>
  <c r="X80" i="56"/>
  <c r="Y80" i="56"/>
  <c r="I81" i="56"/>
  <c r="K81" i="56" s="1"/>
  <c r="V81" i="56" a="1"/>
  <c r="V81" i="56" s="1"/>
  <c r="W81" i="56" a="1"/>
  <c r="W81" i="56" s="1"/>
  <c r="X81" i="56"/>
  <c r="Y81" i="56"/>
  <c r="I82" i="56"/>
  <c r="L82" i="56" s="1"/>
  <c r="K82" i="56"/>
  <c r="M82" i="56"/>
  <c r="N82" i="56"/>
  <c r="V82" i="56" a="1"/>
  <c r="V82" i="56" s="1"/>
  <c r="W82" i="56" a="1"/>
  <c r="W82" i="56" s="1"/>
  <c r="X82" i="56"/>
  <c r="Y82" i="56"/>
  <c r="I83" i="56"/>
  <c r="K83" i="56"/>
  <c r="V83" i="56" a="1"/>
  <c r="V83" i="56" s="1"/>
  <c r="W83" i="56" a="1"/>
  <c r="W83" i="56" s="1"/>
  <c r="X83" i="56"/>
  <c r="Y83" i="56"/>
  <c r="I84" i="56"/>
  <c r="L84" i="56" s="1"/>
  <c r="J84" i="56"/>
  <c r="M84" i="56"/>
  <c r="N84" i="56"/>
  <c r="V84" i="56" a="1"/>
  <c r="V84" i="56" s="1"/>
  <c r="W84" i="56" a="1"/>
  <c r="W84" i="56" s="1"/>
  <c r="X84" i="56"/>
  <c r="Y84" i="56"/>
  <c r="I85" i="56"/>
  <c r="N85" i="56"/>
  <c r="V85" i="56" a="1"/>
  <c r="V85" i="56" s="1"/>
  <c r="W85" i="56" a="1"/>
  <c r="W85" i="56" s="1"/>
  <c r="X85" i="56"/>
  <c r="Y85" i="56"/>
  <c r="I86" i="56"/>
  <c r="L86" i="56" s="1"/>
  <c r="J86" i="56"/>
  <c r="K86" i="56"/>
  <c r="M86" i="56"/>
  <c r="V86" i="56" a="1"/>
  <c r="V86" i="56" s="1"/>
  <c r="W86" i="56" a="1"/>
  <c r="W86" i="56" s="1"/>
  <c r="X86" i="56"/>
  <c r="Y86" i="56"/>
  <c r="I87" i="56"/>
  <c r="L87" i="56" s="1"/>
  <c r="J87" i="56"/>
  <c r="K87" i="56"/>
  <c r="Z87" i="56" s="1"/>
  <c r="M87" i="56"/>
  <c r="N87" i="56"/>
  <c r="V87" i="56" a="1"/>
  <c r="V87" i="56" s="1"/>
  <c r="W87" i="56" a="1"/>
  <c r="W87" i="56" s="1"/>
  <c r="X87" i="56"/>
  <c r="Y87" i="56"/>
  <c r="I88" i="56"/>
  <c r="L88" i="56" s="1"/>
  <c r="J88" i="56"/>
  <c r="V88" i="56" a="1"/>
  <c r="V88" i="56" s="1"/>
  <c r="W88" i="56" a="1"/>
  <c r="W88" i="56" s="1"/>
  <c r="X88" i="56"/>
  <c r="Y88" i="56"/>
  <c r="I89" i="56"/>
  <c r="K89" i="56" s="1"/>
  <c r="V89" i="56" a="1"/>
  <c r="V89" i="56" s="1"/>
  <c r="W89" i="56" a="1"/>
  <c r="W89" i="56" s="1"/>
  <c r="X89" i="56"/>
  <c r="Y89" i="56"/>
  <c r="I90" i="56"/>
  <c r="L90" i="56" s="1"/>
  <c r="K90" i="56"/>
  <c r="M90" i="56"/>
  <c r="N90" i="56"/>
  <c r="V90" i="56" a="1"/>
  <c r="V90" i="56" s="1"/>
  <c r="W90" i="56" a="1"/>
  <c r="W90" i="56" s="1"/>
  <c r="X90" i="56"/>
  <c r="Y90" i="56"/>
  <c r="I91" i="56"/>
  <c r="V91" i="56" a="1"/>
  <c r="V91" i="56" s="1"/>
  <c r="W91" i="56" a="1"/>
  <c r="W91" i="56" s="1"/>
  <c r="X91" i="56"/>
  <c r="Y91" i="56"/>
  <c r="I92" i="56"/>
  <c r="L92" i="56" s="1"/>
  <c r="J92" i="56"/>
  <c r="M92" i="56"/>
  <c r="N92" i="56"/>
  <c r="V92" i="56" a="1"/>
  <c r="V92" i="56" s="1"/>
  <c r="W92" i="56" a="1"/>
  <c r="W92" i="56" s="1"/>
  <c r="X92" i="56"/>
  <c r="Y92" i="56"/>
  <c r="I93" i="56"/>
  <c r="V93" i="56" a="1"/>
  <c r="V93" i="56" s="1"/>
  <c r="W93" i="56" a="1"/>
  <c r="W93" i="56" s="1"/>
  <c r="X93" i="56"/>
  <c r="Y93" i="56"/>
  <c r="I94" i="56"/>
  <c r="M94" i="56" s="1"/>
  <c r="J94" i="56"/>
  <c r="K94" i="56"/>
  <c r="L94" i="56"/>
  <c r="V94" i="56" a="1"/>
  <c r="V94" i="56" s="1"/>
  <c r="W94" i="56" a="1"/>
  <c r="W94" i="56" s="1"/>
  <c r="X94" i="56"/>
  <c r="Y94" i="56"/>
  <c r="I95" i="56"/>
  <c r="K95" i="56" s="1"/>
  <c r="J95" i="56"/>
  <c r="L95" i="56"/>
  <c r="N95" i="56"/>
  <c r="V95" i="56" a="1"/>
  <c r="V95" i="56" s="1"/>
  <c r="W95" i="56" a="1"/>
  <c r="W95" i="56" s="1"/>
  <c r="X95" i="56"/>
  <c r="Y95" i="56"/>
  <c r="I96" i="56"/>
  <c r="J96" i="56" s="1"/>
  <c r="K96" i="56"/>
  <c r="L96" i="56"/>
  <c r="M96" i="56"/>
  <c r="N96" i="56"/>
  <c r="V96" i="56" a="1"/>
  <c r="V96" i="56" s="1"/>
  <c r="W96" i="56" a="1"/>
  <c r="W96" i="56" s="1"/>
  <c r="X96" i="56"/>
  <c r="Y96" i="56"/>
  <c r="Z96" i="56"/>
  <c r="I97" i="56"/>
  <c r="J97" i="56"/>
  <c r="N97" i="56"/>
  <c r="V97" i="56" a="1"/>
  <c r="V97" i="56" s="1"/>
  <c r="W97" i="56" a="1"/>
  <c r="W97" i="56" s="1"/>
  <c r="X97" i="56"/>
  <c r="Y97" i="56"/>
  <c r="I98" i="56"/>
  <c r="M98" i="56" s="1"/>
  <c r="J98" i="56"/>
  <c r="K98" i="56"/>
  <c r="L98" i="56"/>
  <c r="V98" i="56" a="1"/>
  <c r="V98" i="56" s="1"/>
  <c r="W98" i="56" a="1"/>
  <c r="W98" i="56" s="1"/>
  <c r="X98" i="56"/>
  <c r="Y98" i="56"/>
  <c r="I99" i="56"/>
  <c r="K99" i="56" s="1"/>
  <c r="J99" i="56"/>
  <c r="M99" i="56"/>
  <c r="V99" i="56" a="1"/>
  <c r="V99" i="56" s="1"/>
  <c r="W99" i="56" a="1"/>
  <c r="W99" i="56" s="1"/>
  <c r="X99" i="56"/>
  <c r="Y99" i="56"/>
  <c r="I100" i="56"/>
  <c r="K100" i="56" s="1"/>
  <c r="J100" i="56"/>
  <c r="Z100" i="56" s="1"/>
  <c r="L100" i="56"/>
  <c r="M100" i="56"/>
  <c r="N100" i="56"/>
  <c r="V100" i="56" a="1"/>
  <c r="V100" i="56" s="1"/>
  <c r="W100" i="56" a="1"/>
  <c r="W100" i="56" s="1"/>
  <c r="X100" i="56"/>
  <c r="Y100" i="56"/>
  <c r="I101" i="56"/>
  <c r="K101" i="56" s="1"/>
  <c r="J101" i="56"/>
  <c r="M101" i="56"/>
  <c r="V101" i="56" a="1"/>
  <c r="V101" i="56" s="1"/>
  <c r="W101" i="56" a="1"/>
  <c r="W101" i="56" s="1"/>
  <c r="X101" i="56"/>
  <c r="Y101" i="56"/>
  <c r="I102" i="56"/>
  <c r="M102" i="56"/>
  <c r="V102" i="56" a="1"/>
  <c r="V102" i="56" s="1"/>
  <c r="W102" i="56" a="1"/>
  <c r="W102" i="56" s="1"/>
  <c r="X102" i="56"/>
  <c r="Y102" i="56"/>
  <c r="I103" i="56"/>
  <c r="K103" i="56"/>
  <c r="V103" i="56" a="1"/>
  <c r="V103" i="56" s="1"/>
  <c r="W103" i="56" a="1"/>
  <c r="W103" i="56" s="1"/>
  <c r="X103" i="56"/>
  <c r="Y103" i="56"/>
  <c r="I104" i="56"/>
  <c r="V104" i="56" a="1"/>
  <c r="V104" i="56" s="1"/>
  <c r="W104" i="56" a="1"/>
  <c r="W104" i="56" s="1"/>
  <c r="X104" i="56"/>
  <c r="Y104" i="56"/>
  <c r="I105" i="56"/>
  <c r="L105" i="56" s="1"/>
  <c r="J105" i="56"/>
  <c r="K105" i="56"/>
  <c r="M105" i="56"/>
  <c r="V105" i="56" a="1"/>
  <c r="V105" i="56" s="1"/>
  <c r="W105" i="56" a="1"/>
  <c r="W105" i="56" s="1"/>
  <c r="X105" i="56"/>
  <c r="Y105" i="56"/>
  <c r="I106" i="56"/>
  <c r="M106" i="56" s="1"/>
  <c r="V106" i="56" a="1"/>
  <c r="V106" i="56" s="1"/>
  <c r="W106" i="56" a="1"/>
  <c r="W106" i="56" s="1"/>
  <c r="X106" i="56"/>
  <c r="Y106" i="56"/>
  <c r="I107" i="56"/>
  <c r="K107" i="56" s="1"/>
  <c r="V107" i="56" a="1"/>
  <c r="V107" i="56" s="1"/>
  <c r="W107" i="56" a="1"/>
  <c r="W107" i="56" s="1"/>
  <c r="X107" i="56"/>
  <c r="Y107" i="56"/>
  <c r="I108" i="56"/>
  <c r="K108" i="56"/>
  <c r="M108" i="56"/>
  <c r="V108" i="56" a="1"/>
  <c r="V108" i="56" s="1"/>
  <c r="W108" i="56" a="1"/>
  <c r="W108" i="56" s="1"/>
  <c r="X108" i="56"/>
  <c r="Y108" i="56"/>
  <c r="I109" i="56"/>
  <c r="L109" i="56" s="1"/>
  <c r="K109" i="56"/>
  <c r="M109" i="56"/>
  <c r="V109" i="56" a="1"/>
  <c r="V109" i="56" s="1"/>
  <c r="W109" i="56" a="1"/>
  <c r="W109" i="56" s="1"/>
  <c r="X109" i="56"/>
  <c r="Y109" i="56"/>
  <c r="I110" i="56"/>
  <c r="M110" i="56" s="1"/>
  <c r="V110" i="56" a="1"/>
  <c r="V110" i="56" s="1"/>
  <c r="W110" i="56" a="1"/>
  <c r="W110" i="56" s="1"/>
  <c r="X110" i="56"/>
  <c r="Y110" i="56"/>
  <c r="I111" i="56"/>
  <c r="K111" i="56" s="1"/>
  <c r="V111" i="56" a="1"/>
  <c r="V111" i="56" s="1"/>
  <c r="W111" i="56" a="1"/>
  <c r="W111" i="56" s="1"/>
  <c r="X111" i="56"/>
  <c r="Y111" i="56"/>
  <c r="I112" i="56"/>
  <c r="K112" i="56"/>
  <c r="M112" i="56"/>
  <c r="V112" i="56" a="1"/>
  <c r="V112" i="56" s="1"/>
  <c r="W112" i="56" a="1"/>
  <c r="W112" i="56" s="1"/>
  <c r="X112" i="56"/>
  <c r="Y112" i="56"/>
  <c r="I113" i="56"/>
  <c r="L113" i="56" s="1"/>
  <c r="K113" i="56"/>
  <c r="M113" i="56"/>
  <c r="V113" i="56" a="1"/>
  <c r="V113" i="56" s="1"/>
  <c r="W113" i="56" a="1"/>
  <c r="W113" i="56" s="1"/>
  <c r="X113" i="56"/>
  <c r="Y113" i="56"/>
  <c r="I114" i="56"/>
  <c r="M114" i="56" s="1"/>
  <c r="V114" i="56" a="1"/>
  <c r="V114" i="56" s="1"/>
  <c r="W114" i="56" a="1"/>
  <c r="W114" i="56" s="1"/>
  <c r="X114" i="56"/>
  <c r="Y114" i="56"/>
  <c r="I115" i="56"/>
  <c r="K115" i="56" s="1"/>
  <c r="V115" i="56" a="1"/>
  <c r="V115" i="56" s="1"/>
  <c r="W115" i="56" a="1"/>
  <c r="W115" i="56" s="1"/>
  <c r="X115" i="56"/>
  <c r="Y115" i="56"/>
  <c r="I116" i="56"/>
  <c r="K116" i="56"/>
  <c r="M116" i="56"/>
  <c r="V116" i="56" a="1"/>
  <c r="V116" i="56" s="1"/>
  <c r="W116" i="56" a="1"/>
  <c r="W116" i="56" s="1"/>
  <c r="X116" i="56"/>
  <c r="Y116" i="56"/>
  <c r="I117" i="56"/>
  <c r="L117" i="56" s="1"/>
  <c r="K117" i="56"/>
  <c r="M117" i="56"/>
  <c r="V117" i="56" a="1"/>
  <c r="V117" i="56" s="1"/>
  <c r="W117" i="56" a="1"/>
  <c r="W117" i="56" s="1"/>
  <c r="X117" i="56"/>
  <c r="Y117" i="56"/>
  <c r="I118" i="56"/>
  <c r="M118" i="56" s="1"/>
  <c r="V118" i="56" a="1"/>
  <c r="V118" i="56" s="1"/>
  <c r="W118" i="56" a="1"/>
  <c r="W118" i="56" s="1"/>
  <c r="X118" i="56"/>
  <c r="Y118" i="56"/>
  <c r="I119" i="56"/>
  <c r="K119" i="56" s="1"/>
  <c r="V119" i="56" a="1"/>
  <c r="V119" i="56" s="1"/>
  <c r="W119" i="56" a="1"/>
  <c r="W119" i="56" s="1"/>
  <c r="X119" i="56"/>
  <c r="Y119" i="56"/>
  <c r="I120" i="56"/>
  <c r="K120" i="56" s="1"/>
  <c r="J120" i="56"/>
  <c r="L120" i="56"/>
  <c r="M120" i="56"/>
  <c r="N120" i="56"/>
  <c r="V120" i="56" a="1"/>
  <c r="V120" i="56" s="1"/>
  <c r="W120" i="56" a="1"/>
  <c r="W120" i="56" s="1"/>
  <c r="X120" i="56"/>
  <c r="Y120" i="56"/>
  <c r="I121" i="56"/>
  <c r="K121" i="56" s="1"/>
  <c r="J121" i="56"/>
  <c r="L121" i="56"/>
  <c r="M121" i="56"/>
  <c r="N121" i="56"/>
  <c r="V121" i="56" a="1"/>
  <c r="V121" i="56" s="1"/>
  <c r="W121" i="56" a="1"/>
  <c r="W121" i="56" s="1"/>
  <c r="X121" i="56"/>
  <c r="Y121" i="56"/>
  <c r="I122" i="56"/>
  <c r="K122" i="56" s="1"/>
  <c r="J122" i="56"/>
  <c r="L122" i="56"/>
  <c r="M122" i="56"/>
  <c r="N122" i="56"/>
  <c r="V122" i="56" a="1"/>
  <c r="V122" i="56" s="1"/>
  <c r="W122" i="56" a="1"/>
  <c r="W122" i="56" s="1"/>
  <c r="X122" i="56"/>
  <c r="Y122" i="56"/>
  <c r="I123" i="56"/>
  <c r="K123" i="56" s="1"/>
  <c r="J123" i="56"/>
  <c r="L123" i="56"/>
  <c r="M123" i="56"/>
  <c r="N123" i="56"/>
  <c r="V123" i="56" a="1"/>
  <c r="V123" i="56" s="1"/>
  <c r="W123" i="56" a="1"/>
  <c r="W123" i="56" s="1"/>
  <c r="X123" i="56"/>
  <c r="Y123" i="56"/>
  <c r="I124" i="56"/>
  <c r="K124" i="56" s="1"/>
  <c r="J124" i="56"/>
  <c r="L124" i="56"/>
  <c r="M124" i="56"/>
  <c r="V124" i="56" a="1"/>
  <c r="V124" i="56" s="1"/>
  <c r="W124" i="56" a="1"/>
  <c r="W124" i="56" s="1"/>
  <c r="X124" i="56"/>
  <c r="Y124" i="56"/>
  <c r="I125" i="56"/>
  <c r="K125" i="56" s="1"/>
  <c r="J125" i="56"/>
  <c r="L125" i="56"/>
  <c r="M125" i="56"/>
  <c r="V125" i="56" a="1"/>
  <c r="V125" i="56" s="1"/>
  <c r="W125" i="56" a="1"/>
  <c r="W125" i="56" s="1"/>
  <c r="X125" i="56"/>
  <c r="Y125" i="56"/>
  <c r="I126" i="56"/>
  <c r="K126" i="56" s="1"/>
  <c r="J126" i="56"/>
  <c r="L126" i="56"/>
  <c r="M126" i="56"/>
  <c r="V126" i="56" a="1"/>
  <c r="V126" i="56" s="1"/>
  <c r="W126" i="56" a="1"/>
  <c r="W126" i="56" s="1"/>
  <c r="X126" i="56"/>
  <c r="Y126" i="56"/>
  <c r="I127" i="56"/>
  <c r="K127" i="56" s="1"/>
  <c r="J127" i="56"/>
  <c r="L127" i="56"/>
  <c r="M127" i="56"/>
  <c r="V127" i="56" a="1"/>
  <c r="V127" i="56" s="1"/>
  <c r="W127" i="56" a="1"/>
  <c r="W127" i="56" s="1"/>
  <c r="X127" i="56"/>
  <c r="Y127" i="56"/>
  <c r="I128" i="56"/>
  <c r="K128" i="56" s="1"/>
  <c r="J128" i="56"/>
  <c r="L128" i="56"/>
  <c r="M128" i="56"/>
  <c r="V128" i="56" a="1"/>
  <c r="V128" i="56" s="1"/>
  <c r="W128" i="56" a="1"/>
  <c r="W128" i="56" s="1"/>
  <c r="X128" i="56"/>
  <c r="Y128" i="56"/>
  <c r="I129" i="56"/>
  <c r="K129" i="56" s="1"/>
  <c r="J129" i="56"/>
  <c r="L129" i="56"/>
  <c r="V129" i="56" a="1"/>
  <c r="V129" i="56" s="1"/>
  <c r="W129" i="56" a="1"/>
  <c r="W129" i="56" s="1"/>
  <c r="X129" i="56"/>
  <c r="Y129" i="56"/>
  <c r="I130" i="56"/>
  <c r="K130" i="56" s="1"/>
  <c r="J130" i="56"/>
  <c r="L130" i="56"/>
  <c r="V130" i="56" a="1"/>
  <c r="V130" i="56" s="1"/>
  <c r="W130" i="56" a="1"/>
  <c r="W130" i="56" s="1"/>
  <c r="X130" i="56"/>
  <c r="Y130" i="56"/>
  <c r="I131" i="56"/>
  <c r="K131" i="56" s="1"/>
  <c r="J131" i="56"/>
  <c r="L131" i="56"/>
  <c r="V131" i="56" a="1"/>
  <c r="V131" i="56" s="1"/>
  <c r="W131" i="56" a="1"/>
  <c r="W131" i="56" s="1"/>
  <c r="X131" i="56"/>
  <c r="Y131" i="56"/>
  <c r="I132" i="56"/>
  <c r="K132" i="56" s="1"/>
  <c r="J132" i="56"/>
  <c r="L132" i="56"/>
  <c r="V132" i="56" a="1"/>
  <c r="V132" i="56" s="1"/>
  <c r="W132" i="56" a="1"/>
  <c r="W132" i="56" s="1"/>
  <c r="X132" i="56"/>
  <c r="Y132" i="56"/>
  <c r="I133" i="56"/>
  <c r="K133" i="56" s="1"/>
  <c r="J133" i="56"/>
  <c r="L133" i="56"/>
  <c r="V133" i="56" a="1"/>
  <c r="V133" i="56" s="1"/>
  <c r="W133" i="56" a="1"/>
  <c r="W133" i="56" s="1"/>
  <c r="X133" i="56"/>
  <c r="Y133" i="56"/>
  <c r="I134" i="56"/>
  <c r="K134" i="56" s="1"/>
  <c r="J134" i="56"/>
  <c r="L134" i="56"/>
  <c r="V134" i="56" a="1"/>
  <c r="V134" i="56" s="1"/>
  <c r="W134" i="56" a="1"/>
  <c r="W134" i="56" s="1"/>
  <c r="X134" i="56"/>
  <c r="Y134" i="56"/>
  <c r="I135" i="56"/>
  <c r="K135" i="56" s="1"/>
  <c r="J135" i="56"/>
  <c r="L135" i="56"/>
  <c r="V135" i="56" a="1"/>
  <c r="V135" i="56" s="1"/>
  <c r="W135" i="56" a="1"/>
  <c r="W135" i="56" s="1"/>
  <c r="X135" i="56"/>
  <c r="Y135" i="56"/>
  <c r="I136" i="56"/>
  <c r="K136" i="56" s="1"/>
  <c r="J136" i="56"/>
  <c r="L136" i="56"/>
  <c r="V136" i="56" a="1"/>
  <c r="V136" i="56" s="1"/>
  <c r="W136" i="56" a="1"/>
  <c r="W136" i="56" s="1"/>
  <c r="X136" i="56"/>
  <c r="Y136" i="56"/>
  <c r="I137" i="56"/>
  <c r="K137" i="56" s="1"/>
  <c r="J137" i="56"/>
  <c r="L137" i="56"/>
  <c r="V137" i="56" a="1"/>
  <c r="V137" i="56" s="1"/>
  <c r="W137" i="56" a="1"/>
  <c r="W137" i="56" s="1"/>
  <c r="X137" i="56"/>
  <c r="Y137" i="56"/>
  <c r="I138" i="56"/>
  <c r="K138" i="56" s="1"/>
  <c r="J138" i="56"/>
  <c r="L138" i="56"/>
  <c r="V138" i="56" a="1"/>
  <c r="V138" i="56" s="1"/>
  <c r="W138" i="56" a="1"/>
  <c r="W138" i="56" s="1"/>
  <c r="X138" i="56"/>
  <c r="Y138" i="56"/>
  <c r="I139" i="56"/>
  <c r="K139" i="56" s="1"/>
  <c r="J139" i="56"/>
  <c r="L139" i="56"/>
  <c r="V139" i="56" a="1"/>
  <c r="V139" i="56" s="1"/>
  <c r="W139" i="56" a="1"/>
  <c r="W139" i="56" s="1"/>
  <c r="X139" i="56"/>
  <c r="Y139" i="56"/>
  <c r="I140" i="56"/>
  <c r="K140" i="56" s="1"/>
  <c r="J140" i="56"/>
  <c r="L140" i="56"/>
  <c r="V140" i="56" a="1"/>
  <c r="V140" i="56" s="1"/>
  <c r="W140" i="56" a="1"/>
  <c r="W140" i="56" s="1"/>
  <c r="X140" i="56"/>
  <c r="Y140" i="56"/>
  <c r="I141" i="56"/>
  <c r="K141" i="56" s="1"/>
  <c r="J141" i="56"/>
  <c r="L141" i="56"/>
  <c r="V141" i="56" a="1"/>
  <c r="V141" i="56" s="1"/>
  <c r="W141" i="56" a="1"/>
  <c r="W141" i="56" s="1"/>
  <c r="X141" i="56"/>
  <c r="Y141" i="56"/>
  <c r="I142" i="56"/>
  <c r="K142" i="56" s="1"/>
  <c r="J142" i="56"/>
  <c r="L142" i="56"/>
  <c r="V142" i="56" a="1"/>
  <c r="V142" i="56" s="1"/>
  <c r="W142" i="56" a="1"/>
  <c r="W142" i="56" s="1"/>
  <c r="X142" i="56"/>
  <c r="Y142" i="56"/>
  <c r="I143" i="56"/>
  <c r="J143" i="56"/>
  <c r="V143" i="56" a="1"/>
  <c r="V143" i="56" s="1"/>
  <c r="W143" i="56" a="1"/>
  <c r="W143" i="56" s="1"/>
  <c r="X143" i="56"/>
  <c r="Y143" i="56"/>
  <c r="I144" i="56"/>
  <c r="L144" i="56" s="1"/>
  <c r="V144" i="56" a="1"/>
  <c r="V144" i="56" s="1"/>
  <c r="W144" i="56" a="1"/>
  <c r="W144" i="56" s="1"/>
  <c r="X144" i="56"/>
  <c r="Y144" i="56"/>
  <c r="I145" i="56"/>
  <c r="J145" i="56" s="1"/>
  <c r="V145" i="56" a="1"/>
  <c r="V145" i="56" s="1"/>
  <c r="W145" i="56" a="1"/>
  <c r="W145" i="56" s="1"/>
  <c r="X145" i="56"/>
  <c r="Y145" i="56"/>
  <c r="I146" i="56"/>
  <c r="L146" i="56"/>
  <c r="V146" i="56" a="1"/>
  <c r="V146" i="56" s="1"/>
  <c r="W146" i="56" a="1"/>
  <c r="W146" i="56" s="1"/>
  <c r="X146" i="56"/>
  <c r="Y146" i="56"/>
  <c r="I147" i="56"/>
  <c r="J147" i="56"/>
  <c r="L147" i="56"/>
  <c r="V147" i="56" a="1"/>
  <c r="V147" i="56" s="1"/>
  <c r="W147" i="56" a="1"/>
  <c r="W147" i="56" s="1"/>
  <c r="X147" i="56"/>
  <c r="Y147" i="56"/>
  <c r="I148" i="56"/>
  <c r="J148" i="56"/>
  <c r="L148" i="56"/>
  <c r="V148" i="56" a="1"/>
  <c r="V148" i="56" s="1"/>
  <c r="W148" i="56" a="1"/>
  <c r="W148" i="56"/>
  <c r="X148" i="56"/>
  <c r="Y148" i="56"/>
  <c r="I149" i="56"/>
  <c r="J149" i="56"/>
  <c r="L149" i="56"/>
  <c r="V149" i="56" a="1"/>
  <c r="V149" i="56" s="1"/>
  <c r="W149" i="56" a="1"/>
  <c r="W149" i="56"/>
  <c r="X149" i="56"/>
  <c r="Y149" i="56"/>
  <c r="I150" i="56"/>
  <c r="V150" i="56" a="1"/>
  <c r="V150" i="56" s="1"/>
  <c r="W150" i="56" a="1"/>
  <c r="W150" i="56"/>
  <c r="X150" i="56"/>
  <c r="Y150" i="56"/>
  <c r="I151" i="56"/>
  <c r="L151" i="56" s="1"/>
  <c r="V151" i="56" a="1"/>
  <c r="V151" i="56" s="1"/>
  <c r="W151" i="56" a="1"/>
  <c r="W151" i="56"/>
  <c r="X151" i="56"/>
  <c r="Y151" i="56"/>
  <c r="I152" i="56"/>
  <c r="J152" i="56" s="1"/>
  <c r="M152" i="56"/>
  <c r="V152" i="56" a="1"/>
  <c r="V152" i="56" s="1"/>
  <c r="W152" i="56" a="1"/>
  <c r="W152" i="56" s="1"/>
  <c r="X152" i="56"/>
  <c r="Y152" i="56"/>
  <c r="I153" i="56"/>
  <c r="L153" i="56"/>
  <c r="V153" i="56" a="1"/>
  <c r="V153" i="56" s="1"/>
  <c r="W153" i="56" a="1"/>
  <c r="W153" i="56" s="1"/>
  <c r="X153" i="56"/>
  <c r="Y153" i="56"/>
  <c r="I154" i="56"/>
  <c r="J154" i="56"/>
  <c r="M154" i="56"/>
  <c r="V154" i="56" a="1"/>
  <c r="V154" i="56" s="1"/>
  <c r="W154" i="56" a="1"/>
  <c r="W154" i="56" s="1"/>
  <c r="X154" i="56"/>
  <c r="Y154" i="56"/>
  <c r="I155" i="56"/>
  <c r="V155" i="56" a="1"/>
  <c r="V155" i="56" s="1"/>
  <c r="W155" i="56" a="1"/>
  <c r="W155" i="56" s="1"/>
  <c r="X155" i="56"/>
  <c r="Y155" i="56"/>
  <c r="I156" i="56"/>
  <c r="J156" i="56"/>
  <c r="K156" i="56"/>
  <c r="L156" i="56"/>
  <c r="M156" i="56"/>
  <c r="V156" i="56" a="1"/>
  <c r="V156" i="56" s="1"/>
  <c r="W156" i="56" a="1"/>
  <c r="W156" i="56" s="1"/>
  <c r="X156" i="56"/>
  <c r="Y156" i="56"/>
  <c r="I157" i="56"/>
  <c r="J157" i="56"/>
  <c r="L157" i="56"/>
  <c r="M157" i="56"/>
  <c r="V157" i="56" a="1"/>
  <c r="V157" i="56" s="1"/>
  <c r="W157" i="56" a="1"/>
  <c r="W157" i="56" s="1"/>
  <c r="X157" i="56"/>
  <c r="Y157" i="56"/>
  <c r="I158" i="56"/>
  <c r="J158" i="56" s="1"/>
  <c r="L158" i="56"/>
  <c r="V158" i="56" a="1"/>
  <c r="V158" i="56" s="1"/>
  <c r="W158" i="56" a="1"/>
  <c r="W158" i="56" s="1"/>
  <c r="X158" i="56"/>
  <c r="Y158" i="56"/>
  <c r="I159" i="56"/>
  <c r="L159" i="56" s="1"/>
  <c r="J159" i="56"/>
  <c r="K159" i="56"/>
  <c r="V159" i="56" a="1"/>
  <c r="V159" i="56" s="1"/>
  <c r="W159" i="56" a="1"/>
  <c r="W159" i="56" s="1"/>
  <c r="X159" i="56"/>
  <c r="Y159" i="56"/>
  <c r="I160" i="56"/>
  <c r="J160" i="56"/>
  <c r="K160" i="56"/>
  <c r="L160" i="56"/>
  <c r="M160" i="56"/>
  <c r="V160" i="56" a="1"/>
  <c r="V160" i="56" s="1"/>
  <c r="W160" i="56" a="1"/>
  <c r="W160" i="56" s="1"/>
  <c r="X160" i="56"/>
  <c r="Y160" i="56"/>
  <c r="I161" i="56"/>
  <c r="J161" i="56"/>
  <c r="L161" i="56"/>
  <c r="M161" i="56"/>
  <c r="V161" i="56" a="1"/>
  <c r="V161" i="56" s="1"/>
  <c r="W161" i="56" a="1"/>
  <c r="W161" i="56" s="1"/>
  <c r="X161" i="56"/>
  <c r="Y161" i="56"/>
  <c r="I162" i="56"/>
  <c r="J162" i="56" s="1"/>
  <c r="L162" i="56"/>
  <c r="V162" i="56" a="1"/>
  <c r="V162" i="56" s="1"/>
  <c r="W162" i="56" a="1"/>
  <c r="W162" i="56" s="1"/>
  <c r="X162" i="56"/>
  <c r="Y162" i="56"/>
  <c r="I163" i="56"/>
  <c r="L163" i="56" s="1"/>
  <c r="J163" i="56"/>
  <c r="K163" i="56"/>
  <c r="V163" i="56" a="1"/>
  <c r="V163" i="56" s="1"/>
  <c r="W163" i="56" a="1"/>
  <c r="W163" i="56" s="1"/>
  <c r="X163" i="56"/>
  <c r="Y163" i="56"/>
  <c r="I164" i="56"/>
  <c r="J164" i="56"/>
  <c r="K164" i="56"/>
  <c r="L164" i="56"/>
  <c r="M164" i="56"/>
  <c r="V164" i="56" a="1"/>
  <c r="V164" i="56" s="1"/>
  <c r="W164" i="56" a="1"/>
  <c r="W164" i="56" s="1"/>
  <c r="X164" i="56"/>
  <c r="Y164" i="56"/>
  <c r="I165" i="56"/>
  <c r="J165" i="56"/>
  <c r="L165" i="56"/>
  <c r="M165" i="56"/>
  <c r="V165" i="56" a="1"/>
  <c r="V165" i="56" s="1"/>
  <c r="W165" i="56" a="1"/>
  <c r="W165" i="56" s="1"/>
  <c r="X165" i="56"/>
  <c r="Y165" i="56"/>
  <c r="I166" i="56"/>
  <c r="J166" i="56" s="1"/>
  <c r="L166" i="56"/>
  <c r="V166" i="56" a="1"/>
  <c r="V166" i="56" s="1"/>
  <c r="W166" i="56" a="1"/>
  <c r="W166" i="56" s="1"/>
  <c r="X166" i="56"/>
  <c r="Y166" i="56"/>
  <c r="I167" i="56"/>
  <c r="L167" i="56" s="1"/>
  <c r="J167" i="56"/>
  <c r="K167" i="56"/>
  <c r="V167" i="56" a="1"/>
  <c r="V167" i="56" s="1"/>
  <c r="W167" i="56" a="1"/>
  <c r="W167" i="56" s="1"/>
  <c r="X167" i="56"/>
  <c r="Y167" i="56"/>
  <c r="I168" i="56"/>
  <c r="J168" i="56"/>
  <c r="K168" i="56"/>
  <c r="L168" i="56"/>
  <c r="M168" i="56"/>
  <c r="V168" i="56" a="1"/>
  <c r="V168" i="56" s="1"/>
  <c r="W168" i="56" a="1"/>
  <c r="W168" i="56" s="1"/>
  <c r="X168" i="56"/>
  <c r="Y168" i="56"/>
  <c r="I169" i="56"/>
  <c r="J169" i="56"/>
  <c r="L169" i="56"/>
  <c r="M169" i="56"/>
  <c r="V169" i="56" a="1"/>
  <c r="V169" i="56" s="1"/>
  <c r="W169" i="56" a="1"/>
  <c r="W169" i="56" s="1"/>
  <c r="X169" i="56"/>
  <c r="Y169" i="56"/>
  <c r="I170" i="56"/>
  <c r="J170" i="56" s="1"/>
  <c r="L170" i="56"/>
  <c r="V170" i="56" a="1"/>
  <c r="V170" i="56" s="1"/>
  <c r="W170" i="56" a="1"/>
  <c r="W170" i="56" s="1"/>
  <c r="X170" i="56"/>
  <c r="Y170" i="56"/>
  <c r="I171" i="56"/>
  <c r="L171" i="56" s="1"/>
  <c r="J171" i="56"/>
  <c r="K171" i="56"/>
  <c r="V171" i="56" a="1"/>
  <c r="V171" i="56" s="1"/>
  <c r="W171" i="56" a="1"/>
  <c r="W171" i="56" s="1"/>
  <c r="X171" i="56"/>
  <c r="Y171" i="56"/>
  <c r="I172" i="56"/>
  <c r="J172" i="56"/>
  <c r="K172" i="56"/>
  <c r="L172" i="56"/>
  <c r="M172" i="56"/>
  <c r="V172" i="56" a="1"/>
  <c r="V172" i="56" s="1"/>
  <c r="W172" i="56" a="1"/>
  <c r="W172" i="56" s="1"/>
  <c r="X172" i="56"/>
  <c r="Y172" i="56"/>
  <c r="I173" i="56"/>
  <c r="J173" i="56"/>
  <c r="L173" i="56"/>
  <c r="M173" i="56"/>
  <c r="V173" i="56" a="1"/>
  <c r="V173" i="56" s="1"/>
  <c r="W173" i="56" a="1"/>
  <c r="W173" i="56" s="1"/>
  <c r="X173" i="56"/>
  <c r="Y173" i="56"/>
  <c r="I174" i="56"/>
  <c r="J174" i="56" s="1"/>
  <c r="L174" i="56"/>
  <c r="V174" i="56" a="1"/>
  <c r="V174" i="56" s="1"/>
  <c r="W174" i="56" a="1"/>
  <c r="W174" i="56" s="1"/>
  <c r="X174" i="56"/>
  <c r="Y174" i="56"/>
  <c r="I175" i="56"/>
  <c r="M175" i="56" s="1"/>
  <c r="J175" i="56"/>
  <c r="K175" i="56"/>
  <c r="L175" i="56"/>
  <c r="V175" i="56" a="1"/>
  <c r="V175" i="56" s="1"/>
  <c r="W175" i="56" a="1"/>
  <c r="W175" i="56" s="1"/>
  <c r="X175" i="56"/>
  <c r="Y175" i="56"/>
  <c r="I176" i="56"/>
  <c r="J176" i="56"/>
  <c r="K176" i="56"/>
  <c r="L176" i="56"/>
  <c r="M176" i="56"/>
  <c r="V176" i="56" a="1"/>
  <c r="V176" i="56" s="1"/>
  <c r="W176" i="56" a="1"/>
  <c r="W176" i="56" s="1"/>
  <c r="X176" i="56"/>
  <c r="Y176" i="56"/>
  <c r="I177" i="56"/>
  <c r="J177" i="56"/>
  <c r="L177" i="56"/>
  <c r="M177" i="56"/>
  <c r="V177" i="56" a="1"/>
  <c r="V177" i="56" s="1"/>
  <c r="W177" i="56" a="1"/>
  <c r="W177" i="56" s="1"/>
  <c r="X177" i="56"/>
  <c r="Y177" i="56"/>
  <c r="I178" i="56"/>
  <c r="K178" i="56" s="1"/>
  <c r="J178" i="56"/>
  <c r="L178" i="56"/>
  <c r="V178" i="56" a="1"/>
  <c r="V178" i="56" s="1"/>
  <c r="W178" i="56" a="1"/>
  <c r="W178" i="56" s="1"/>
  <c r="X178" i="56"/>
  <c r="Y178" i="56"/>
  <c r="I179" i="56"/>
  <c r="M179" i="56" s="1"/>
  <c r="J179" i="56"/>
  <c r="K179" i="56"/>
  <c r="L179" i="56"/>
  <c r="V179" i="56" a="1"/>
  <c r="V179" i="56" s="1"/>
  <c r="W179" i="56" a="1"/>
  <c r="W179" i="56" s="1"/>
  <c r="X179" i="56"/>
  <c r="Y179" i="56"/>
  <c r="I180" i="56"/>
  <c r="J180" i="56"/>
  <c r="K180" i="56"/>
  <c r="L180" i="56"/>
  <c r="M180" i="56"/>
  <c r="V180" i="56" a="1"/>
  <c r="V180" i="56" s="1"/>
  <c r="W180" i="56" a="1"/>
  <c r="W180" i="56" s="1"/>
  <c r="X180" i="56"/>
  <c r="Y180" i="56"/>
  <c r="I181" i="56"/>
  <c r="N181" i="56" s="1"/>
  <c r="J181" i="56"/>
  <c r="L181" i="56"/>
  <c r="M181" i="56"/>
  <c r="V181" i="56" a="1"/>
  <c r="V181" i="56" s="1"/>
  <c r="W181" i="56" a="1"/>
  <c r="W181" i="56" s="1"/>
  <c r="X181" i="56"/>
  <c r="Y181" i="56"/>
  <c r="I182" i="56"/>
  <c r="L182" i="56" s="1"/>
  <c r="K182" i="56"/>
  <c r="M182" i="56"/>
  <c r="V182" i="56" a="1"/>
  <c r="V182" i="56" s="1"/>
  <c r="W182" i="56" a="1"/>
  <c r="W182" i="56" s="1"/>
  <c r="X182" i="56"/>
  <c r="Y182" i="56"/>
  <c r="I183" i="56"/>
  <c r="L183" i="56" s="1"/>
  <c r="K183" i="56"/>
  <c r="M183" i="56"/>
  <c r="V183" i="56" a="1"/>
  <c r="V183" i="56" s="1"/>
  <c r="W183" i="56" a="1"/>
  <c r="W183" i="56" s="1"/>
  <c r="X183" i="56"/>
  <c r="Y183" i="56"/>
  <c r="I184" i="56"/>
  <c r="K184" i="56" s="1"/>
  <c r="M184" i="56"/>
  <c r="V184" i="56" a="1"/>
  <c r="V184" i="56" s="1"/>
  <c r="W184" i="56" a="1"/>
  <c r="W184" i="56" s="1"/>
  <c r="X184" i="56"/>
  <c r="Y184" i="56"/>
  <c r="I185" i="56"/>
  <c r="K185" i="56"/>
  <c r="M185" i="56"/>
  <c r="V185" i="56" a="1"/>
  <c r="V185" i="56" s="1"/>
  <c r="W185" i="56" a="1"/>
  <c r="W185" i="56" s="1"/>
  <c r="X185" i="56"/>
  <c r="Y185" i="56"/>
  <c r="I186" i="56"/>
  <c r="K186" i="56" s="1"/>
  <c r="V186" i="56" a="1"/>
  <c r="V186" i="56" s="1"/>
  <c r="W186" i="56" a="1"/>
  <c r="W186" i="56" s="1"/>
  <c r="X186" i="56"/>
  <c r="Y186" i="56"/>
  <c r="I187" i="56"/>
  <c r="K187" i="56"/>
  <c r="M187" i="56"/>
  <c r="V187" i="56" a="1"/>
  <c r="V187" i="56" s="1"/>
  <c r="W187" i="56" a="1"/>
  <c r="W187" i="56" s="1"/>
  <c r="X187" i="56"/>
  <c r="Y187" i="56"/>
  <c r="I188" i="56"/>
  <c r="K188" i="56"/>
  <c r="M188" i="56"/>
  <c r="V188" i="56" a="1"/>
  <c r="V188" i="56" s="1"/>
  <c r="W188" i="56" a="1"/>
  <c r="W188" i="56" s="1"/>
  <c r="X188" i="56"/>
  <c r="Y188" i="56"/>
  <c r="I189" i="56"/>
  <c r="K189" i="56"/>
  <c r="V189" i="56" a="1"/>
  <c r="V189" i="56" s="1"/>
  <c r="W189" i="56" a="1"/>
  <c r="W189" i="56" s="1"/>
  <c r="X189" i="56"/>
  <c r="Y189" i="56"/>
  <c r="I190" i="56"/>
  <c r="V190" i="56" a="1"/>
  <c r="V190" i="56" s="1"/>
  <c r="W190" i="56" a="1"/>
  <c r="W190" i="56" s="1"/>
  <c r="X190" i="56"/>
  <c r="Y190" i="56"/>
  <c r="I191" i="56"/>
  <c r="K191" i="56"/>
  <c r="M191" i="56"/>
  <c r="V191" i="56" a="1"/>
  <c r="V191" i="56" s="1"/>
  <c r="W191" i="56" a="1"/>
  <c r="W191" i="56" s="1"/>
  <c r="X191" i="56"/>
  <c r="Y191" i="56"/>
  <c r="I192" i="56"/>
  <c r="K192" i="56" s="1"/>
  <c r="M192" i="56"/>
  <c r="V192" i="56" a="1"/>
  <c r="V192" i="56" s="1"/>
  <c r="W192" i="56" a="1"/>
  <c r="W192" i="56" s="1"/>
  <c r="X192" i="56"/>
  <c r="Y192" i="56"/>
  <c r="I193" i="56"/>
  <c r="K193" i="56"/>
  <c r="M193" i="56"/>
  <c r="V193" i="56" a="1"/>
  <c r="V193" i="56" s="1"/>
  <c r="W193" i="56" a="1"/>
  <c r="W193" i="56" s="1"/>
  <c r="X193" i="56"/>
  <c r="Y193" i="56"/>
  <c r="I194" i="56"/>
  <c r="K194" i="56" s="1"/>
  <c r="V194" i="56" a="1"/>
  <c r="V194" i="56" s="1"/>
  <c r="W194" i="56" a="1"/>
  <c r="W194" i="56" s="1"/>
  <c r="X194" i="56"/>
  <c r="Y194" i="56"/>
  <c r="I195" i="56"/>
  <c r="K195" i="56"/>
  <c r="M195" i="56"/>
  <c r="V195" i="56" a="1"/>
  <c r="V195" i="56" s="1"/>
  <c r="W195" i="56" a="1"/>
  <c r="W195" i="56" s="1"/>
  <c r="X195" i="56"/>
  <c r="Y195" i="56"/>
  <c r="I196" i="56"/>
  <c r="K196" i="56"/>
  <c r="M196" i="56"/>
  <c r="V196" i="56" a="1"/>
  <c r="V196" i="56" s="1"/>
  <c r="W196" i="56" a="1"/>
  <c r="W196" i="56" s="1"/>
  <c r="X196" i="56"/>
  <c r="Y196" i="56"/>
  <c r="I197" i="56"/>
  <c r="K197" i="56"/>
  <c r="V197" i="56" a="1"/>
  <c r="V197" i="56" s="1"/>
  <c r="W197" i="56" a="1"/>
  <c r="W197" i="56" s="1"/>
  <c r="X197" i="56"/>
  <c r="Y197" i="56"/>
  <c r="I198" i="56"/>
  <c r="V198" i="56" a="1"/>
  <c r="V198" i="56" s="1"/>
  <c r="W198" i="56" a="1"/>
  <c r="W198" i="56" s="1"/>
  <c r="X198" i="56"/>
  <c r="Y198" i="56"/>
  <c r="I199" i="56"/>
  <c r="K199" i="56"/>
  <c r="L199" i="56"/>
  <c r="M199" i="56"/>
  <c r="V199" i="56" a="1"/>
  <c r="V199" i="56" s="1"/>
  <c r="W199" i="56" a="1"/>
  <c r="W199" i="56" s="1"/>
  <c r="X199" i="56"/>
  <c r="Y199" i="56"/>
  <c r="I200" i="56"/>
  <c r="K200" i="56" s="1"/>
  <c r="M200" i="56"/>
  <c r="V200" i="56" a="1"/>
  <c r="V200" i="56" s="1"/>
  <c r="W200" i="56" a="1"/>
  <c r="W200" i="56" s="1"/>
  <c r="X200" i="56"/>
  <c r="Y200" i="56"/>
  <c r="I201" i="56"/>
  <c r="V201" i="56" a="1"/>
  <c r="V201" i="56" s="1"/>
  <c r="W201" i="56" a="1"/>
  <c r="W201" i="56" s="1"/>
  <c r="X201" i="56"/>
  <c r="Y201" i="56"/>
  <c r="I202" i="56"/>
  <c r="K202" i="56" s="1"/>
  <c r="M202" i="56"/>
  <c r="V202" i="56" a="1"/>
  <c r="V202" i="56" s="1"/>
  <c r="W202" i="56" a="1"/>
  <c r="W202" i="56" s="1"/>
  <c r="X202" i="56"/>
  <c r="Y202" i="56"/>
  <c r="I203" i="56"/>
  <c r="V203" i="56" a="1"/>
  <c r="V203" i="56" s="1"/>
  <c r="W203" i="56" a="1"/>
  <c r="W203" i="56" s="1"/>
  <c r="X203" i="56"/>
  <c r="Y203" i="56"/>
  <c r="I204" i="56"/>
  <c r="K204" i="56" s="1"/>
  <c r="M204" i="56"/>
  <c r="V204" i="56" a="1"/>
  <c r="V204" i="56" s="1"/>
  <c r="W204" i="56" a="1"/>
  <c r="W204" i="56" s="1"/>
  <c r="X204" i="56"/>
  <c r="Y204" i="56"/>
  <c r="AA204" i="56"/>
  <c r="I5" i="56"/>
  <c r="C4" i="28"/>
  <c r="M4" i="50" a="1"/>
  <c r="M4" i="50" s="1"/>
  <c r="AE13" i="50" a="1"/>
  <c r="AE13" i="50" s="1"/>
  <c r="AE12" i="50" a="1"/>
  <c r="AE12" i="50" s="1"/>
  <c r="AE11" i="50" a="1"/>
  <c r="AE11" i="50" s="1"/>
  <c r="AE9" i="50" a="1"/>
  <c r="AE9" i="50" s="1"/>
  <c r="AE10" i="50" a="1"/>
  <c r="AE10" i="50" s="1"/>
  <c r="AE8" i="50" a="1"/>
  <c r="AE8" i="50" s="1"/>
  <c r="AC8" i="50" a="1"/>
  <c r="AC8" i="50" s="1"/>
  <c r="AC9" i="50" a="1"/>
  <c r="AC9" i="50" s="1"/>
  <c r="AC10" i="50" a="1"/>
  <c r="AC10" i="50" s="1"/>
  <c r="AC11" i="50" a="1"/>
  <c r="AC11" i="50" s="1"/>
  <c r="AC12" i="50" a="1"/>
  <c r="AC12" i="50" s="1"/>
  <c r="AC13" i="50" a="1"/>
  <c r="AC13" i="50" s="1"/>
  <c r="F6" i="11"/>
  <c r="H6" i="11"/>
  <c r="G6" i="11"/>
  <c r="M7" i="56" l="1"/>
  <c r="AB195" i="56"/>
  <c r="AD195" i="56" s="1"/>
  <c r="A195" i="56" s="1"/>
  <c r="Z166" i="56"/>
  <c r="AB166" i="56" s="1"/>
  <c r="AD166" i="56" s="1"/>
  <c r="A166" i="56" s="1"/>
  <c r="L189" i="56"/>
  <c r="N189" i="56"/>
  <c r="AA189" i="56"/>
  <c r="J189" i="56"/>
  <c r="Z189" i="56" s="1"/>
  <c r="AB189" i="56" s="1"/>
  <c r="AD189" i="56" s="1"/>
  <c r="A189" i="56" s="1"/>
  <c r="K155" i="56"/>
  <c r="N155" i="56"/>
  <c r="AA155" i="56"/>
  <c r="J155" i="56"/>
  <c r="L155" i="56"/>
  <c r="M155" i="56"/>
  <c r="Z154" i="56"/>
  <c r="N201" i="56"/>
  <c r="AA201" i="56"/>
  <c r="J201" i="56"/>
  <c r="L202" i="56"/>
  <c r="L200" i="56"/>
  <c r="L196" i="56"/>
  <c r="N196" i="56"/>
  <c r="AA196" i="56"/>
  <c r="J196" i="56"/>
  <c r="Z196" i="56" s="1"/>
  <c r="M194" i="56"/>
  <c r="L188" i="56"/>
  <c r="N188" i="56"/>
  <c r="AA188" i="56"/>
  <c r="J188" i="56"/>
  <c r="M186" i="56"/>
  <c r="K153" i="56"/>
  <c r="N153" i="56"/>
  <c r="AA153" i="56"/>
  <c r="J153" i="56"/>
  <c r="Z153" i="56" s="1"/>
  <c r="AB153" i="56" s="1"/>
  <c r="AD153" i="56" s="1"/>
  <c r="A153" i="56" s="1"/>
  <c r="M153" i="56"/>
  <c r="AA54" i="56"/>
  <c r="AB79" i="56"/>
  <c r="AD79" i="56" s="1"/>
  <c r="A79" i="56" s="1"/>
  <c r="N203" i="56"/>
  <c r="AA203" i="56"/>
  <c r="J203" i="56"/>
  <c r="L197" i="56"/>
  <c r="N197" i="56"/>
  <c r="AA197" i="56"/>
  <c r="J197" i="56"/>
  <c r="L204" i="56"/>
  <c r="L195" i="56"/>
  <c r="N195" i="56"/>
  <c r="AA195" i="56"/>
  <c r="J195" i="56"/>
  <c r="Z195" i="56" s="1"/>
  <c r="L187" i="56"/>
  <c r="N187" i="56"/>
  <c r="AA187" i="56"/>
  <c r="J187" i="56"/>
  <c r="Z187" i="56" s="1"/>
  <c r="AB187" i="56" s="1"/>
  <c r="AD187" i="56" s="1"/>
  <c r="A187" i="56" s="1"/>
  <c r="K150" i="56"/>
  <c r="M150" i="56"/>
  <c r="N150" i="56"/>
  <c r="AA150" i="56"/>
  <c r="J150" i="56"/>
  <c r="Z150" i="56" s="1"/>
  <c r="AB150" i="56" s="1"/>
  <c r="AD150" i="56" s="1"/>
  <c r="A150" i="56" s="1"/>
  <c r="L150" i="56"/>
  <c r="L198" i="56"/>
  <c r="N198" i="56"/>
  <c r="AA198" i="56"/>
  <c r="J198" i="56"/>
  <c r="L190" i="56"/>
  <c r="N190" i="56"/>
  <c r="AA190" i="56"/>
  <c r="J190" i="56"/>
  <c r="N200" i="56"/>
  <c r="AA200" i="56"/>
  <c r="J200" i="56"/>
  <c r="L186" i="56"/>
  <c r="N186" i="56"/>
  <c r="AA186" i="56"/>
  <c r="J186" i="56"/>
  <c r="K151" i="56"/>
  <c r="N151" i="56"/>
  <c r="AA151" i="56"/>
  <c r="J151" i="56"/>
  <c r="Z151" i="56" s="1"/>
  <c r="AB151" i="56" s="1"/>
  <c r="AD151" i="56" s="1"/>
  <c r="A151" i="56" s="1"/>
  <c r="M151" i="56"/>
  <c r="K144" i="56"/>
  <c r="M144" i="56"/>
  <c r="N144" i="56"/>
  <c r="AA144" i="56"/>
  <c r="J144" i="56"/>
  <c r="Z144" i="56" s="1"/>
  <c r="AB144" i="56" s="1"/>
  <c r="AD144" i="56" s="1"/>
  <c r="A144" i="56" s="1"/>
  <c r="Z127" i="56"/>
  <c r="AB127" i="56" s="1"/>
  <c r="AD127" i="56" s="1"/>
  <c r="A127" i="56" s="1"/>
  <c r="J104" i="56"/>
  <c r="L104" i="56"/>
  <c r="N104" i="56"/>
  <c r="K104" i="56"/>
  <c r="M104" i="56"/>
  <c r="AA102" i="56"/>
  <c r="M203" i="56"/>
  <c r="M201" i="56"/>
  <c r="L193" i="56"/>
  <c r="N193" i="56"/>
  <c r="AA193" i="56"/>
  <c r="J193" i="56"/>
  <c r="Z193" i="56" s="1"/>
  <c r="AB193" i="56" s="1"/>
  <c r="AD193" i="56" s="1"/>
  <c r="A193" i="56" s="1"/>
  <c r="L185" i="56"/>
  <c r="N185" i="56"/>
  <c r="AA185" i="56"/>
  <c r="J185" i="56"/>
  <c r="Z185" i="56" s="1"/>
  <c r="AB185" i="56" s="1"/>
  <c r="AD185" i="56" s="1"/>
  <c r="A185" i="56" s="1"/>
  <c r="N204" i="56"/>
  <c r="J204" i="56"/>
  <c r="N202" i="56"/>
  <c r="AA202" i="56"/>
  <c r="J202" i="56"/>
  <c r="L201" i="56"/>
  <c r="M198" i="56"/>
  <c r="L192" i="56"/>
  <c r="N192" i="56"/>
  <c r="AA192" i="56"/>
  <c r="J192" i="56"/>
  <c r="Z192" i="56" s="1"/>
  <c r="AB192" i="56" s="1"/>
  <c r="AD192" i="56" s="1"/>
  <c r="A192" i="56" s="1"/>
  <c r="M190" i="56"/>
  <c r="L184" i="56"/>
  <c r="N184" i="56"/>
  <c r="AA184" i="56"/>
  <c r="J184" i="56"/>
  <c r="Z163" i="56"/>
  <c r="AB163" i="56" s="1"/>
  <c r="AD163" i="56" s="1"/>
  <c r="A163" i="56" s="1"/>
  <c r="Z147" i="56"/>
  <c r="AB147" i="56" s="1"/>
  <c r="AD147" i="56" s="1"/>
  <c r="A147" i="56" s="1"/>
  <c r="AA104" i="56"/>
  <c r="L194" i="56"/>
  <c r="N194" i="56"/>
  <c r="AA194" i="56"/>
  <c r="J194" i="56"/>
  <c r="L203" i="56"/>
  <c r="K203" i="56"/>
  <c r="K201" i="56"/>
  <c r="N199" i="56"/>
  <c r="AA199" i="56"/>
  <c r="J199" i="56"/>
  <c r="K198" i="56"/>
  <c r="M197" i="56"/>
  <c r="L191" i="56"/>
  <c r="N191" i="56"/>
  <c r="AA191" i="56"/>
  <c r="J191" i="56"/>
  <c r="K190" i="56"/>
  <c r="M189" i="56"/>
  <c r="K146" i="56"/>
  <c r="M146" i="56"/>
  <c r="N146" i="56"/>
  <c r="AA146" i="56"/>
  <c r="J146" i="56"/>
  <c r="AA84" i="56"/>
  <c r="J183" i="56"/>
  <c r="J182" i="56"/>
  <c r="Z182" i="56" s="1"/>
  <c r="AB182" i="56" s="1"/>
  <c r="AD182" i="56" s="1"/>
  <c r="A182" i="56" s="1"/>
  <c r="N177" i="56"/>
  <c r="AA177" i="56"/>
  <c r="K174" i="56"/>
  <c r="Z174" i="56" s="1"/>
  <c r="AB174" i="56" s="1"/>
  <c r="AD174" i="56" s="1"/>
  <c r="A174" i="56" s="1"/>
  <c r="N173" i="56"/>
  <c r="Z173" i="56" s="1"/>
  <c r="AB173" i="56" s="1"/>
  <c r="AD173" i="56" s="1"/>
  <c r="A173" i="56" s="1"/>
  <c r="AA173" i="56"/>
  <c r="M171" i="56"/>
  <c r="K170" i="56"/>
  <c r="N169" i="56"/>
  <c r="AA169" i="56"/>
  <c r="M167" i="56"/>
  <c r="Z167" i="56" s="1"/>
  <c r="AB167" i="56" s="1"/>
  <c r="AD167" i="56" s="1"/>
  <c r="A167" i="56" s="1"/>
  <c r="K166" i="56"/>
  <c r="N165" i="56"/>
  <c r="Z165" i="56" s="1"/>
  <c r="AB165" i="56" s="1"/>
  <c r="AD165" i="56" s="1"/>
  <c r="A165" i="56" s="1"/>
  <c r="AA165" i="56"/>
  <c r="M163" i="56"/>
  <c r="K162" i="56"/>
  <c r="N161" i="56"/>
  <c r="AA161" i="56"/>
  <c r="M159" i="56"/>
  <c r="Z159" i="56" s="1"/>
  <c r="AB159" i="56" s="1"/>
  <c r="AD159" i="56" s="1"/>
  <c r="A159" i="56" s="1"/>
  <c r="K158" i="56"/>
  <c r="N157" i="56"/>
  <c r="AA157" i="56"/>
  <c r="K154" i="56"/>
  <c r="N154" i="56"/>
  <c r="AA154" i="56"/>
  <c r="L152" i="56"/>
  <c r="L145" i="56"/>
  <c r="K143" i="56"/>
  <c r="Z143" i="56" s="1"/>
  <c r="AB143" i="56" s="1"/>
  <c r="AD143" i="56" s="1"/>
  <c r="A143" i="56" s="1"/>
  <c r="M143" i="56"/>
  <c r="N143" i="56"/>
  <c r="AA143" i="56"/>
  <c r="Z123" i="56"/>
  <c r="AB123" i="56" s="1"/>
  <c r="AD123" i="56" s="1"/>
  <c r="A123" i="56" s="1"/>
  <c r="Z121" i="56"/>
  <c r="AB121" i="56" s="1"/>
  <c r="AD121" i="56" s="1"/>
  <c r="A121" i="56" s="1"/>
  <c r="AA82" i="56"/>
  <c r="K148" i="56"/>
  <c r="Z148" i="56" s="1"/>
  <c r="AB148" i="56" s="1"/>
  <c r="AD148" i="56" s="1"/>
  <c r="A148" i="56" s="1"/>
  <c r="M148" i="56"/>
  <c r="N148" i="56"/>
  <c r="AA148" i="56"/>
  <c r="Z131" i="56"/>
  <c r="AB131" i="56" s="1"/>
  <c r="AD131" i="56" s="1"/>
  <c r="A131" i="56" s="1"/>
  <c r="N178" i="56"/>
  <c r="AA178" i="56"/>
  <c r="N174" i="56"/>
  <c r="AA174" i="56"/>
  <c r="N170" i="56"/>
  <c r="AA170" i="56"/>
  <c r="N166" i="56"/>
  <c r="AA166" i="56"/>
  <c r="N162" i="56"/>
  <c r="AA162" i="56"/>
  <c r="N158" i="56"/>
  <c r="AA158" i="56"/>
  <c r="K152" i="56"/>
  <c r="Z152" i="56" s="1"/>
  <c r="AB152" i="56" s="1"/>
  <c r="AD152" i="56" s="1"/>
  <c r="A152" i="56" s="1"/>
  <c r="N152" i="56"/>
  <c r="AA152" i="56"/>
  <c r="K145" i="56"/>
  <c r="Z145" i="56" s="1"/>
  <c r="AB145" i="56" s="1"/>
  <c r="AD145" i="56" s="1"/>
  <c r="A145" i="56" s="1"/>
  <c r="M145" i="56"/>
  <c r="N145" i="56"/>
  <c r="AA145" i="56"/>
  <c r="L91" i="56"/>
  <c r="J91" i="56"/>
  <c r="M91" i="56"/>
  <c r="AA91" i="56"/>
  <c r="N91" i="56"/>
  <c r="K91" i="56"/>
  <c r="AA90" i="56"/>
  <c r="AA56" i="56"/>
  <c r="AA183" i="56"/>
  <c r="N183" i="56"/>
  <c r="AA182" i="56"/>
  <c r="N182" i="56"/>
  <c r="AA181" i="56"/>
  <c r="N179" i="56"/>
  <c r="Z179" i="56" s="1"/>
  <c r="AB179" i="56" s="1"/>
  <c r="AD179" i="56" s="1"/>
  <c r="A179" i="56" s="1"/>
  <c r="AA179" i="56"/>
  <c r="N175" i="56"/>
  <c r="Z175" i="56" s="1"/>
  <c r="AB175" i="56" s="1"/>
  <c r="AD175" i="56" s="1"/>
  <c r="A175" i="56" s="1"/>
  <c r="AA175" i="56"/>
  <c r="N171" i="56"/>
  <c r="Z171" i="56" s="1"/>
  <c r="AB171" i="56" s="1"/>
  <c r="AD171" i="56" s="1"/>
  <c r="A171" i="56" s="1"/>
  <c r="AA171" i="56"/>
  <c r="N167" i="56"/>
  <c r="AA167" i="56"/>
  <c r="N163" i="56"/>
  <c r="AA163" i="56"/>
  <c r="N159" i="56"/>
  <c r="AA159" i="56"/>
  <c r="K147" i="56"/>
  <c r="M147" i="56"/>
  <c r="N147" i="56"/>
  <c r="AA147" i="56"/>
  <c r="Z124" i="56"/>
  <c r="AB124" i="56" s="1"/>
  <c r="AD124" i="56" s="1"/>
  <c r="A124" i="56" s="1"/>
  <c r="Z122" i="56"/>
  <c r="AB122" i="56" s="1"/>
  <c r="AD122" i="56" s="1"/>
  <c r="A122" i="56" s="1"/>
  <c r="Z120" i="56"/>
  <c r="AB120" i="56" s="1"/>
  <c r="AD120" i="56" s="1"/>
  <c r="A120" i="56" s="1"/>
  <c r="Z92" i="56"/>
  <c r="AB92" i="56" s="1"/>
  <c r="AD92" i="56" s="1"/>
  <c r="A92" i="56" s="1"/>
  <c r="Z137" i="56"/>
  <c r="AB137" i="56" s="1"/>
  <c r="AD137" i="56" s="1"/>
  <c r="A137" i="56" s="1"/>
  <c r="Z129" i="56"/>
  <c r="AB129" i="56" s="1"/>
  <c r="AD129" i="56" s="1"/>
  <c r="A129" i="56" s="1"/>
  <c r="J119" i="56"/>
  <c r="L119" i="56"/>
  <c r="M119" i="56"/>
  <c r="AA119" i="56"/>
  <c r="N119" i="56"/>
  <c r="N118" i="56"/>
  <c r="J118" i="56"/>
  <c r="Z118" i="56" s="1"/>
  <c r="AB118" i="56" s="1"/>
  <c r="AD118" i="56" s="1"/>
  <c r="A118" i="56" s="1"/>
  <c r="K118" i="56"/>
  <c r="L118" i="56"/>
  <c r="J115" i="56"/>
  <c r="L115" i="56"/>
  <c r="M115" i="56"/>
  <c r="AA115" i="56"/>
  <c r="N115" i="56"/>
  <c r="N114" i="56"/>
  <c r="J114" i="56"/>
  <c r="K114" i="56"/>
  <c r="L114" i="56"/>
  <c r="J111" i="56"/>
  <c r="Z111" i="56" s="1"/>
  <c r="AB111" i="56" s="1"/>
  <c r="AD111" i="56" s="1"/>
  <c r="A111" i="56" s="1"/>
  <c r="L111" i="56"/>
  <c r="M111" i="56"/>
  <c r="AA111" i="56"/>
  <c r="N111" i="56"/>
  <c r="N110" i="56"/>
  <c r="J110" i="56"/>
  <c r="K110" i="56"/>
  <c r="L110" i="56"/>
  <c r="J107" i="56"/>
  <c r="L107" i="56"/>
  <c r="M107" i="56"/>
  <c r="AA107" i="56"/>
  <c r="N107" i="56"/>
  <c r="N106" i="56"/>
  <c r="J106" i="56"/>
  <c r="K106" i="56"/>
  <c r="L106" i="56"/>
  <c r="Z105" i="56"/>
  <c r="AB105" i="56" s="1"/>
  <c r="AD105" i="56" s="1"/>
  <c r="A105" i="56" s="1"/>
  <c r="Z98" i="56"/>
  <c r="L93" i="56"/>
  <c r="J93" i="56"/>
  <c r="K93" i="56"/>
  <c r="M93" i="56"/>
  <c r="AA93" i="56"/>
  <c r="N93" i="56"/>
  <c r="AA92" i="56"/>
  <c r="K181" i="56"/>
  <c r="Z181" i="56" s="1"/>
  <c r="AB181" i="56" s="1"/>
  <c r="AD181" i="56" s="1"/>
  <c r="A181" i="56" s="1"/>
  <c r="N180" i="56"/>
  <c r="Z180" i="56" s="1"/>
  <c r="AB180" i="56" s="1"/>
  <c r="AD180" i="56" s="1"/>
  <c r="A180" i="56" s="1"/>
  <c r="AA180" i="56"/>
  <c r="M178" i="56"/>
  <c r="Z178" i="56" s="1"/>
  <c r="AB178" i="56" s="1"/>
  <c r="AD178" i="56" s="1"/>
  <c r="A178" i="56" s="1"/>
  <c r="K177" i="56"/>
  <c r="Z177" i="56" s="1"/>
  <c r="AB177" i="56" s="1"/>
  <c r="AD177" i="56" s="1"/>
  <c r="A177" i="56" s="1"/>
  <c r="N176" i="56"/>
  <c r="Z176" i="56" s="1"/>
  <c r="AB176" i="56" s="1"/>
  <c r="AD176" i="56" s="1"/>
  <c r="A176" i="56" s="1"/>
  <c r="AA176" i="56"/>
  <c r="M174" i="56"/>
  <c r="K173" i="56"/>
  <c r="N172" i="56"/>
  <c r="Z172" i="56" s="1"/>
  <c r="AB172" i="56" s="1"/>
  <c r="AD172" i="56" s="1"/>
  <c r="A172" i="56" s="1"/>
  <c r="AA172" i="56"/>
  <c r="M170" i="56"/>
  <c r="K169" i="56"/>
  <c r="Z169" i="56" s="1"/>
  <c r="AB169" i="56" s="1"/>
  <c r="AD169" i="56" s="1"/>
  <c r="A169" i="56" s="1"/>
  <c r="N168" i="56"/>
  <c r="Z168" i="56" s="1"/>
  <c r="AB168" i="56" s="1"/>
  <c r="AD168" i="56" s="1"/>
  <c r="A168" i="56" s="1"/>
  <c r="AA168" i="56"/>
  <c r="M166" i="56"/>
  <c r="K165" i="56"/>
  <c r="N164" i="56"/>
  <c r="Z164" i="56" s="1"/>
  <c r="AB164" i="56" s="1"/>
  <c r="AD164" i="56" s="1"/>
  <c r="A164" i="56" s="1"/>
  <c r="AA164" i="56"/>
  <c r="M162" i="56"/>
  <c r="K161" i="56"/>
  <c r="N160" i="56"/>
  <c r="Z160" i="56" s="1"/>
  <c r="AB160" i="56" s="1"/>
  <c r="AD160" i="56" s="1"/>
  <c r="A160" i="56" s="1"/>
  <c r="AA160" i="56"/>
  <c r="M158" i="56"/>
  <c r="K157" i="56"/>
  <c r="N156" i="56"/>
  <c r="Z156" i="56" s="1"/>
  <c r="AB156" i="56" s="1"/>
  <c r="AD156" i="56" s="1"/>
  <c r="A156" i="56" s="1"/>
  <c r="AA156" i="56"/>
  <c r="L154" i="56"/>
  <c r="K149" i="56"/>
  <c r="Z149" i="56" s="1"/>
  <c r="AB149" i="56" s="1"/>
  <c r="AD149" i="56" s="1"/>
  <c r="A149" i="56" s="1"/>
  <c r="M149" i="56"/>
  <c r="N149" i="56"/>
  <c r="AA149" i="56"/>
  <c r="L143" i="56"/>
  <c r="Z126" i="56"/>
  <c r="AB126" i="56" s="1"/>
  <c r="AD126" i="56" s="1"/>
  <c r="A126" i="56" s="1"/>
  <c r="AA118" i="56"/>
  <c r="AA117" i="56"/>
  <c r="AA116" i="56"/>
  <c r="J116" i="56"/>
  <c r="L116" i="56"/>
  <c r="N116" i="56"/>
  <c r="AA114" i="56"/>
  <c r="AA113" i="56"/>
  <c r="AA112" i="56"/>
  <c r="J112" i="56"/>
  <c r="Z112" i="56" s="1"/>
  <c r="AB112" i="56" s="1"/>
  <c r="AD112" i="56" s="1"/>
  <c r="A112" i="56" s="1"/>
  <c r="L112" i="56"/>
  <c r="N112" i="56"/>
  <c r="AA110" i="56"/>
  <c r="AA109" i="56"/>
  <c r="AA108" i="56"/>
  <c r="J108" i="56"/>
  <c r="L108" i="56"/>
  <c r="N108" i="56"/>
  <c r="AA106" i="56"/>
  <c r="AA105" i="56"/>
  <c r="J103" i="56"/>
  <c r="L103" i="56"/>
  <c r="M103" i="56"/>
  <c r="AA103" i="56"/>
  <c r="N103" i="56"/>
  <c r="N102" i="56"/>
  <c r="AA99" i="56"/>
  <c r="AA101" i="56"/>
  <c r="J102" i="56"/>
  <c r="K102" i="56"/>
  <c r="L102" i="56"/>
  <c r="AB96" i="56"/>
  <c r="AD96" i="56" s="1"/>
  <c r="A96" i="56" s="1"/>
  <c r="J117" i="56"/>
  <c r="J113" i="56"/>
  <c r="Z113" i="56" s="1"/>
  <c r="AB113" i="56" s="1"/>
  <c r="AD113" i="56" s="1"/>
  <c r="A113" i="56" s="1"/>
  <c r="J109" i="56"/>
  <c r="N81" i="56"/>
  <c r="AA66" i="56"/>
  <c r="AA60" i="56"/>
  <c r="AA142" i="56"/>
  <c r="N142" i="56"/>
  <c r="AA141" i="56"/>
  <c r="N141" i="56"/>
  <c r="AA140" i="56"/>
  <c r="N140" i="56"/>
  <c r="AA139" i="56"/>
  <c r="N139" i="56"/>
  <c r="AA138" i="56"/>
  <c r="N138" i="56"/>
  <c r="AA137" i="56"/>
  <c r="N137" i="56"/>
  <c r="AA136" i="56"/>
  <c r="N136" i="56"/>
  <c r="AA135" i="56"/>
  <c r="N135" i="56"/>
  <c r="AA134" i="56"/>
  <c r="N134" i="56"/>
  <c r="AA133" i="56"/>
  <c r="N133" i="56"/>
  <c r="AA132" i="56"/>
  <c r="N132" i="56"/>
  <c r="AA131" i="56"/>
  <c r="N131" i="56"/>
  <c r="AA130" i="56"/>
  <c r="N130" i="56"/>
  <c r="AA129" i="56"/>
  <c r="N129" i="56"/>
  <c r="AA128" i="56"/>
  <c r="N128" i="56"/>
  <c r="Z128" i="56" s="1"/>
  <c r="AB128" i="56" s="1"/>
  <c r="AD128" i="56" s="1"/>
  <c r="A128" i="56" s="1"/>
  <c r="AA127" i="56"/>
  <c r="N127" i="56"/>
  <c r="AA126" i="56"/>
  <c r="N126" i="56"/>
  <c r="AA125" i="56"/>
  <c r="N125" i="56"/>
  <c r="Z125" i="56" s="1"/>
  <c r="AB125" i="56" s="1"/>
  <c r="AD125" i="56" s="1"/>
  <c r="A125" i="56" s="1"/>
  <c r="AA124" i="56"/>
  <c r="N124" i="56"/>
  <c r="AA123" i="56"/>
  <c r="AA122" i="56"/>
  <c r="AA121" i="56"/>
  <c r="AA120" i="56"/>
  <c r="AA100" i="56"/>
  <c r="AB100" i="56" s="1"/>
  <c r="AD100" i="56" s="1"/>
  <c r="A100" i="56" s="1"/>
  <c r="AA96" i="56"/>
  <c r="N89" i="56"/>
  <c r="J38" i="56"/>
  <c r="Z38" i="56" s="1"/>
  <c r="AB38" i="56" s="1"/>
  <c r="AD38" i="56" s="1"/>
  <c r="A38" i="56" s="1"/>
  <c r="N38" i="56"/>
  <c r="AA38" i="56"/>
  <c r="K38" i="56"/>
  <c r="L38" i="56"/>
  <c r="M38" i="56"/>
  <c r="M142" i="56"/>
  <c r="Z142" i="56" s="1"/>
  <c r="AB142" i="56" s="1"/>
  <c r="AD142" i="56" s="1"/>
  <c r="A142" i="56" s="1"/>
  <c r="M141" i="56"/>
  <c r="Z141" i="56" s="1"/>
  <c r="AB141" i="56" s="1"/>
  <c r="AD141" i="56" s="1"/>
  <c r="A141" i="56" s="1"/>
  <c r="M140" i="56"/>
  <c r="Z140" i="56" s="1"/>
  <c r="AB140" i="56" s="1"/>
  <c r="AD140" i="56" s="1"/>
  <c r="A140" i="56" s="1"/>
  <c r="M139" i="56"/>
  <c r="Z139" i="56" s="1"/>
  <c r="AB139" i="56" s="1"/>
  <c r="AD139" i="56" s="1"/>
  <c r="A139" i="56" s="1"/>
  <c r="M138" i="56"/>
  <c r="Z138" i="56" s="1"/>
  <c r="AB138" i="56" s="1"/>
  <c r="AD138" i="56" s="1"/>
  <c r="A138" i="56" s="1"/>
  <c r="M137" i="56"/>
  <c r="M136" i="56"/>
  <c r="Z136" i="56" s="1"/>
  <c r="AB136" i="56" s="1"/>
  <c r="AD136" i="56" s="1"/>
  <c r="A136" i="56" s="1"/>
  <c r="M135" i="56"/>
  <c r="Z135" i="56" s="1"/>
  <c r="AB135" i="56" s="1"/>
  <c r="AD135" i="56" s="1"/>
  <c r="A135" i="56" s="1"/>
  <c r="M134" i="56"/>
  <c r="Z134" i="56" s="1"/>
  <c r="AB134" i="56" s="1"/>
  <c r="AD134" i="56" s="1"/>
  <c r="A134" i="56" s="1"/>
  <c r="M133" i="56"/>
  <c r="Z133" i="56" s="1"/>
  <c r="AB133" i="56" s="1"/>
  <c r="AD133" i="56" s="1"/>
  <c r="A133" i="56" s="1"/>
  <c r="M132" i="56"/>
  <c r="Z132" i="56" s="1"/>
  <c r="AB132" i="56" s="1"/>
  <c r="AD132" i="56" s="1"/>
  <c r="A132" i="56" s="1"/>
  <c r="M131" i="56"/>
  <c r="M130" i="56"/>
  <c r="Z130" i="56" s="1"/>
  <c r="AB130" i="56" s="1"/>
  <c r="AD130" i="56" s="1"/>
  <c r="A130" i="56" s="1"/>
  <c r="M129" i="56"/>
  <c r="L81" i="56"/>
  <c r="J81" i="56"/>
  <c r="M81" i="56"/>
  <c r="AA81" i="56"/>
  <c r="J76" i="56"/>
  <c r="Z76" i="56" s="1"/>
  <c r="AB76" i="56" s="1"/>
  <c r="AD76" i="56" s="1"/>
  <c r="A76" i="56" s="1"/>
  <c r="L76" i="56"/>
  <c r="K76" i="56"/>
  <c r="AA76" i="56"/>
  <c r="M76" i="56"/>
  <c r="N76" i="56"/>
  <c r="AA71" i="56"/>
  <c r="AA68" i="56"/>
  <c r="J48" i="56"/>
  <c r="Z48" i="56" s="1"/>
  <c r="AB48" i="56" s="1"/>
  <c r="AD48" i="56" s="1"/>
  <c r="A48" i="56" s="1"/>
  <c r="N48" i="56"/>
  <c r="K48" i="56"/>
  <c r="L48" i="56"/>
  <c r="M48" i="56"/>
  <c r="L89" i="56"/>
  <c r="J89" i="56"/>
  <c r="M89" i="56"/>
  <c r="AA89" i="56"/>
  <c r="AA75" i="56"/>
  <c r="AA72" i="56"/>
  <c r="AA70" i="56"/>
  <c r="AA52" i="56"/>
  <c r="N117" i="56"/>
  <c r="N113" i="56"/>
  <c r="N109" i="56"/>
  <c r="N105" i="56"/>
  <c r="N101" i="56"/>
  <c r="N99" i="56"/>
  <c r="J78" i="56"/>
  <c r="Z78" i="56" s="1"/>
  <c r="AB78" i="56" s="1"/>
  <c r="AD78" i="56" s="1"/>
  <c r="A78" i="56" s="1"/>
  <c r="L78" i="56"/>
  <c r="K78" i="56"/>
  <c r="N78" i="56"/>
  <c r="AA74" i="56"/>
  <c r="AA62" i="56"/>
  <c r="AB98" i="56"/>
  <c r="AD98" i="56" s="1"/>
  <c r="A98" i="56" s="1"/>
  <c r="AA78" i="56"/>
  <c r="AA77" i="56"/>
  <c r="AA48" i="56"/>
  <c r="L101" i="56"/>
  <c r="Z101" i="56" s="1"/>
  <c r="AB101" i="56" s="1"/>
  <c r="AD101" i="56" s="1"/>
  <c r="A101" i="56" s="1"/>
  <c r="L99" i="56"/>
  <c r="Z99" i="56" s="1"/>
  <c r="AB99" i="56" s="1"/>
  <c r="AD99" i="56" s="1"/>
  <c r="A99" i="56" s="1"/>
  <c r="AA86" i="56"/>
  <c r="Z86" i="56"/>
  <c r="AB86" i="56" s="1"/>
  <c r="AD86" i="56" s="1"/>
  <c r="A86" i="56" s="1"/>
  <c r="L85" i="56"/>
  <c r="J85" i="56"/>
  <c r="K85" i="56"/>
  <c r="M85" i="56"/>
  <c r="AA85" i="56"/>
  <c r="Z84" i="56"/>
  <c r="AB84" i="56" s="1"/>
  <c r="AD84" i="56" s="1"/>
  <c r="A84" i="56" s="1"/>
  <c r="L83" i="56"/>
  <c r="J83" i="56"/>
  <c r="Z83" i="56" s="1"/>
  <c r="AB83" i="56" s="1"/>
  <c r="AD83" i="56" s="1"/>
  <c r="A83" i="56" s="1"/>
  <c r="M83" i="56"/>
  <c r="AA83" i="56"/>
  <c r="N83" i="56"/>
  <c r="AA64" i="56"/>
  <c r="AA97" i="56"/>
  <c r="M97" i="56"/>
  <c r="N88" i="56"/>
  <c r="N80" i="56"/>
  <c r="J77" i="56"/>
  <c r="L77" i="56"/>
  <c r="J74" i="56"/>
  <c r="L74" i="56"/>
  <c r="J70" i="56"/>
  <c r="Z70" i="56" s="1"/>
  <c r="L70" i="56"/>
  <c r="J59" i="56"/>
  <c r="K59" i="56"/>
  <c r="L59" i="56"/>
  <c r="AA59" i="56"/>
  <c r="M59" i="56"/>
  <c r="J58" i="56"/>
  <c r="K58" i="56"/>
  <c r="M58" i="56"/>
  <c r="AB49" i="56"/>
  <c r="AD49" i="56" s="1"/>
  <c r="A49" i="56" s="1"/>
  <c r="J46" i="56"/>
  <c r="N46" i="56"/>
  <c r="AA46" i="56"/>
  <c r="K46" i="56"/>
  <c r="L46" i="56"/>
  <c r="M46" i="56"/>
  <c r="J42" i="56"/>
  <c r="Z42" i="56" s="1"/>
  <c r="AB42" i="56" s="1"/>
  <c r="AD42" i="56" s="1"/>
  <c r="A42" i="56" s="1"/>
  <c r="N42" i="56"/>
  <c r="AA42" i="56"/>
  <c r="K42" i="56"/>
  <c r="L42" i="56"/>
  <c r="N98" i="56"/>
  <c r="L97" i="56"/>
  <c r="N94" i="56"/>
  <c r="Z94" i="56" s="1"/>
  <c r="AB94" i="56" s="1"/>
  <c r="AD94" i="56" s="1"/>
  <c r="A94" i="56" s="1"/>
  <c r="J90" i="56"/>
  <c r="Z90" i="56" s="1"/>
  <c r="AB90" i="56" s="1"/>
  <c r="AD90" i="56" s="1"/>
  <c r="A90" i="56" s="1"/>
  <c r="AA88" i="56"/>
  <c r="M88" i="56"/>
  <c r="J82" i="56"/>
  <c r="Z82" i="56" s="1"/>
  <c r="AB82" i="56" s="1"/>
  <c r="AD82" i="56" s="1"/>
  <c r="A82" i="56" s="1"/>
  <c r="AA80" i="56"/>
  <c r="M80" i="56"/>
  <c r="AA73" i="56"/>
  <c r="N72" i="56"/>
  <c r="AA69" i="56"/>
  <c r="N68" i="56"/>
  <c r="AA58" i="56"/>
  <c r="J36" i="56"/>
  <c r="N36" i="56"/>
  <c r="AA36" i="56"/>
  <c r="M36" i="56"/>
  <c r="K36" i="56"/>
  <c r="L36" i="56"/>
  <c r="AA98" i="56"/>
  <c r="K97" i="56"/>
  <c r="Z97" i="56" s="1"/>
  <c r="AB97" i="56" s="1"/>
  <c r="AD97" i="56" s="1"/>
  <c r="A97" i="56" s="1"/>
  <c r="AA94" i="56"/>
  <c r="K88" i="56"/>
  <c r="Z88" i="56" s="1"/>
  <c r="AB88" i="56" s="1"/>
  <c r="AD88" i="56" s="1"/>
  <c r="A88" i="56" s="1"/>
  <c r="N86" i="56"/>
  <c r="K80" i="56"/>
  <c r="Z80" i="56" s="1"/>
  <c r="AB80" i="56" s="1"/>
  <c r="AD80" i="56" s="1"/>
  <c r="A80" i="56" s="1"/>
  <c r="J73" i="56"/>
  <c r="L73" i="56"/>
  <c r="J69" i="56"/>
  <c r="Z69" i="56" s="1"/>
  <c r="AB69" i="56" s="1"/>
  <c r="AD69" i="56" s="1"/>
  <c r="A69" i="56" s="1"/>
  <c r="L69" i="56"/>
  <c r="J61" i="56"/>
  <c r="K61" i="56"/>
  <c r="L61" i="56"/>
  <c r="AA61" i="56"/>
  <c r="M61" i="56"/>
  <c r="J60" i="56"/>
  <c r="K60" i="56"/>
  <c r="M60" i="56"/>
  <c r="J53" i="56"/>
  <c r="K53" i="56"/>
  <c r="L53" i="56"/>
  <c r="AA53" i="56"/>
  <c r="M53" i="56"/>
  <c r="J52" i="56"/>
  <c r="Z52" i="56" s="1"/>
  <c r="AB52" i="56" s="1"/>
  <c r="AD52" i="56" s="1"/>
  <c r="A52" i="56" s="1"/>
  <c r="K52" i="56"/>
  <c r="M52" i="56"/>
  <c r="AA49" i="56"/>
  <c r="AA51" i="56"/>
  <c r="AB51" i="56" s="1"/>
  <c r="AD51" i="56" s="1"/>
  <c r="A51" i="56" s="1"/>
  <c r="AA95" i="56"/>
  <c r="M95" i="56"/>
  <c r="Z95" i="56" s="1"/>
  <c r="AB95" i="56" s="1"/>
  <c r="AD95" i="56" s="1"/>
  <c r="A95" i="56" s="1"/>
  <c r="J72" i="56"/>
  <c r="Z72" i="56" s="1"/>
  <c r="AB72" i="56" s="1"/>
  <c r="AD72" i="56" s="1"/>
  <c r="A72" i="56" s="1"/>
  <c r="L72" i="56"/>
  <c r="AB70" i="56"/>
  <c r="AD70" i="56" s="1"/>
  <c r="A70" i="56" s="1"/>
  <c r="J68" i="56"/>
  <c r="L68" i="56"/>
  <c r="J67" i="56"/>
  <c r="L67" i="56"/>
  <c r="AA67" i="56"/>
  <c r="M67" i="56"/>
  <c r="J66" i="56"/>
  <c r="K66" i="56"/>
  <c r="M66" i="56"/>
  <c r="J65" i="56"/>
  <c r="Z65" i="56" s="1"/>
  <c r="AB65" i="56" s="1"/>
  <c r="AD65" i="56" s="1"/>
  <c r="A65" i="56" s="1"/>
  <c r="L65" i="56"/>
  <c r="AA65" i="56"/>
  <c r="M65" i="56"/>
  <c r="J64" i="56"/>
  <c r="Z64" i="56" s="1"/>
  <c r="AB64" i="56" s="1"/>
  <c r="AD64" i="56" s="1"/>
  <c r="A64" i="56" s="1"/>
  <c r="K64" i="56"/>
  <c r="M64" i="56"/>
  <c r="J63" i="56"/>
  <c r="L63" i="56"/>
  <c r="AA63" i="56"/>
  <c r="M63" i="56"/>
  <c r="J62" i="56"/>
  <c r="K62" i="56"/>
  <c r="M62" i="56"/>
  <c r="J55" i="56"/>
  <c r="K55" i="56"/>
  <c r="L55" i="56"/>
  <c r="AA55" i="56"/>
  <c r="M55" i="56"/>
  <c r="J54" i="56"/>
  <c r="Z54" i="56" s="1"/>
  <c r="AB54" i="56" s="1"/>
  <c r="AD54" i="56" s="1"/>
  <c r="A54" i="56" s="1"/>
  <c r="K54" i="56"/>
  <c r="M54" i="56"/>
  <c r="AA50" i="56"/>
  <c r="AB50" i="56" s="1"/>
  <c r="AD50" i="56" s="1"/>
  <c r="A50" i="56" s="1"/>
  <c r="J40" i="56"/>
  <c r="N40" i="56"/>
  <c r="AA40" i="56"/>
  <c r="K40" i="56"/>
  <c r="L40" i="56"/>
  <c r="J34" i="56"/>
  <c r="N34" i="56"/>
  <c r="AA34" i="56"/>
  <c r="M34" i="56"/>
  <c r="K34" i="56"/>
  <c r="L34" i="56"/>
  <c r="K92" i="56"/>
  <c r="AA87" i="56"/>
  <c r="AB87" i="56" s="1"/>
  <c r="AD87" i="56" s="1"/>
  <c r="A87" i="56" s="1"/>
  <c r="K84" i="56"/>
  <c r="AA79" i="56"/>
  <c r="M77" i="56"/>
  <c r="J75" i="56"/>
  <c r="Z75" i="56" s="1"/>
  <c r="AB75" i="56" s="1"/>
  <c r="AD75" i="56" s="1"/>
  <c r="A75" i="56" s="1"/>
  <c r="L75" i="56"/>
  <c r="M74" i="56"/>
  <c r="J71" i="56"/>
  <c r="Z71" i="56" s="1"/>
  <c r="AB71" i="56" s="1"/>
  <c r="AD71" i="56" s="1"/>
  <c r="A71" i="56" s="1"/>
  <c r="L71" i="56"/>
  <c r="M70" i="56"/>
  <c r="N58" i="56"/>
  <c r="J57" i="56"/>
  <c r="K57" i="56"/>
  <c r="L57" i="56"/>
  <c r="AA57" i="56"/>
  <c r="M57" i="56"/>
  <c r="J56" i="56"/>
  <c r="K56" i="56"/>
  <c r="M56" i="56"/>
  <c r="J32" i="56"/>
  <c r="N32" i="56"/>
  <c r="AA32" i="56"/>
  <c r="M32" i="56"/>
  <c r="K32" i="56"/>
  <c r="L32" i="56"/>
  <c r="J45" i="56"/>
  <c r="N45" i="56"/>
  <c r="AA45" i="56"/>
  <c r="K45" i="56"/>
  <c r="L45" i="56"/>
  <c r="M45" i="56"/>
  <c r="J44" i="56"/>
  <c r="N44" i="56"/>
  <c r="AA44" i="56"/>
  <c r="K44" i="56"/>
  <c r="J47" i="56"/>
  <c r="N47" i="56"/>
  <c r="AA47" i="56"/>
  <c r="K47" i="56"/>
  <c r="L47" i="56"/>
  <c r="M47" i="56"/>
  <c r="J39" i="56"/>
  <c r="N39" i="56"/>
  <c r="AA39" i="56"/>
  <c r="K39" i="56"/>
  <c r="L39" i="56"/>
  <c r="M39" i="56"/>
  <c r="J41" i="56"/>
  <c r="N41" i="56"/>
  <c r="AA41" i="56"/>
  <c r="K41" i="56"/>
  <c r="L41" i="56"/>
  <c r="M41" i="56"/>
  <c r="J43" i="56"/>
  <c r="N43" i="56"/>
  <c r="AA43" i="56"/>
  <c r="K43" i="56"/>
  <c r="L43" i="56"/>
  <c r="M43" i="56"/>
  <c r="J19" i="56"/>
  <c r="K19" i="56"/>
  <c r="L19" i="56"/>
  <c r="N19" i="56"/>
  <c r="AA19" i="56"/>
  <c r="J15" i="56"/>
  <c r="K15" i="56"/>
  <c r="L15" i="56"/>
  <c r="N15" i="56"/>
  <c r="AA15" i="56"/>
  <c r="Z10" i="56"/>
  <c r="AB10" i="56" s="1"/>
  <c r="AD10" i="56" s="1"/>
  <c r="A10" i="56" s="1"/>
  <c r="J30" i="56"/>
  <c r="N30" i="56"/>
  <c r="AA30" i="56"/>
  <c r="J28" i="56"/>
  <c r="Z28" i="56" s="1"/>
  <c r="AB28" i="56" s="1"/>
  <c r="AD28" i="56" s="1"/>
  <c r="A28" i="56" s="1"/>
  <c r="N28" i="56"/>
  <c r="AA28" i="56"/>
  <c r="J26" i="56"/>
  <c r="N26" i="56"/>
  <c r="AA26" i="56"/>
  <c r="J24" i="56"/>
  <c r="Z24" i="56" s="1"/>
  <c r="AB24" i="56" s="1"/>
  <c r="AD24" i="56" s="1"/>
  <c r="A24" i="56" s="1"/>
  <c r="N24" i="56"/>
  <c r="AA24" i="56"/>
  <c r="J22" i="56"/>
  <c r="N22" i="56"/>
  <c r="AA22" i="56"/>
  <c r="J14" i="56"/>
  <c r="Z14" i="56" s="1"/>
  <c r="AB14" i="56" s="1"/>
  <c r="AD14" i="56" s="1"/>
  <c r="A14" i="56" s="1"/>
  <c r="K14" i="56"/>
  <c r="L14" i="56"/>
  <c r="M14" i="56"/>
  <c r="N14" i="56"/>
  <c r="AA14" i="56"/>
  <c r="J13" i="56"/>
  <c r="K13" i="56"/>
  <c r="L13" i="56"/>
  <c r="M13" i="56"/>
  <c r="N13" i="56"/>
  <c r="AA13" i="56"/>
  <c r="J12" i="56"/>
  <c r="K12" i="56"/>
  <c r="L12" i="56"/>
  <c r="M12" i="56"/>
  <c r="N12" i="56"/>
  <c r="AA12" i="56"/>
  <c r="M37" i="56"/>
  <c r="M35" i="56"/>
  <c r="M33" i="56"/>
  <c r="M31" i="56"/>
  <c r="M29" i="56"/>
  <c r="M27" i="56"/>
  <c r="M25" i="56"/>
  <c r="M23" i="56"/>
  <c r="J18" i="56"/>
  <c r="K18" i="56"/>
  <c r="L18" i="56"/>
  <c r="N18" i="56"/>
  <c r="AA18" i="56"/>
  <c r="L37" i="56"/>
  <c r="L35" i="56"/>
  <c r="L33" i="56"/>
  <c r="L31" i="56"/>
  <c r="L29" i="56"/>
  <c r="L27" i="56"/>
  <c r="L25" i="56"/>
  <c r="L23" i="56"/>
  <c r="J21" i="56"/>
  <c r="Z21" i="56" s="1"/>
  <c r="AB21" i="56" s="1"/>
  <c r="AD21" i="56" s="1"/>
  <c r="A21" i="56" s="1"/>
  <c r="L21" i="56"/>
  <c r="N21" i="56"/>
  <c r="AA21" i="56"/>
  <c r="J17" i="56"/>
  <c r="Z17" i="56" s="1"/>
  <c r="AB17" i="56" s="1"/>
  <c r="AD17" i="56" s="1"/>
  <c r="A17" i="56" s="1"/>
  <c r="K17" i="56"/>
  <c r="L17" i="56"/>
  <c r="N17" i="56"/>
  <c r="AA17" i="56"/>
  <c r="J37" i="56"/>
  <c r="N37" i="56"/>
  <c r="AA37" i="56"/>
  <c r="J35" i="56"/>
  <c r="N35" i="56"/>
  <c r="AA35" i="56"/>
  <c r="J33" i="56"/>
  <c r="Z33" i="56" s="1"/>
  <c r="AB33" i="56" s="1"/>
  <c r="AD33" i="56" s="1"/>
  <c r="A33" i="56" s="1"/>
  <c r="N33" i="56"/>
  <c r="AA33" i="56"/>
  <c r="J31" i="56"/>
  <c r="N31" i="56"/>
  <c r="AA31" i="56"/>
  <c r="J29" i="56"/>
  <c r="Z29" i="56" s="1"/>
  <c r="AB29" i="56" s="1"/>
  <c r="AD29" i="56" s="1"/>
  <c r="A29" i="56" s="1"/>
  <c r="N29" i="56"/>
  <c r="AA29" i="56"/>
  <c r="J27" i="56"/>
  <c r="N27" i="56"/>
  <c r="AA27" i="56"/>
  <c r="J25" i="56"/>
  <c r="N25" i="56"/>
  <c r="AA25" i="56"/>
  <c r="J23" i="56"/>
  <c r="N23" i="56"/>
  <c r="AA23" i="56"/>
  <c r="M30" i="56"/>
  <c r="M28" i="56"/>
  <c r="M26" i="56"/>
  <c r="J20" i="56"/>
  <c r="Z20" i="56" s="1"/>
  <c r="AB20" i="56" s="1"/>
  <c r="AD20" i="56" s="1"/>
  <c r="A20" i="56" s="1"/>
  <c r="K20" i="56"/>
  <c r="L20" i="56"/>
  <c r="N20" i="56"/>
  <c r="AA20" i="56"/>
  <c r="J16" i="56"/>
  <c r="K16" i="56"/>
  <c r="L16" i="56"/>
  <c r="N16" i="56"/>
  <c r="AA16" i="56"/>
  <c r="AA11" i="56"/>
  <c r="N11" i="56"/>
  <c r="AA10" i="56"/>
  <c r="N10" i="56"/>
  <c r="AA9" i="56"/>
  <c r="N9" i="56"/>
  <c r="AA8" i="56"/>
  <c r="N8" i="56"/>
  <c r="AA7" i="56"/>
  <c r="B7" i="56" s="1"/>
  <c r="N7" i="56"/>
  <c r="AA6" i="56"/>
  <c r="B6" i="56" s="1"/>
  <c r="N6" i="56"/>
  <c r="M11" i="56"/>
  <c r="M10" i="56"/>
  <c r="M9" i="56"/>
  <c r="M6" i="56"/>
  <c r="L11" i="56"/>
  <c r="L10" i="56"/>
  <c r="L9" i="56"/>
  <c r="L8" i="56"/>
  <c r="L7" i="56"/>
  <c r="L6" i="56"/>
  <c r="K11" i="56"/>
  <c r="Z11" i="56" s="1"/>
  <c r="AB11" i="56" s="1"/>
  <c r="AD11" i="56" s="1"/>
  <c r="A11" i="56" s="1"/>
  <c r="K10" i="56"/>
  <c r="K9" i="56"/>
  <c r="Z9" i="56" s="1"/>
  <c r="AB9" i="56" s="1"/>
  <c r="AD9" i="56" s="1"/>
  <c r="A9" i="56" s="1"/>
  <c r="K8" i="56"/>
  <c r="Z8" i="56" s="1"/>
  <c r="AB8" i="56" s="1"/>
  <c r="AD8" i="56" s="1"/>
  <c r="A8" i="56" s="1"/>
  <c r="K7" i="56"/>
  <c r="K6" i="56"/>
  <c r="Z6" i="56" s="1"/>
  <c r="Z7" i="56" l="1"/>
  <c r="AB7" i="56" s="1"/>
  <c r="AD7" i="56" s="1"/>
  <c r="A7" i="56" s="1"/>
  <c r="AB6" i="56"/>
  <c r="AD6" i="56" s="1"/>
  <c r="A6" i="56" s="1"/>
  <c r="Z35" i="56"/>
  <c r="AB35" i="56" s="1"/>
  <c r="AD35" i="56" s="1"/>
  <c r="A35" i="56" s="1"/>
  <c r="Z26" i="56"/>
  <c r="AB26" i="56" s="1"/>
  <c r="AD26" i="56" s="1"/>
  <c r="A26" i="56" s="1"/>
  <c r="Z44" i="56"/>
  <c r="AB44" i="56" s="1"/>
  <c r="AD44" i="56" s="1"/>
  <c r="A44" i="56" s="1"/>
  <c r="Z56" i="56"/>
  <c r="AB56" i="56" s="1"/>
  <c r="AD56" i="56" s="1"/>
  <c r="A56" i="56" s="1"/>
  <c r="Z62" i="56"/>
  <c r="AB62" i="56" s="1"/>
  <c r="AD62" i="56" s="1"/>
  <c r="A62" i="56" s="1"/>
  <c r="Z53" i="56"/>
  <c r="AB53" i="56" s="1"/>
  <c r="AD53" i="56" s="1"/>
  <c r="A53" i="56" s="1"/>
  <c r="Z74" i="56"/>
  <c r="AB74" i="56" s="1"/>
  <c r="AD74" i="56" s="1"/>
  <c r="A74" i="56" s="1"/>
  <c r="Z102" i="56"/>
  <c r="AB102" i="56" s="1"/>
  <c r="AD102" i="56" s="1"/>
  <c r="A102" i="56" s="1"/>
  <c r="Z103" i="56"/>
  <c r="AB103" i="56" s="1"/>
  <c r="AD103" i="56" s="1"/>
  <c r="A103" i="56" s="1"/>
  <c r="Z106" i="56"/>
  <c r="AB106" i="56" s="1"/>
  <c r="AD106" i="56" s="1"/>
  <c r="A106" i="56" s="1"/>
  <c r="Z115" i="56"/>
  <c r="AB115" i="56" s="1"/>
  <c r="AD115" i="56" s="1"/>
  <c r="A115" i="56" s="1"/>
  <c r="Z91" i="56"/>
  <c r="AB91" i="56" s="1"/>
  <c r="AD91" i="56" s="1"/>
  <c r="A91" i="56" s="1"/>
  <c r="Z162" i="56"/>
  <c r="AB162" i="56" s="1"/>
  <c r="AD162" i="56" s="1"/>
  <c r="A162" i="56" s="1"/>
  <c r="Z170" i="56"/>
  <c r="AB170" i="56" s="1"/>
  <c r="AD170" i="56" s="1"/>
  <c r="A170" i="56" s="1"/>
  <c r="Z183" i="56"/>
  <c r="AB183" i="56" s="1"/>
  <c r="AD183" i="56" s="1"/>
  <c r="A183" i="56" s="1"/>
  <c r="Z194" i="56"/>
  <c r="AB194" i="56" s="1"/>
  <c r="AD194" i="56" s="1"/>
  <c r="A194" i="56" s="1"/>
  <c r="Z197" i="56"/>
  <c r="AB197" i="56" s="1"/>
  <c r="AD197" i="56" s="1"/>
  <c r="A197" i="56" s="1"/>
  <c r="Z25" i="56"/>
  <c r="AB25" i="56" s="1"/>
  <c r="AD25" i="56" s="1"/>
  <c r="A25" i="56" s="1"/>
  <c r="Z13" i="56"/>
  <c r="AB13" i="56" s="1"/>
  <c r="AD13" i="56" s="1"/>
  <c r="A13" i="56" s="1"/>
  <c r="Z19" i="56"/>
  <c r="AB19" i="56" s="1"/>
  <c r="AD19" i="56" s="1"/>
  <c r="A19" i="56" s="1"/>
  <c r="Z43" i="56"/>
  <c r="AB43" i="56" s="1"/>
  <c r="AD43" i="56" s="1"/>
  <c r="A43" i="56" s="1"/>
  <c r="Z47" i="56"/>
  <c r="AB47" i="56" s="1"/>
  <c r="AD47" i="56" s="1"/>
  <c r="A47" i="56" s="1"/>
  <c r="Z40" i="56"/>
  <c r="AB40" i="56" s="1"/>
  <c r="AD40" i="56" s="1"/>
  <c r="A40" i="56" s="1"/>
  <c r="Z61" i="56"/>
  <c r="AB61" i="56" s="1"/>
  <c r="AD61" i="56" s="1"/>
  <c r="A61" i="56" s="1"/>
  <c r="Z59" i="56"/>
  <c r="AB59" i="56" s="1"/>
  <c r="AD59" i="56" s="1"/>
  <c r="A59" i="56" s="1"/>
  <c r="Z85" i="56"/>
  <c r="AB85" i="56" s="1"/>
  <c r="AD85" i="56" s="1"/>
  <c r="A85" i="56" s="1"/>
  <c r="Z89" i="56"/>
  <c r="AB89" i="56" s="1"/>
  <c r="AD89" i="56" s="1"/>
  <c r="A89" i="56" s="1"/>
  <c r="Z116" i="56"/>
  <c r="AB116" i="56" s="1"/>
  <c r="AD116" i="56" s="1"/>
  <c r="A116" i="56" s="1"/>
  <c r="Z157" i="56"/>
  <c r="AB157" i="56" s="1"/>
  <c r="AD157" i="56" s="1"/>
  <c r="A157" i="56" s="1"/>
  <c r="Z93" i="56"/>
  <c r="AB93" i="56" s="1"/>
  <c r="AD93" i="56" s="1"/>
  <c r="A93" i="56" s="1"/>
  <c r="Z110" i="56"/>
  <c r="AB110" i="56" s="1"/>
  <c r="AD110" i="56" s="1"/>
  <c r="A110" i="56" s="1"/>
  <c r="Z119" i="56"/>
  <c r="AB119" i="56" s="1"/>
  <c r="AD119" i="56" s="1"/>
  <c r="A119" i="56" s="1"/>
  <c r="Z202" i="56"/>
  <c r="AB202" i="56" s="1"/>
  <c r="AD202" i="56" s="1"/>
  <c r="A202" i="56" s="1"/>
  <c r="Z188" i="56"/>
  <c r="AB188" i="56" s="1"/>
  <c r="AD188" i="56" s="1"/>
  <c r="A188" i="56" s="1"/>
  <c r="Z198" i="56"/>
  <c r="AB198" i="56" s="1"/>
  <c r="AD198" i="56" s="1"/>
  <c r="A198" i="56" s="1"/>
  <c r="Z16" i="56"/>
  <c r="AB16" i="56" s="1"/>
  <c r="AD16" i="56" s="1"/>
  <c r="A16" i="56" s="1"/>
  <c r="Z31" i="56"/>
  <c r="AB31" i="56" s="1"/>
  <c r="AD31" i="56" s="1"/>
  <c r="A31" i="56" s="1"/>
  <c r="Z22" i="56"/>
  <c r="AB22" i="56" s="1"/>
  <c r="AD22" i="56" s="1"/>
  <c r="A22" i="56" s="1"/>
  <c r="Z45" i="56"/>
  <c r="AB45" i="56" s="1"/>
  <c r="AD45" i="56" s="1"/>
  <c r="A45" i="56" s="1"/>
  <c r="Z32" i="56"/>
  <c r="AB32" i="56" s="1"/>
  <c r="AD32" i="56" s="1"/>
  <c r="A32" i="56" s="1"/>
  <c r="Z67" i="56"/>
  <c r="AB67" i="56" s="1"/>
  <c r="AD67" i="56" s="1"/>
  <c r="A67" i="56" s="1"/>
  <c r="Z77" i="56"/>
  <c r="AB77" i="56" s="1"/>
  <c r="AD77" i="56" s="1"/>
  <c r="A77" i="56" s="1"/>
  <c r="Z81" i="56"/>
  <c r="AB81" i="56" s="1"/>
  <c r="AD81" i="56" s="1"/>
  <c r="A81" i="56" s="1"/>
  <c r="Z109" i="56"/>
  <c r="AB109" i="56" s="1"/>
  <c r="AD109" i="56" s="1"/>
  <c r="A109" i="56" s="1"/>
  <c r="Z114" i="56"/>
  <c r="AB114" i="56" s="1"/>
  <c r="AD114" i="56" s="1"/>
  <c r="A114" i="56" s="1"/>
  <c r="Z199" i="56"/>
  <c r="AB199" i="56" s="1"/>
  <c r="AD199" i="56" s="1"/>
  <c r="A199" i="56" s="1"/>
  <c r="Z186" i="56"/>
  <c r="AB186" i="56" s="1"/>
  <c r="AD186" i="56" s="1"/>
  <c r="A186" i="56" s="1"/>
  <c r="Z12" i="56"/>
  <c r="AB12" i="56" s="1"/>
  <c r="AD12" i="56" s="1"/>
  <c r="A12" i="56" s="1"/>
  <c r="Z39" i="56"/>
  <c r="AB39" i="56" s="1"/>
  <c r="AD39" i="56" s="1"/>
  <c r="A39" i="56" s="1"/>
  <c r="Z146" i="56"/>
  <c r="AB146" i="56" s="1"/>
  <c r="AD146" i="56" s="1"/>
  <c r="A146" i="56" s="1"/>
  <c r="Z104" i="56"/>
  <c r="AB104" i="56" s="1"/>
  <c r="AD104" i="56" s="1"/>
  <c r="A104" i="56" s="1"/>
  <c r="Z190" i="56"/>
  <c r="AB190" i="56" s="1"/>
  <c r="AD190" i="56" s="1"/>
  <c r="A190" i="56" s="1"/>
  <c r="AB154" i="56"/>
  <c r="AD154" i="56" s="1"/>
  <c r="A154" i="56" s="1"/>
  <c r="Z37" i="56"/>
  <c r="AB37" i="56" s="1"/>
  <c r="AD37" i="56" s="1"/>
  <c r="A37" i="56" s="1"/>
  <c r="Z41" i="56"/>
  <c r="AB41" i="56" s="1"/>
  <c r="AD41" i="56" s="1"/>
  <c r="A41" i="56" s="1"/>
  <c r="Z36" i="56"/>
  <c r="AB36" i="56" s="1"/>
  <c r="AD36" i="56" s="1"/>
  <c r="A36" i="56" s="1"/>
  <c r="Z27" i="56"/>
  <c r="AB27" i="56" s="1"/>
  <c r="AD27" i="56" s="1"/>
  <c r="A27" i="56" s="1"/>
  <c r="Z18" i="56"/>
  <c r="AB18" i="56" s="1"/>
  <c r="AD18" i="56" s="1"/>
  <c r="A18" i="56" s="1"/>
  <c r="Z15" i="56"/>
  <c r="AB15" i="56" s="1"/>
  <c r="AD15" i="56" s="1"/>
  <c r="A15" i="56" s="1"/>
  <c r="Z34" i="56"/>
  <c r="AB34" i="56" s="1"/>
  <c r="AD34" i="56" s="1"/>
  <c r="A34" i="56" s="1"/>
  <c r="Z55" i="56"/>
  <c r="AB55" i="56" s="1"/>
  <c r="AD55" i="56" s="1"/>
  <c r="A55" i="56" s="1"/>
  <c r="Z63" i="56"/>
  <c r="AB63" i="56" s="1"/>
  <c r="AD63" i="56" s="1"/>
  <c r="A63" i="56" s="1"/>
  <c r="Z68" i="56"/>
  <c r="AB68" i="56" s="1"/>
  <c r="AD68" i="56" s="1"/>
  <c r="A68" i="56" s="1"/>
  <c r="Z60" i="56"/>
  <c r="AB60" i="56" s="1"/>
  <c r="AD60" i="56" s="1"/>
  <c r="A60" i="56" s="1"/>
  <c r="Z58" i="56"/>
  <c r="AB58" i="56" s="1"/>
  <c r="AD58" i="56" s="1"/>
  <c r="A58" i="56" s="1"/>
  <c r="Z117" i="56"/>
  <c r="AB117" i="56" s="1"/>
  <c r="AD117" i="56" s="1"/>
  <c r="A117" i="56" s="1"/>
  <c r="Z158" i="56"/>
  <c r="AB158" i="56" s="1"/>
  <c r="AD158" i="56" s="1"/>
  <c r="A158" i="56" s="1"/>
  <c r="Z191" i="56"/>
  <c r="AB191" i="56" s="1"/>
  <c r="AD191" i="56" s="1"/>
  <c r="A191" i="56" s="1"/>
  <c r="Z204" i="56"/>
  <c r="AB204" i="56" s="1"/>
  <c r="AD204" i="56" s="1"/>
  <c r="A204" i="56" s="1"/>
  <c r="Z203" i="56"/>
  <c r="AB203" i="56" s="1"/>
  <c r="AD203" i="56" s="1"/>
  <c r="A203" i="56" s="1"/>
  <c r="Z108" i="56"/>
  <c r="AB108" i="56" s="1"/>
  <c r="AD108" i="56" s="1"/>
  <c r="A108" i="56" s="1"/>
  <c r="Z161" i="56"/>
  <c r="AB161" i="56" s="1"/>
  <c r="AD161" i="56" s="1"/>
  <c r="A161" i="56" s="1"/>
  <c r="Z201" i="56"/>
  <c r="AB201" i="56" s="1"/>
  <c r="AD201" i="56" s="1"/>
  <c r="A201" i="56" s="1"/>
  <c r="Z57" i="56"/>
  <c r="AB57" i="56" s="1"/>
  <c r="AD57" i="56" s="1"/>
  <c r="A57" i="56" s="1"/>
  <c r="Z23" i="56"/>
  <c r="AB23" i="56" s="1"/>
  <c r="AD23" i="56" s="1"/>
  <c r="A23" i="56" s="1"/>
  <c r="Z30" i="56"/>
  <c r="AB30" i="56" s="1"/>
  <c r="AD30" i="56" s="1"/>
  <c r="A30" i="56" s="1"/>
  <c r="Z66" i="56"/>
  <c r="AB66" i="56" s="1"/>
  <c r="AD66" i="56" s="1"/>
  <c r="A66" i="56" s="1"/>
  <c r="Z73" i="56"/>
  <c r="AB73" i="56" s="1"/>
  <c r="AD73" i="56" s="1"/>
  <c r="A73" i="56" s="1"/>
  <c r="Z46" i="56"/>
  <c r="AB46" i="56" s="1"/>
  <c r="AD46" i="56" s="1"/>
  <c r="A46" i="56" s="1"/>
  <c r="Z107" i="56"/>
  <c r="AB107" i="56" s="1"/>
  <c r="AD107" i="56" s="1"/>
  <c r="A107" i="56" s="1"/>
  <c r="Z184" i="56"/>
  <c r="AB184" i="56" s="1"/>
  <c r="AD184" i="56" s="1"/>
  <c r="A184" i="56" s="1"/>
  <c r="Z200" i="56"/>
  <c r="AB200" i="56" s="1"/>
  <c r="AD200" i="56" s="1"/>
  <c r="A200" i="56" s="1"/>
  <c r="AB196" i="56"/>
  <c r="AD196" i="56" s="1"/>
  <c r="A196" i="56" s="1"/>
  <c r="Z155" i="56"/>
  <c r="AB155" i="56" s="1"/>
  <c r="AD155" i="56" s="1"/>
  <c r="A155" i="56" s="1"/>
  <c r="AA31" i="50" l="1"/>
  <c r="AA30" i="50"/>
  <c r="AA29" i="50"/>
  <c r="AA28" i="50"/>
  <c r="AA13" i="50"/>
  <c r="N9" i="50" l="1"/>
  <c r="N8" i="50" l="1"/>
  <c r="N13" i="50" s="1"/>
  <c r="N17" i="50"/>
  <c r="N23" i="50" s="1"/>
  <c r="N24" i="50" s="1"/>
  <c r="AI148" i="60" l="1" a="1"/>
  <c r="AI148" i="60" s="1"/>
  <c r="AH148" i="60" a="1"/>
  <c r="AH148" i="60" s="1"/>
  <c r="C137" i="60"/>
  <c r="AN5" i="60"/>
  <c r="AL4" i="60"/>
  <c r="AK4" i="60"/>
  <c r="AI4" i="60"/>
  <c r="AH4" i="60"/>
  <c r="AF4" i="60"/>
  <c r="AE4" i="60"/>
  <c r="AA4" i="60"/>
  <c r="Z4" i="60"/>
  <c r="AO5" i="60" l="1"/>
  <c r="AP5" i="60" s="1"/>
  <c r="AS5" i="60" l="1"/>
  <c r="AV5" i="60" s="1"/>
  <c r="AQ5" i="60"/>
  <c r="AT5" i="60" s="1"/>
  <c r="AW5" i="60" s="1"/>
  <c r="AR5" i="60"/>
  <c r="BK5" i="60"/>
  <c r="BL5" i="60"/>
  <c r="AE148" i="60"/>
  <c r="AF148" i="60"/>
  <c r="BB5" i="60" l="1"/>
  <c r="BB148" i="60" s="1" a="1"/>
  <c r="BB148" i="60" s="1"/>
  <c r="AY5" i="60"/>
  <c r="AV148" i="60" a="1"/>
  <c r="AV148" i="60" s="1"/>
  <c r="BC5" i="60"/>
  <c r="AZ5" i="60"/>
  <c r="AU5" i="60"/>
  <c r="AX5" i="60" s="1"/>
  <c r="AX148" i="60" l="1" a="1"/>
  <c r="AX148" i="60" s="1"/>
  <c r="AW148" i="60" a="1"/>
  <c r="AW148" i="60" s="1"/>
  <c r="BA5" i="60"/>
  <c r="BD5" i="60"/>
  <c r="BC148" i="60" l="1" a="1"/>
  <c r="BC148" i="60" s="1"/>
  <c r="BD148" i="60" a="1"/>
  <c r="BD148" i="60" s="1"/>
  <c r="Y148" i="60"/>
  <c r="BJ5" i="60"/>
  <c r="BM5" i="60" s="1"/>
  <c r="Y1" i="60" l="1"/>
  <c r="BI5" i="60"/>
  <c r="O9" i="50" a="1"/>
  <c r="O9" i="50" s="1"/>
  <c r="O8" i="50" s="1" a="1"/>
  <c r="O8" i="50" s="1"/>
  <c r="BO5" i="60" l="1"/>
  <c r="A5" i="60"/>
  <c r="M9" i="36"/>
  <c r="I7" i="11" l="1"/>
  <c r="AA5" i="59"/>
  <c r="AD102" i="58"/>
  <c r="M90" i="58"/>
  <c r="M86" i="58"/>
  <c r="M83" i="58"/>
  <c r="M76" i="58"/>
  <c r="M70" i="58"/>
  <c r="AM70" i="58" s="1"/>
  <c r="AS70" i="58" s="1"/>
  <c r="M60" i="58"/>
  <c r="M11" i="62" s="1"/>
  <c r="M52" i="58"/>
  <c r="M9" i="62" s="1"/>
  <c r="AE38" i="58"/>
  <c r="M35" i="58"/>
  <c r="M33" i="58" s="1"/>
  <c r="M27" i="58"/>
  <c r="M23" i="58"/>
  <c r="AM23" i="58" s="1"/>
  <c r="AS23" i="58" s="1"/>
  <c r="M20" i="58"/>
  <c r="M17" i="58"/>
  <c r="M9" i="58"/>
  <c r="AX5" i="58"/>
  <c r="AW5" i="58"/>
  <c r="AP5" i="58"/>
  <c r="AL5" i="58"/>
  <c r="AN5" i="58" s="1"/>
  <c r="AI5" i="58"/>
  <c r="AF102" i="58" a="1"/>
  <c r="AF102" i="58" s="1"/>
  <c r="BB4" i="58"/>
  <c r="BA4" i="58"/>
  <c r="AX4" i="58"/>
  <c r="AW4" i="58"/>
  <c r="AT4" i="58"/>
  <c r="AS4" i="58"/>
  <c r="AR4" i="58"/>
  <c r="AQ4" i="58"/>
  <c r="AP4" i="58"/>
  <c r="AO4" i="58"/>
  <c r="AN4" i="58"/>
  <c r="AM4" i="58"/>
  <c r="AL4" i="58"/>
  <c r="AK4" i="58"/>
  <c r="AH4" i="58"/>
  <c r="AG4" i="58"/>
  <c r="AF4" i="58"/>
  <c r="AE4" i="58"/>
  <c r="AD4" i="58"/>
  <c r="AC4" i="58"/>
  <c r="AB4" i="58"/>
  <c r="AA4" i="58"/>
  <c r="Z4" i="58"/>
  <c r="Y4" i="58"/>
  <c r="M4" i="58"/>
  <c r="AC9" i="62" l="1"/>
  <c r="AD9" i="62" s="1"/>
  <c r="AE9" i="62" s="1"/>
  <c r="A9" i="62" s="1"/>
  <c r="AC11" i="62"/>
  <c r="AD11" i="62" s="1"/>
  <c r="AE11" i="62" s="1"/>
  <c r="A11" i="62" s="1"/>
  <c r="AK69" i="58"/>
  <c r="AO70" i="58"/>
  <c r="AM9" i="58"/>
  <c r="AS9" i="58" s="1"/>
  <c r="AK16" i="58"/>
  <c r="AO23" i="58"/>
  <c r="M81" i="58"/>
  <c r="M30" i="58"/>
  <c r="M49" i="58"/>
  <c r="M59" i="58"/>
  <c r="AB5" i="59"/>
  <c r="AT5" i="58"/>
  <c r="AJ5" i="58"/>
  <c r="M16" i="58"/>
  <c r="AP102" i="58"/>
  <c r="AR5" i="58"/>
  <c r="AX102" i="58"/>
  <c r="M26" i="58"/>
  <c r="M69" i="58"/>
  <c r="AK68" i="58" s="1"/>
  <c r="AM49" i="58" l="1"/>
  <c r="AS49" i="58" s="1"/>
  <c r="AQ70" i="58"/>
  <c r="BA69" i="58" s="1"/>
  <c r="BC69" i="58" s="1"/>
  <c r="AZ70" i="58"/>
  <c r="AM69" i="58"/>
  <c r="AO69" i="58" s="1"/>
  <c r="AQ69" i="58" s="1"/>
  <c r="AO9" i="58"/>
  <c r="M5" i="62"/>
  <c r="AK7" i="58"/>
  <c r="AQ23" i="58"/>
  <c r="BA16" i="58" s="1"/>
  <c r="BC16" i="58" s="1"/>
  <c r="AZ23" i="58"/>
  <c r="AM16" i="58"/>
  <c r="AO16" i="58" s="1"/>
  <c r="AQ16" i="58" s="1"/>
  <c r="AD15" i="62"/>
  <c r="BB5" i="58"/>
  <c r="AT102" i="58"/>
  <c r="M7" i="58"/>
  <c r="M68" i="58"/>
  <c r="AK48" i="58" s="1"/>
  <c r="AO49" i="58" l="1"/>
  <c r="AC5" i="62"/>
  <c r="AD5" i="62" s="1"/>
  <c r="AE5" i="62" s="1"/>
  <c r="A5" i="62" s="1"/>
  <c r="X1" i="62"/>
  <c r="M8" i="36"/>
  <c r="I6" i="11"/>
  <c r="AS69" i="58"/>
  <c r="AZ69" i="58" s="1"/>
  <c r="A69" i="58" s="1"/>
  <c r="BA68" i="58"/>
  <c r="BC68" i="58" s="1"/>
  <c r="AM68" i="58"/>
  <c r="AS68" i="58" s="1"/>
  <c r="A70" i="58"/>
  <c r="BE70" i="58"/>
  <c r="AQ9" i="58"/>
  <c r="BA7" i="58" s="1"/>
  <c r="BC7" i="58" s="1"/>
  <c r="AZ9" i="58"/>
  <c r="AS16" i="58"/>
  <c r="AZ16" i="58" s="1"/>
  <c r="A16" i="58" s="1"/>
  <c r="A23" i="58"/>
  <c r="BE23" i="58"/>
  <c r="AM7" i="58"/>
  <c r="AO7" i="58" s="1"/>
  <c r="AQ7" i="58" s="1"/>
  <c r="M48" i="58"/>
  <c r="AM48" i="58" s="1"/>
  <c r="AS48" i="58" s="1"/>
  <c r="M5" i="58"/>
  <c r="AK5" i="58"/>
  <c r="AQ49" i="58" l="1"/>
  <c r="AZ49" i="58"/>
  <c r="D8" i="36"/>
  <c r="E8" i="36"/>
  <c r="AO68" i="58"/>
  <c r="AQ68" i="58" s="1"/>
  <c r="BE69" i="58"/>
  <c r="AO48" i="58"/>
  <c r="AQ48" i="58" s="1"/>
  <c r="AE5" i="58"/>
  <c r="AE48" i="58"/>
  <c r="A9" i="58"/>
  <c r="BE9" i="58"/>
  <c r="AS7" i="58"/>
  <c r="AZ7" i="58" s="1"/>
  <c r="A7" i="58" s="1"/>
  <c r="BE16" i="58"/>
  <c r="AC38" i="58"/>
  <c r="X5" i="58"/>
  <c r="AM5" i="58"/>
  <c r="AO5" i="58" s="1"/>
  <c r="X48" i="58"/>
  <c r="BA48" i="58" l="1"/>
  <c r="BC48" i="58" s="1"/>
  <c r="A49" i="58"/>
  <c r="BE49" i="58"/>
  <c r="AZ68" i="58"/>
  <c r="BE68" i="58" s="1"/>
  <c r="AZ48" i="58"/>
  <c r="A48" i="58" s="1"/>
  <c r="BE7" i="58"/>
  <c r="AW38" i="58"/>
  <c r="AW102" i="58" s="1"/>
  <c r="AU38" i="58"/>
  <c r="AK38" i="58"/>
  <c r="AE102" i="58" a="1"/>
  <c r="AE102" i="58" s="1"/>
  <c r="AS5" i="58"/>
  <c r="AZ5" i="58" s="1"/>
  <c r="AQ5" i="58"/>
  <c r="AC102" i="58"/>
  <c r="X102" i="58"/>
  <c r="A68" i="58" l="1"/>
  <c r="BE48" i="58"/>
  <c r="AM38" i="58"/>
  <c r="AO38" i="58" s="1"/>
  <c r="AQ38" i="58" s="1"/>
  <c r="A5" i="58"/>
  <c r="AS38" i="58" l="1"/>
  <c r="AZ38" i="58" s="1"/>
  <c r="BE38" i="58" s="1"/>
  <c r="BA33" i="58"/>
  <c r="BC33" i="58" s="1"/>
  <c r="BE33" i="58" s="1"/>
  <c r="BA35" i="58"/>
  <c r="BC35" i="58" s="1"/>
  <c r="BE35" i="58" s="1"/>
  <c r="BA26" i="58"/>
  <c r="BC26" i="58" s="1"/>
  <c r="BE26" i="58" s="1"/>
  <c r="AO102" i="58"/>
  <c r="AS102" i="58" l="1"/>
  <c r="M7" i="36" s="1"/>
  <c r="A38" i="58"/>
  <c r="BA5" i="58"/>
  <c r="BC5" i="58" s="1"/>
  <c r="BE5" i="58" s="1"/>
  <c r="I5" i="11" l="1"/>
  <c r="X1" i="58"/>
  <c r="AC5" i="59"/>
  <c r="AD5" i="59" s="1"/>
  <c r="AE5" i="59" s="1"/>
  <c r="A5" i="59" l="1"/>
  <c r="AD19" i="59" l="1"/>
  <c r="M10" i="36" s="1"/>
  <c r="X1" i="59" l="1"/>
  <c r="I8" i="11"/>
  <c r="W5" i="56" l="1" a="1"/>
  <c r="W5" i="56" s="1"/>
  <c r="O4" i="56"/>
  <c r="U4" i="56"/>
  <c r="J4" i="56"/>
  <c r="J5" i="56"/>
  <c r="L5" i="56" l="1"/>
  <c r="Y4" i="56"/>
  <c r="Y5" i="56" s="1"/>
  <c r="X4" i="56"/>
  <c r="X5" i="56" s="1"/>
  <c r="W4" i="56"/>
  <c r="V4" i="56"/>
  <c r="S4" i="56"/>
  <c r="R4" i="56"/>
  <c r="Q4" i="56"/>
  <c r="P4" i="56"/>
  <c r="N4" i="56"/>
  <c r="M4" i="56"/>
  <c r="L4" i="56"/>
  <c r="K4" i="56"/>
  <c r="F8" i="11"/>
  <c r="F12" i="11"/>
  <c r="F9" i="11"/>
  <c r="H5" i="11"/>
  <c r="F10" i="11"/>
  <c r="H12" i="11"/>
  <c r="F5" i="11"/>
  <c r="G10" i="11"/>
  <c r="H8" i="11"/>
  <c r="F11" i="11"/>
  <c r="H9" i="11"/>
  <c r="H10" i="11"/>
  <c r="G11" i="11"/>
  <c r="G9" i="11"/>
  <c r="H11" i="11"/>
  <c r="G5" i="11"/>
  <c r="V5" i="56" l="1" a="1"/>
  <c r="V5" i="56" s="1"/>
  <c r="M5" i="56"/>
  <c r="AA5" i="56"/>
  <c r="K5" i="56"/>
  <c r="N5" i="56"/>
  <c r="H4" i="56"/>
  <c r="Z5" i="56" l="1"/>
  <c r="AB5" i="56" s="1"/>
  <c r="B5" i="56"/>
  <c r="AD5" i="56" l="1"/>
  <c r="A5" i="56" s="1"/>
  <c r="AB206" i="56"/>
  <c r="M13" i="36" s="1"/>
  <c r="H1" i="56" l="1"/>
  <c r="I11" i="11"/>
  <c r="D13" i="36" l="1"/>
  <c r="E13" i="36"/>
  <c r="AN9" i="50" l="1"/>
  <c r="AN10" i="50"/>
  <c r="AN11" i="50"/>
  <c r="AN12" i="50"/>
  <c r="AN13" i="50"/>
  <c r="AN14" i="50"/>
  <c r="AN15" i="50"/>
  <c r="AN16" i="50"/>
  <c r="AN17" i="50"/>
  <c r="AN18" i="50"/>
  <c r="AN19" i="50"/>
  <c r="AN20" i="50"/>
  <c r="AN21" i="50"/>
  <c r="AN22" i="50"/>
  <c r="AN23" i="50"/>
  <c r="AN24" i="50"/>
  <c r="AN25" i="50"/>
  <c r="AN26" i="50"/>
  <c r="AN27" i="50"/>
  <c r="AN28" i="50"/>
  <c r="AN29" i="50"/>
  <c r="AN30" i="50"/>
  <c r="AN31" i="50"/>
  <c r="AN8" i="50"/>
  <c r="AQ9" i="50"/>
  <c r="AQ10" i="50"/>
  <c r="AQ11" i="50"/>
  <c r="AQ12" i="50"/>
  <c r="AQ13" i="50"/>
  <c r="AQ14" i="50"/>
  <c r="AQ15" i="50"/>
  <c r="AQ16" i="50"/>
  <c r="AQ17" i="50"/>
  <c r="AQ18" i="50"/>
  <c r="AQ19" i="50"/>
  <c r="AQ20" i="50"/>
  <c r="AQ21" i="50"/>
  <c r="AQ22" i="50"/>
  <c r="AQ23" i="50"/>
  <c r="AQ24" i="50"/>
  <c r="AQ25" i="50"/>
  <c r="AQ26" i="50"/>
  <c r="AQ27" i="50"/>
  <c r="AQ28" i="50"/>
  <c r="AQ29" i="50"/>
  <c r="AQ30" i="50"/>
  <c r="AQ31" i="50"/>
  <c r="AQ8" i="50"/>
  <c r="AO14" i="50"/>
  <c r="AP14" i="50"/>
  <c r="AR14" i="50"/>
  <c r="AS14" i="50"/>
  <c r="AT14" i="50"/>
  <c r="AX14" i="50"/>
  <c r="AO15" i="50"/>
  <c r="AP15" i="50"/>
  <c r="AR15" i="50"/>
  <c r="AS15" i="50"/>
  <c r="AT15" i="50"/>
  <c r="AX15" i="50"/>
  <c r="AO16" i="50"/>
  <c r="AP16" i="50"/>
  <c r="AR16" i="50"/>
  <c r="AS16" i="50"/>
  <c r="AT16" i="50"/>
  <c r="AX16" i="50"/>
  <c r="AO25" i="50"/>
  <c r="AP25" i="50"/>
  <c r="AR25" i="50"/>
  <c r="AS25" i="50"/>
  <c r="AT25" i="50"/>
  <c r="AX25" i="50"/>
  <c r="AO27" i="50"/>
  <c r="AP27" i="50"/>
  <c r="AR27" i="50"/>
  <c r="AS27" i="50"/>
  <c r="AT27" i="50"/>
  <c r="AX27" i="50"/>
  <c r="AO26" i="50"/>
  <c r="AP26" i="50"/>
  <c r="AR26" i="50"/>
  <c r="AS26" i="50"/>
  <c r="AT26" i="50"/>
  <c r="AX26" i="50"/>
  <c r="AJ34" i="50" a="1"/>
  <c r="AJ34" i="50" s="1"/>
  <c r="AI34" i="50" a="1"/>
  <c r="AI34" i="50" s="1"/>
  <c r="AX9" i="50"/>
  <c r="AX10" i="50"/>
  <c r="AX11" i="50"/>
  <c r="AX12" i="50"/>
  <c r="AX13" i="50"/>
  <c r="AX17" i="50"/>
  <c r="AX18" i="50"/>
  <c r="AX19" i="50"/>
  <c r="AX20" i="50"/>
  <c r="AX21" i="50"/>
  <c r="AX22" i="50"/>
  <c r="AX23" i="50"/>
  <c r="AX28" i="50"/>
  <c r="AX29" i="50"/>
  <c r="AX30" i="50"/>
  <c r="AX31" i="50"/>
  <c r="AX8" i="50"/>
  <c r="AL4" i="50"/>
  <c r="AM4" i="50"/>
  <c r="AK4" i="50"/>
  <c r="AP10" i="50"/>
  <c r="AP11" i="50"/>
  <c r="AP12" i="50"/>
  <c r="AP17" i="50"/>
  <c r="AP18" i="50"/>
  <c r="AP19" i="50"/>
  <c r="AP20" i="50"/>
  <c r="AP21" i="50"/>
  <c r="AP22" i="50"/>
  <c r="AP23" i="50"/>
  <c r="AP24" i="50"/>
  <c r="AP28" i="50"/>
  <c r="AP29" i="50"/>
  <c r="AP30" i="50"/>
  <c r="AP31" i="50"/>
  <c r="AO10" i="50"/>
  <c r="AO11" i="50"/>
  <c r="AO12" i="50"/>
  <c r="AO28" i="50"/>
  <c r="AO29" i="50"/>
  <c r="AO30" i="50"/>
  <c r="AO31" i="50"/>
  <c r="AS17" i="50"/>
  <c r="AS18" i="50"/>
  <c r="AS19" i="50"/>
  <c r="AS20" i="50"/>
  <c r="AS21" i="50"/>
  <c r="AS22" i="50"/>
  <c r="AS23" i="50"/>
  <c r="AS24" i="50"/>
  <c r="AS28" i="50"/>
  <c r="AS29" i="50"/>
  <c r="AS30" i="50"/>
  <c r="AS31" i="50"/>
  <c r="AR9" i="50"/>
  <c r="AR13" i="50"/>
  <c r="AR17" i="50"/>
  <c r="AR18" i="50"/>
  <c r="AR19" i="50"/>
  <c r="AR20" i="50"/>
  <c r="AR21" i="50"/>
  <c r="AR22" i="50"/>
  <c r="AR23" i="50"/>
  <c r="AR24" i="50"/>
  <c r="AR8" i="50"/>
  <c r="AT9" i="50"/>
  <c r="AT10" i="50"/>
  <c r="AT11" i="50"/>
  <c r="AT12" i="50"/>
  <c r="AT13" i="50"/>
  <c r="AT17" i="50"/>
  <c r="AT18" i="50"/>
  <c r="AT19" i="50"/>
  <c r="AT20" i="50"/>
  <c r="AT21" i="50"/>
  <c r="AT22" i="50"/>
  <c r="AT23" i="50"/>
  <c r="AT24" i="50"/>
  <c r="AT8" i="50"/>
  <c r="AU24" i="50" l="1"/>
  <c r="AU20" i="50"/>
  <c r="AU26" i="50"/>
  <c r="AV26" i="50" s="1"/>
  <c r="AW26" i="50" s="1"/>
  <c r="AY26" i="50" s="1"/>
  <c r="AU25" i="50"/>
  <c r="AV25" i="50" s="1"/>
  <c r="AW25" i="50" s="1"/>
  <c r="AY25" i="50" s="1"/>
  <c r="AU23" i="50"/>
  <c r="AU19" i="50"/>
  <c r="AV19" i="50" s="1"/>
  <c r="AU27" i="50"/>
  <c r="AV27" i="50" s="1"/>
  <c r="AW27" i="50" s="1"/>
  <c r="AY27" i="50" s="1"/>
  <c r="AU14" i="50"/>
  <c r="AV14" i="50" s="1"/>
  <c r="AW14" i="50" s="1"/>
  <c r="AY14" i="50" s="1"/>
  <c r="AU22" i="50"/>
  <c r="AV22" i="50" s="1"/>
  <c r="AU18" i="50"/>
  <c r="AV18" i="50" s="1"/>
  <c r="AU21" i="50"/>
  <c r="AV21" i="50" s="1"/>
  <c r="AU17" i="50"/>
  <c r="AV17" i="50" s="1"/>
  <c r="AU15" i="50"/>
  <c r="AV15" i="50" s="1"/>
  <c r="AW15" i="50" s="1"/>
  <c r="AY15" i="50" s="1"/>
  <c r="AU16" i="50"/>
  <c r="AV16" i="50" s="1"/>
  <c r="AW16" i="50" s="1"/>
  <c r="AY16" i="50" s="1"/>
  <c r="A25" i="50" l="1"/>
  <c r="A27" i="50"/>
  <c r="A14" i="50"/>
  <c r="A15" i="50"/>
  <c r="A16" i="50"/>
  <c r="AV23" i="50"/>
  <c r="AV24" i="50"/>
  <c r="AV20" i="50"/>
  <c r="AI4" i="50" l="1"/>
  <c r="AJ4" i="50"/>
  <c r="AH4" i="50"/>
  <c r="AO20" i="50"/>
  <c r="AW20" i="50" s="1"/>
  <c r="A20" i="50" l="1"/>
  <c r="AY20" i="50"/>
  <c r="AO22" i="50" l="1"/>
  <c r="AW22" i="50" s="1"/>
  <c r="AY22" i="50" s="1"/>
  <c r="A22" i="50" l="1"/>
  <c r="AQ4" i="50" l="1"/>
  <c r="AT4" i="50"/>
  <c r="AS4" i="50"/>
  <c r="AR4" i="50"/>
  <c r="AP4" i="50"/>
  <c r="AO4" i="50"/>
  <c r="AF4" i="50"/>
  <c r="AE4" i="50"/>
  <c r="AD4" i="50"/>
  <c r="AC4" i="50"/>
  <c r="AB4" i="50"/>
  <c r="C5" i="28" l="1" a="1"/>
  <c r="C5" i="28" s="1"/>
  <c r="F7" i="11"/>
  <c r="H7" i="11"/>
  <c r="G7" i="11"/>
  <c r="E2" i="11" l="1"/>
  <c r="AO19" i="50" l="1"/>
  <c r="AW19" i="50" s="1"/>
  <c r="AY19" i="50" s="1"/>
  <c r="AO21" i="50" l="1"/>
  <c r="AW21" i="50" s="1"/>
  <c r="AY21" i="50" s="1"/>
  <c r="A19" i="50"/>
  <c r="AO18" i="50"/>
  <c r="AW18" i="50" s="1"/>
  <c r="AY18" i="50" s="1"/>
  <c r="C6" i="28" a="1"/>
  <c r="C6" i="28" s="1"/>
  <c r="A21" i="50" l="1"/>
  <c r="A18" i="50"/>
  <c r="K2" i="11" l="1"/>
  <c r="J2" i="11"/>
  <c r="F4" i="11"/>
  <c r="H4" i="11"/>
  <c r="H2" i="11" l="1" a="1"/>
  <c r="H2" i="11" s="1"/>
  <c r="F2" i="11" a="1"/>
  <c r="F2" i="11" s="1"/>
  <c r="AO9" i="50" l="1"/>
  <c r="D7" i="36"/>
  <c r="AK24" i="50" l="1"/>
  <c r="AX24" i="50" s="1"/>
  <c r="AO23" i="50"/>
  <c r="AW23" i="50" s="1"/>
  <c r="AY23" i="50" s="1"/>
  <c r="E7" i="36"/>
  <c r="A23" i="50" l="1"/>
  <c r="AF29" i="50"/>
  <c r="AT29" i="50" s="1"/>
  <c r="AD28" i="50"/>
  <c r="AH28" i="50" s="1"/>
  <c r="AF30" i="50"/>
  <c r="AT30" i="50" s="1"/>
  <c r="AD29" i="50"/>
  <c r="AH29" i="50" s="1"/>
  <c r="AF31" i="50"/>
  <c r="AT31" i="50" s="1"/>
  <c r="AD30" i="50"/>
  <c r="AH30" i="50" s="1"/>
  <c r="AF28" i="50"/>
  <c r="AT28" i="50" s="1"/>
  <c r="AD31" i="50"/>
  <c r="AH31" i="50" s="1"/>
  <c r="AO24" i="50"/>
  <c r="AW24" i="50" s="1"/>
  <c r="AY24" i="50" s="1"/>
  <c r="A24" i="50" l="1"/>
  <c r="AR30" i="50"/>
  <c r="AR28" i="50"/>
  <c r="AR31" i="50"/>
  <c r="AR29" i="50"/>
  <c r="AG26" i="50" l="1" a="1"/>
  <c r="AG26" i="50" s="1"/>
  <c r="AG34" i="50" s="1" a="1"/>
  <c r="AG34" i="50" s="1"/>
  <c r="AU29" i="50"/>
  <c r="AV29" i="50" s="1"/>
  <c r="AW29" i="50" s="1"/>
  <c r="AY29" i="50" s="1"/>
  <c r="AU28" i="50"/>
  <c r="AU30" i="50"/>
  <c r="AV30" i="50" s="1"/>
  <c r="AW30" i="50" s="1"/>
  <c r="AY30" i="50" s="1"/>
  <c r="AU31" i="50"/>
  <c r="AV31" i="50" s="1"/>
  <c r="AW31" i="50" s="1"/>
  <c r="AY31" i="50" s="1"/>
  <c r="A31" i="50" l="1"/>
  <c r="A30" i="50"/>
  <c r="A29" i="50"/>
  <c r="A26" i="50"/>
  <c r="K26" i="50"/>
  <c r="AV28" i="50"/>
  <c r="AW28" i="50" s="1"/>
  <c r="AY28" i="50" s="1"/>
  <c r="A28" i="50" l="1"/>
  <c r="AS8" i="50" l="1"/>
  <c r="AU8" i="50" s="1"/>
  <c r="AP9" i="50"/>
  <c r="AS10" i="50"/>
  <c r="AR10" i="50" s="1"/>
  <c r="AU10" i="50" s="1"/>
  <c r="AV10" i="50" s="1"/>
  <c r="AW10" i="50" s="1"/>
  <c r="AY10" i="50" s="1"/>
  <c r="AS11" i="50"/>
  <c r="AR11" i="50" s="1"/>
  <c r="AU11" i="50" s="1"/>
  <c r="AV11" i="50" s="1"/>
  <c r="AW11" i="50" s="1"/>
  <c r="AY11" i="50" s="1"/>
  <c r="AS12" i="50"/>
  <c r="AR12" i="50" s="1"/>
  <c r="AU12" i="50" s="1"/>
  <c r="AV12" i="50" s="1"/>
  <c r="AW12" i="50" s="1"/>
  <c r="AS9" i="50"/>
  <c r="AU9" i="50" s="1"/>
  <c r="AV9" i="50" s="1"/>
  <c r="AS13" i="50"/>
  <c r="AU13" i="50" s="1"/>
  <c r="AV13" i="50" s="1"/>
  <c r="E12" i="36"/>
  <c r="D12" i="36" l="1"/>
  <c r="AY12" i="50"/>
  <c r="A12" i="50"/>
  <c r="AW9" i="50"/>
  <c r="A10" i="50"/>
  <c r="A11" i="50"/>
  <c r="D9" i="36"/>
  <c r="E9" i="36"/>
  <c r="AU34" i="50"/>
  <c r="AV8" i="50"/>
  <c r="AO8" i="50" l="1"/>
  <c r="AO17" i="50"/>
  <c r="AW17" i="50" s="1"/>
  <c r="O13" i="50"/>
  <c r="AP13" i="50" s="1"/>
  <c r="AP8" i="50"/>
  <c r="A9" i="50"/>
  <c r="AY9" i="50"/>
  <c r="AW8" i="50" l="1"/>
  <c r="A8" i="50" s="1"/>
  <c r="AY17" i="50"/>
  <c r="A17" i="50"/>
  <c r="AH13" i="50"/>
  <c r="AH34" i="50" s="1" a="1"/>
  <c r="AH34" i="50" s="1"/>
  <c r="AO13" i="50"/>
  <c r="AO34" i="50" s="1" a="1"/>
  <c r="AO34" i="50" s="1"/>
  <c r="AP34" i="50" a="1"/>
  <c r="AP34" i="50" s="1"/>
  <c r="G8" i="11"/>
  <c r="AY8" i="50" l="1"/>
  <c r="AW13" i="50"/>
  <c r="A13" i="50" s="1"/>
  <c r="Z1" i="50"/>
  <c r="M11" i="36"/>
  <c r="M15" i="36" s="1"/>
  <c r="I9" i="11"/>
  <c r="AY13" i="50" l="1"/>
  <c r="G2" i="11" a="1"/>
  <c r="G2" i="11" s="1"/>
  <c r="D11" i="36"/>
  <c r="I2" i="11"/>
  <c r="D10" i="36"/>
  <c r="E10" i="36"/>
  <c r="E11" i="36"/>
  <c r="H9" i="36" l="1"/>
  <c r="G9"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Perz, Andrzej</author>
  </authors>
  <commentList>
    <comment ref="Y4" authorId="0" shapeId="0" xr:uid="{364F16E7-9993-463E-B41E-6601BDC81861}">
      <text>
        <r>
          <rPr>
            <sz val="9"/>
            <color indexed="81"/>
            <rFont val="Tahoma"/>
            <family val="2"/>
          </rPr>
          <t>Gebruik deze kolom om de regel te overschrijven dat een uitleg verplicht is voor elk bedrag op het meest atomaire niveau dat anders dan 0 is. Dat kan men op twee manieren doen:
I) voor elk bedrag dat anders dan 0 is:
    '1' = verplicht
    '0' = optioneel
    '-1' = nvt
II) voor een ander criterium
    a) statisch, bv. '&gt;10000' (hanteer hierbij de conventie van het criterium van in 'SOM.ALS')
    b) dynamisch, bv. '="&gt;"&amp;Resultatenrekening!M5'
In het geval van II kan men optioneel voor een tekstuele uitleg kiezen, die zal verschijnen totdat de gebruiker een toelichting gaat schrijven.</t>
        </r>
      </text>
    </comment>
    <comment ref="Z4" authorId="0" shapeId="0" xr:uid="{4485A114-542D-459F-9B0C-88BED10C3019}">
      <text>
        <r>
          <rPr>
            <sz val="9"/>
            <color indexed="81"/>
            <rFont val="Tahoma"/>
            <family val="2"/>
          </rPr>
          <t>Dit optionele tekstuele criterium zal weergegeven worden als aanvulling van de zin 'Toelichting verplicht indien ' in de kolom met foutmeldingen. Begin daarom de tekst met een kleine letter en zet geen komma op het einde (de komma wordt in foutmelding zelf toegevoegd). Zet eveneens geen spatie in het begin noch op het einde van het tekstuele criterium.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Perz, Andrzej</author>
  </authors>
  <commentList>
    <comment ref="Y4" authorId="0" shapeId="0" xr:uid="{348208C9-D6E5-4253-8BD5-31D652BFE669}">
      <text>
        <r>
          <rPr>
            <sz val="9"/>
            <color indexed="81"/>
            <rFont val="Tahoma"/>
            <family val="2"/>
          </rPr>
          <t>Gebruik deze kolom om de regel te overschrijven dat een uitleg verplicht is voor elk bedrag op het meest atomaire niveau dat anders dan 0 is. Dat kan men op twee manieren doen:
I) voor elk bedrag dat anders dan 0 is:
    '1' = verplicht
    '0' = optioneel
    '-1' = nvt
II) voor een ander criterium
    a) statisch, bv. '&gt;10000' (hanteer hierbij de conventie van het criterium van in 'SOM.ALS')
    b) dynamisch, bv. '="&gt;"&amp;Resultatenrekening!M5'
In het geval van II kan men optioneel voor een tekstuele uitleg kiezen, die zal verschijnen totdat de gebruiker een toelichting gaat schrijven.</t>
        </r>
      </text>
    </comment>
    <comment ref="Z4" authorId="0" shapeId="0" xr:uid="{6D5F2465-CCD6-4AB6-A262-CA135E62AF60}">
      <text>
        <r>
          <rPr>
            <sz val="9"/>
            <color indexed="81"/>
            <rFont val="Tahoma"/>
            <family val="2"/>
          </rPr>
          <t>Dit optionele tekstuele criterium zal weergegeven worden als aanvulling van de zin 'Toelichting verplicht indien ' in de kolom met foutmeldingen. Begin daarom de tekst met een kleine letter en zet geen komma op het einde (de komma wordt in foutmelding zelf toegevoegd). Zet eveneens geen spatie in het begin noch op het einde van het tekstuele criterium.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<sst xmlns="http://schemas.openxmlformats.org/spreadsheetml/2006/main" count="1611" uniqueCount="432">
  <si>
    <t>Code</t>
  </si>
  <si>
    <t>Niveau</t>
  </si>
  <si>
    <t>Bereik optelsom</t>
  </si>
  <si>
    <t>Diensten en diverse goederen</t>
  </si>
  <si>
    <t>Andere bedrijfskosten</t>
  </si>
  <si>
    <t>Omzet</t>
  </si>
  <si>
    <t>Geproduceerde vaste activa</t>
  </si>
  <si>
    <t>Sjabloonoverzicht</t>
  </si>
  <si>
    <t>Veld automatisch ingevuld</t>
  </si>
  <si>
    <t>Fout in de cel (zie telkens een uitleg ernaast)</t>
  </si>
  <si>
    <t>[diverse kleurvarianten]</t>
  </si>
  <si>
    <t>Waarschuwing (zie telkens een uitleg ernaast)</t>
  </si>
  <si>
    <t>nvt</t>
  </si>
  <si>
    <t>Controleveld</t>
  </si>
  <si>
    <t>Waarschuwingen</t>
  </si>
  <si>
    <t>Naam</t>
  </si>
  <si>
    <t>Infomeldingen</t>
  </si>
  <si>
    <t>Sjabloon</t>
  </si>
  <si>
    <t>Werkbladen</t>
  </si>
  <si>
    <t>Bladnr.</t>
  </si>
  <si>
    <t>Fouten</t>
  </si>
  <si>
    <t>631/4</t>
  </si>
  <si>
    <t>635/8</t>
  </si>
  <si>
    <t>640/8</t>
  </si>
  <si>
    <t>66A</t>
  </si>
  <si>
    <t>Niet-recurrente bedrijfskosten</t>
  </si>
  <si>
    <t>76A</t>
  </si>
  <si>
    <t>Voorraad goederen in bewerking en gereed product en bestellingen in uitvoering: toename (afname) (+)/(-)</t>
  </si>
  <si>
    <t>Lidgeld, schenkingen, legaten en subsidies</t>
  </si>
  <si>
    <t>Niet-recurrente bedrijfsopbrengsten</t>
  </si>
  <si>
    <t>Fouten samenvatting</t>
  </si>
  <si>
    <t>Waarschuwingen samenvatting</t>
  </si>
  <si>
    <t>Foutenrapport</t>
  </si>
  <si>
    <t>• Gebruikte kleurcodes</t>
  </si>
  <si>
    <t>• Sjabloonoverzicht</t>
  </si>
  <si>
    <t/>
  </si>
  <si>
    <t>moet rechtgezet worden voor de indiening</t>
  </si>
  <si>
    <t>verwijst naar een fout in een andere cel</t>
  </si>
  <si>
    <t>• Algemeen</t>
  </si>
  <si>
    <t>Veld dat niet ingevuld kan worden door de gebruiker</t>
  </si>
  <si>
    <t>Naam boekhoudkundige rekening</t>
  </si>
  <si>
    <t>Vooraf</t>
  </si>
  <si>
    <t>Samenvatting</t>
  </si>
  <si>
    <t>Afwijkend aantal bladen</t>
  </si>
  <si>
    <t>Niet gevonden werkbladen</t>
  </si>
  <si>
    <t>Werkbladstructuur gewijzigd</t>
  </si>
  <si>
    <t>Verplaatste werkbladen</t>
  </si>
  <si>
    <t>| Tekst van een foutmelding</t>
  </si>
  <si>
    <t>| Tekst van een waarschuwing / info</t>
  </si>
  <si>
    <t>Toelichting</t>
  </si>
  <si>
    <t>Bedrijfsopbrengsten</t>
  </si>
  <si>
    <t>Bedrijfskosten</t>
  </si>
  <si>
    <t>Handelsgoederen, grond- en hulpstoffen</t>
  </si>
  <si>
    <t>Aankopen</t>
  </si>
  <si>
    <t>Voorraad: afname (toename) (+)/(-)</t>
  </si>
  <si>
    <t>Bezoldigingen, sociale lasten en pensioenen (+)/(-)</t>
  </si>
  <si>
    <t>Voorzieningen voor risico's en kosten: toevoegingen (bestedingen en terugnemingen) (+)/(-)</t>
  </si>
  <si>
    <t>Bedrijfswinst (Bedrijfsverlies) (+)/(-)</t>
  </si>
  <si>
    <t>Financiële opbrengsten</t>
  </si>
  <si>
    <t>Recurrente financiële opbrengsten</t>
  </si>
  <si>
    <t>Opbrengsten uit financiële vaste activa</t>
  </si>
  <si>
    <t>Opbrengsten uit vlottende activa</t>
  </si>
  <si>
    <t>Andere financiële opbrengsten</t>
  </si>
  <si>
    <t>Niet-recurrente financiële opbrengsten</t>
  </si>
  <si>
    <t>Financiële kosten</t>
  </si>
  <si>
    <t>Recurrente financiële kosten</t>
  </si>
  <si>
    <t>Kosten van schulden</t>
  </si>
  <si>
    <t>Waardeverminderingen op vlottende activa andere dan voorraden, bestellingen in uitvoering en handelsvorderingen: toevoegingen (terugnemingen) (+)/(-)</t>
  </si>
  <si>
    <t>Andere financiële kosten</t>
  </si>
  <si>
    <t>Niet-recurrente financiële kosten</t>
  </si>
  <si>
    <t>70/76A</t>
  </si>
  <si>
    <t>60/66A</t>
  </si>
  <si>
    <t>600/8</t>
  </si>
  <si>
    <t>75/76B</t>
  </si>
  <si>
    <t>752/9</t>
  </si>
  <si>
    <t>76B</t>
  </si>
  <si>
    <t>65/66B</t>
  </si>
  <si>
    <t>652/9</t>
  </si>
  <si>
    <t>66B</t>
  </si>
  <si>
    <t>Als herstructureringskosten geactiveerde bedrijfskosten (-)</t>
  </si>
  <si>
    <t>Fouten / onvolledig</t>
  </si>
  <si>
    <t>SAMENVATTING</t>
  </si>
  <si>
    <t>Compatibiliteit</t>
  </si>
  <si>
    <t>• Compatibiliteit</t>
  </si>
  <si>
    <t>n.v.t.</t>
  </si>
  <si>
    <t>[inactief]</t>
  </si>
  <si>
    <t>Werkingsjaar</t>
  </si>
  <si>
    <t>Fase</t>
  </si>
  <si>
    <t>Status</t>
  </si>
  <si>
    <t>Verplicht</t>
  </si>
  <si>
    <t>Begin beleidsperiode</t>
  </si>
  <si>
    <t>Einde beleidsperiode</t>
  </si>
  <si>
    <t>Toegelaten waarden</t>
  </si>
  <si>
    <t>Inkomgelden en vergoedingen uit eigen activiteiten²</t>
  </si>
  <si>
    <t>Opbrengsten via partnerorganisaties²</t>
  </si>
  <si>
    <t>Sponsoring²</t>
  </si>
  <si>
    <t>Opbrengsten uit verkoop van producten²</t>
  </si>
  <si>
    <t>Opbrengsten uit dienstprestaties²</t>
  </si>
  <si>
    <t>Gebouw- en zalenverhuur en verhuur technisch materiaal²</t>
  </si>
  <si>
    <t>Betaalde dienstverlening aan derden²</t>
  </si>
  <si>
    <t>Overige opbrengsten uit dienstprestaties²</t>
  </si>
  <si>
    <t>Toegekende kortingen, ristorno's en rabatten (-)¹</t>
  </si>
  <si>
    <t>Lidgelden¹</t>
  </si>
  <si>
    <t>Schenkingen¹</t>
  </si>
  <si>
    <t>Legaten¹</t>
  </si>
  <si>
    <t>Subsidies¹</t>
  </si>
  <si>
    <t>Gemeenten of andere lokale besturen²</t>
  </si>
  <si>
    <t>Provincies²</t>
  </si>
  <si>
    <t>Vlaamse entiteiten²</t>
  </si>
  <si>
    <t>Federale overheid²</t>
  </si>
  <si>
    <t>Brussels Hoofdstedelijk Gewest²</t>
  </si>
  <si>
    <t>Vlaamse Gemeenschapscommissie (VGC)²</t>
  </si>
  <si>
    <t>Franse Gemeenschap²</t>
  </si>
  <si>
    <t>Buitenlandse overheden²</t>
  </si>
  <si>
    <t>EU en Raad van Europa²</t>
  </si>
  <si>
    <t>Europese investerings- en structuurfondsen²</t>
  </si>
  <si>
    <t>Europees Fonds voor Regionale Ontwikkeling - INTERREG²</t>
  </si>
  <si>
    <t>Europees Fonds voor Regionale Ontwikkeling - Vlaanderen²</t>
  </si>
  <si>
    <t>Europees Sociaal Fonds (ESF)²</t>
  </si>
  <si>
    <t>Europees Solidariteitskorps²</t>
  </si>
  <si>
    <t>Europees Jeugdfonds (Raad van Europa)²</t>
  </si>
  <si>
    <t>Burgers, gelijkheid, rechten en waardenprogramma²</t>
  </si>
  <si>
    <t>Europese inkomsten uit partnerships met buitenlandse organisaties²</t>
  </si>
  <si>
    <t>Overige subsidies²</t>
  </si>
  <si>
    <t>Compenserende bedragen ter vermindering van de loonkost²</t>
  </si>
  <si>
    <t>Kapitaal- en intrestsubsidies²</t>
  </si>
  <si>
    <t>Validatie</t>
  </si>
  <si>
    <t>Waardeverminderingen op voorraden, op bestellingen in uitvoering en op handelsvorderingen: 
toevoegingen (terugnemingen) (+)/(-)</t>
  </si>
  <si>
    <t>Leeg onderliggend</t>
  </si>
  <si>
    <t>Controleberekening</t>
  </si>
  <si>
    <t>Subsidiesoort</t>
  </si>
  <si>
    <t>Donatie met tegenprestatie (Reward-based/Pre-sales crowdfunding)²</t>
  </si>
  <si>
    <t>Overige Europese investerings- en structuurfondsen²</t>
  </si>
  <si>
    <t>Bereiken</t>
  </si>
  <si>
    <t>¹ Rekeningen volgens de standaarddefinitie van het MAR, zoals gedefinieerd door Koninklijk besluit van 21 oktober 2018 tot uitvoering van de artikelen III.82 tot en met III.95 van het wetboek van Economisch recht.</t>
  </si>
  <si>
    <t>² Eigen codes van Departement CJM</t>
  </si>
  <si>
    <t>Veldadres fout</t>
  </si>
  <si>
    <t>Fout leeg</t>
  </si>
  <si>
    <t>Erasmus+²</t>
  </si>
  <si>
    <t>Algemeen</t>
  </si>
  <si>
    <t>Gebruikte kleurcodes</t>
  </si>
  <si>
    <t>[Scroolbereikeinde]</t>
  </si>
  <si>
    <t>Onttrekking aan de uitgestelde belastingen</t>
  </si>
  <si>
    <t>Overboeking naar de uitgestelde belastingen</t>
  </si>
  <si>
    <t xml:space="preserve">Belastingen op het resultaat (+)/(-) </t>
  </si>
  <si>
    <t>Belastingen</t>
  </si>
  <si>
    <t>Regularisering van belastingen en terugneming van voorzieningen voor belastingen</t>
  </si>
  <si>
    <t>Winst (Verlies) van het boekjaar (+)/(-)</t>
  </si>
  <si>
    <t>Onttrekking aan de belastingvrije reserves</t>
  </si>
  <si>
    <t>Overboeking naar de belastingvrije reserves</t>
  </si>
  <si>
    <t>Te bestemmen winst (verlies) van het boekjaar (+)/(-)</t>
  </si>
  <si>
    <t>67/77</t>
  </si>
  <si>
    <t>670/3</t>
  </si>
  <si>
    <t>Werkingssubsidie: overige DCJM²</t>
  </si>
  <si>
    <t>Werkingssubsidie: overige beleidsdomeinen²</t>
  </si>
  <si>
    <t>Projectsubsidie: overige DCJM²</t>
  </si>
  <si>
    <t>Projectsubsidie: overige beleidsdomeinen²</t>
  </si>
  <si>
    <t>Tussenkomst: overige DCJM²</t>
  </si>
  <si>
    <t>Tussenkomst: overige beleidsdomeinen²</t>
  </si>
  <si>
    <t>Overige subsidies Vlaamse entiteiten²</t>
  </si>
  <si>
    <t>Bezoldigingen en rechtstreekse sociale voordelen¹</t>
  </si>
  <si>
    <t>Werkgeversbijdragen voor sociale verzekeringen¹</t>
  </si>
  <si>
    <t>Werkgeverspremies voor buitenwettelijke verzekeringen¹</t>
  </si>
  <si>
    <t>Andere personeelskosten¹</t>
  </si>
  <si>
    <t>Ouderdoms- en overlevingspensioenen¹</t>
  </si>
  <si>
    <t>Verplicht en leeg / nvt</t>
  </si>
  <si>
    <t>Leeg verplicht invulveld</t>
  </si>
  <si>
    <t>Niet verplicht invulveld of veld ingevuld door de gebruiker</t>
  </si>
  <si>
    <t>M15</t>
  </si>
  <si>
    <t>Horizon Europa Programma²</t>
  </si>
  <si>
    <t>Creatief Europa Programma²</t>
  </si>
  <si>
    <t>Franse Gemeenschapscommissie van het Brussels Hoofdstedelijk Gewest (Cocof)²</t>
  </si>
  <si>
    <t>Verantwoording</t>
  </si>
  <si>
    <t>ACTIVA</t>
  </si>
  <si>
    <t>20/58</t>
  </si>
  <si>
    <t>Oprichtingskosten</t>
  </si>
  <si>
    <t>Vaste activa</t>
  </si>
  <si>
    <t>21/28</t>
  </si>
  <si>
    <t>Immateriële vaste activa</t>
  </si>
  <si>
    <t>Materiële vaste activa</t>
  </si>
  <si>
    <t>22/27</t>
  </si>
  <si>
    <t>Terreinen en gebouwen</t>
  </si>
  <si>
    <t>Installaties, machines en uitrusting</t>
  </si>
  <si>
    <t>Meubilair en rollend materieel</t>
  </si>
  <si>
    <t>Leasing en soortgelijke rechten</t>
  </si>
  <si>
    <t>Overige materiële vaste activa</t>
  </si>
  <si>
    <t>Activa in aanbouw en vooruitbetalingen</t>
  </si>
  <si>
    <t>Financiële vaste activa</t>
  </si>
  <si>
    <t>Verbonden entiteiten</t>
  </si>
  <si>
    <t>280/1</t>
  </si>
  <si>
    <t>Deelnemingen</t>
  </si>
  <si>
    <t>Vorderingen</t>
  </si>
  <si>
    <t>Ondernemingen waarmee een deelnemingsverhouding bestaat</t>
  </si>
  <si>
    <t>282/3</t>
  </si>
  <si>
    <t>Andere financiële vaste activa</t>
  </si>
  <si>
    <t>284/8</t>
  </si>
  <si>
    <t>Aandelen</t>
  </si>
  <si>
    <t>Vorderingen en borgtochten in contanten</t>
  </si>
  <si>
    <t>285/8</t>
  </si>
  <si>
    <t>Vlottende activa</t>
  </si>
  <si>
    <t>29/58</t>
  </si>
  <si>
    <t>Vorderingen op meer dan één jaar</t>
  </si>
  <si>
    <t>Handelsvorderingen</t>
  </si>
  <si>
    <t>Overige vorderingen</t>
  </si>
  <si>
    <t>Voorraden en bestellingen in uitvoering</t>
  </si>
  <si>
    <t>Voorraden</t>
  </si>
  <si>
    <t>30/36</t>
  </si>
  <si>
    <t>Bestellingen in uitvoering</t>
  </si>
  <si>
    <t>Vorderingen op ten hoogste één jaar</t>
  </si>
  <si>
    <t>40/41</t>
  </si>
  <si>
    <t>Geldbeleggingen</t>
  </si>
  <si>
    <t>50/53</t>
  </si>
  <si>
    <t>Liquide middelen</t>
  </si>
  <si>
    <t>54/58</t>
  </si>
  <si>
    <t>Overlopende rekeningen</t>
  </si>
  <si>
    <t>490/1</t>
  </si>
  <si>
    <t>PASSIVA</t>
  </si>
  <si>
    <t>10/49</t>
  </si>
  <si>
    <t>Eigen vermogen</t>
  </si>
  <si>
    <t>10/15</t>
  </si>
  <si>
    <t>Fondsen van de vereniging of stichting</t>
  </si>
  <si>
    <t>Herwaarderingsmeerwaarden</t>
  </si>
  <si>
    <t>Bestemde fondsen en andere reserves</t>
  </si>
  <si>
    <t>Fondsen bestemd voor investering</t>
  </si>
  <si>
    <t>Fondsen bestemd voor sociaal passief</t>
  </si>
  <si>
    <t>Belastingvrije reserves</t>
  </si>
  <si>
    <t>Andere bestemde fondsen en andere reserves</t>
  </si>
  <si>
    <t>Overgedragen winst (verlies) (+)/(-)</t>
  </si>
  <si>
    <t>Kapitaalsubsidies</t>
  </si>
  <si>
    <t>Voorzieningen en uitgestelde belastingen</t>
  </si>
  <si>
    <t>Voorzieningen voor risico's en kosten</t>
  </si>
  <si>
    <t>160/5</t>
  </si>
  <si>
    <t>Pensioenen en soortgelijke verplichtingen</t>
  </si>
  <si>
    <t>Grote herstellings- en onderhoudswerken</t>
  </si>
  <si>
    <t>Milieuverplichtingen</t>
  </si>
  <si>
    <t>Overige risico's en kosten</t>
  </si>
  <si>
    <t>164/5</t>
  </si>
  <si>
    <t>Voorzieningen voor terug te betalen subsidies en legaten en voor schenkingen met terugnemingsrecht</t>
  </si>
  <si>
    <t>Schulden</t>
  </si>
  <si>
    <t>17/49</t>
  </si>
  <si>
    <t>Schulden op meer dan één jaar</t>
  </si>
  <si>
    <t>Financiële schulden</t>
  </si>
  <si>
    <t>170/4</t>
  </si>
  <si>
    <t>Achtergestelde leningen</t>
  </si>
  <si>
    <t>Niet-achtergestelde obligatieleningen</t>
  </si>
  <si>
    <t>Leasingschulden en soortgelijke schulden</t>
  </si>
  <si>
    <t>Kredietinstellingen</t>
  </si>
  <si>
    <t>Overige leningen</t>
  </si>
  <si>
    <t>Handelsschulden</t>
  </si>
  <si>
    <t>Leveranciers</t>
  </si>
  <si>
    <t>Te betalen wissels</t>
  </si>
  <si>
    <t>Vooruitbetalingen op bestellingen</t>
  </si>
  <si>
    <t>Overige schulden</t>
  </si>
  <si>
    <t>178/9</t>
  </si>
  <si>
    <t>Schulden op ten hoogste één jaar</t>
  </si>
  <si>
    <t>42/48</t>
  </si>
  <si>
    <t>Schulden op meer dan één jaar die binnen het jaar vervallen</t>
  </si>
  <si>
    <t>430/8</t>
  </si>
  <si>
    <t>440/4</t>
  </si>
  <si>
    <t>Schulden met betrekking tot belastingen, bezoldigingen en sociale lasten</t>
  </si>
  <si>
    <t>Diverse schulden</t>
  </si>
  <si>
    <t>492/3</t>
  </si>
  <si>
    <t>Te bestemmen winst (verlies) (+)/(-)</t>
  </si>
  <si>
    <t>14P</t>
  </si>
  <si>
    <t>Onttrekking aan het eigen vermogen: fondsen, bestemde fondsen en andere reserves</t>
  </si>
  <si>
    <t>Toevoeging aan de bestemde fondsen en andere reserves</t>
  </si>
  <si>
    <t>Over te dragen winst (verlies) (+)/(-)</t>
  </si>
  <si>
    <t>(14)</t>
  </si>
  <si>
    <t>Resultaatsverwerking</t>
  </si>
  <si>
    <t>1. Balans</t>
  </si>
  <si>
    <t>Balans</t>
  </si>
  <si>
    <t>Werkblad 'Balans':</t>
  </si>
  <si>
    <t>Werkblad 'Resultatenrekening':</t>
  </si>
  <si>
    <t>Inhoudelijke samenwerkingen met partnerorganisaties (coproducties, …)²</t>
  </si>
  <si>
    <t>Nettoresultaat</t>
  </si>
  <si>
    <t>Eigen inkomsten van de organisatie</t>
  </si>
  <si>
    <t>Overige compenserende bedragen ter vermindering van de loonkost²</t>
  </si>
  <si>
    <t>Fondsen bestemd voor investeringen</t>
  </si>
  <si>
    <t>Overgedragen winst</t>
  </si>
  <si>
    <t>Reserve opgebouwd met subsidies</t>
  </si>
  <si>
    <t>Overige Europese subsidies (EACEA, e.a.)²</t>
  </si>
  <si>
    <t>(130)</t>
  </si>
  <si>
    <t>(131)</t>
  </si>
  <si>
    <t>(139)</t>
  </si>
  <si>
    <t>Fout niet toegaleten waarden</t>
  </si>
  <si>
    <t>Verplicht (1) / Inactief (-1)</t>
  </si>
  <si>
    <t>Werkblad 'Resultaatsverwerking en reserve':</t>
  </si>
  <si>
    <t>Resultaatsverwerking en reserve</t>
  </si>
  <si>
    <t>Tussenkomst van derden in het verlies (bv. eigen inbreng inrichtende macht)²</t>
  </si>
  <si>
    <t>Overige inkomgelden en vergoedingen uit eigen activiteiten²</t>
  </si>
  <si>
    <t>Inschrijvingsgelden en ticketverkoop²</t>
  </si>
  <si>
    <t xml:space="preserve">Overige gefedereerde entiteiten² </t>
  </si>
  <si>
    <t>Federale en andere gefedereerde entiteiten²</t>
  </si>
  <si>
    <t>RB01</t>
  </si>
  <si>
    <t>RB02</t>
  </si>
  <si>
    <t>RB03</t>
  </si>
  <si>
    <t>RB04</t>
  </si>
  <si>
    <t>RB05</t>
  </si>
  <si>
    <t>RB06</t>
  </si>
  <si>
    <t>RB07</t>
  </si>
  <si>
    <t>Speciale berekening</t>
  </si>
  <si>
    <t>Extra waarschuwing</t>
  </si>
  <si>
    <t>Extra foutmelding</t>
  </si>
  <si>
    <t>Uitgestelde belastingen</t>
  </si>
  <si>
    <t>Fout verplicht en leeg</t>
  </si>
  <si>
    <t>Aantal lege cellen</t>
  </si>
  <si>
    <t>Bedrag</t>
  </si>
  <si>
    <t>Vergelijking bestaande data</t>
  </si>
  <si>
    <t>Verplicht en leeg [veldnr indien waar]</t>
  </si>
  <si>
    <t>Aanpasbaar [niet doorvoeren!] [cellen met inhoud zijn gekleurd]</t>
  </si>
  <si>
    <t>Automatisch [cellen zonder formules zijn gekleurd]</t>
  </si>
  <si>
    <t>AX33</t>
  </si>
  <si>
    <t>Werking</t>
  </si>
  <si>
    <t>Binnenland²</t>
  </si>
  <si>
    <t>Buitenland²</t>
  </si>
  <si>
    <t>Huur, huurlasten, onderhoud en herstellingen²</t>
  </si>
  <si>
    <t>Huur en huurlasten²</t>
  </si>
  <si>
    <t>Onderhoud en herstellingen²</t>
  </si>
  <si>
    <t>Leveringen aan de onderneming²</t>
  </si>
  <si>
    <t>Aanmaak-, ontwikkelings-, productie en presentatiekosten van activiteiten²</t>
  </si>
  <si>
    <t>Vergoedingen aan derden²</t>
  </si>
  <si>
    <t>Vrijwilligers²</t>
  </si>
  <si>
    <t>Bijdragen aan partnerorganisaties (coproducties, sponsoring en andere samenwerkingsvormen)²</t>
  </si>
  <si>
    <t>Bijdragen voor lidmaatschappen van verenigingen²</t>
  </si>
  <si>
    <t>Overige vergoedingen aan derden²</t>
  </si>
  <si>
    <t>Verzekeringen (niet-personeel)²</t>
  </si>
  <si>
    <t>Verplaatsings- en verblijfskosten²</t>
  </si>
  <si>
    <t>Uitzendpersoneel en personen die ter beschikking worden gesteld van de vereniging¹</t>
  </si>
  <si>
    <t>Bezoldigingen, premies voor buitenwettelijke verzekeringen, ouderdoms- en overlevingspensioenen van bestuurders, zaakvoerders en werkende vennoten, die niet worden toegekend krachtens een arbeidscontract¹</t>
  </si>
  <si>
    <t>Overige kosten²</t>
  </si>
  <si>
    <t>Werkblad 'Begroting':</t>
  </si>
  <si>
    <t>Begroting</t>
  </si>
  <si>
    <t>Algemene toelichting</t>
  </si>
  <si>
    <t>Deadline (t/m)</t>
  </si>
  <si>
    <t>Vervaldatum (vanaf)</t>
  </si>
  <si>
    <t>Leeg sjabloon</t>
  </si>
  <si>
    <t>Rij actief</t>
  </si>
  <si>
    <t>Verplicht / niet actief</t>
  </si>
  <si>
    <t>Foutmeldingen</t>
  </si>
  <si>
    <t>Fout verplichte velden</t>
  </si>
  <si>
    <t>Fout lege rij</t>
  </si>
  <si>
    <t>Datum in dienst</t>
  </si>
  <si>
    <t>Datum uit dienst</t>
  </si>
  <si>
    <t>Tewerkstellingsbreuk (vte)</t>
  </si>
  <si>
    <t>Werkblad 'Personeel':</t>
  </si>
  <si>
    <t>Personeel</t>
  </si>
  <si>
    <t>Water en energie²</t>
  </si>
  <si>
    <t>Kantoorbenodigdheden en documentatie²</t>
  </si>
  <si>
    <t>Klein gereedschap, producten en kledij²</t>
  </si>
  <si>
    <t>Overige leveringen aan de onderneming²</t>
  </si>
  <si>
    <t>&gt;2500</t>
  </si>
  <si>
    <t>&gt;5000</t>
  </si>
  <si>
    <t>Evenementen, festivals en wedstrijden²</t>
  </si>
  <si>
    <t>Vergoedingen voor occasionele en kleinschalige prestaties²</t>
  </si>
  <si>
    <t>Erelonen, honoraria, vergoedingen op zelfstandige basis en aanverwante kosten²</t>
  </si>
  <si>
    <t>Inhoudelijke diensten²</t>
  </si>
  <si>
    <t>Ondersteunende diensten²</t>
  </si>
  <si>
    <t>Advertenties, publiciteit en promotie²</t>
  </si>
  <si>
    <t>Overige multilaterale organisaties²</t>
  </si>
  <si>
    <t>Overgedragen winst (verlies) van het vorige boekjaar (+)/(-)</t>
  </si>
  <si>
    <t>Werkblad 'Toelichting resultaat':</t>
  </si>
  <si>
    <t>Toelichting resultaat</t>
  </si>
  <si>
    <t>Brutojaarloon</t>
  </si>
  <si>
    <t>Aanpasbaar [NIET DOORVOEREN] [markering: constanten: ijsblauw, variabelen: lavendel]</t>
  </si>
  <si>
    <t>Verplicht en niet ingevuld / inactief</t>
  </si>
  <si>
    <t>Automatisch [DOORVOEREN]</t>
  </si>
  <si>
    <t>Leeg sjabloon - criteria</t>
  </si>
  <si>
    <t>Fout ingevuld terwijl inactief</t>
  </si>
  <si>
    <t>Indien &lt;&gt;0: sjabloon niet ingevuld</t>
  </si>
  <si>
    <t>Fout structuur verticaal [inactief]</t>
  </si>
  <si>
    <t>Terug te vorderen BTW</t>
  </si>
  <si>
    <t>Terug te vorderen belastingen en voorheffingen</t>
  </si>
  <si>
    <t>Te ontvangen subsidies</t>
  </si>
  <si>
    <t>Te innen opbrengsten</t>
  </si>
  <si>
    <t>Niet-rentedragende vorderingen of gekoppeld aan een abnormaal lage rente</t>
  </si>
  <si>
    <t>Diverse vorderingen</t>
  </si>
  <si>
    <t>Dubieuze debiteuren</t>
  </si>
  <si>
    <t>Borgtochten betaald in contanten</t>
  </si>
  <si>
    <t>Geboekte waardeverminderingen (-)</t>
  </si>
  <si>
    <t>Unieke identificatie personeelslid</t>
  </si>
  <si>
    <t>Tekstueel</t>
  </si>
  <si>
    <t>TOELICHTING BIJ RESULTATENREKENING</t>
  </si>
  <si>
    <t>Activiteiten, acties, vormingen, trainingen, residenties en workshops²</t>
  </si>
  <si>
    <t>Overige aanmaak-, ontwikkelings-, productie- en presentatiekosten van activiteiten²</t>
  </si>
  <si>
    <t>Afschrijvingen en waardeverminderingen op oprichtingskosten, op immateriële en materiële vaste activa</t>
  </si>
  <si>
    <t>K [foutmelding rechtstreeks in kolom M]</t>
  </si>
  <si>
    <t>Reserveopbouw uit subsidies van het huidige boekjaar</t>
  </si>
  <si>
    <t>Resultatenrekening</t>
  </si>
  <si>
    <t>Inkomsten van de organisatie uit subsidies Amateurkunstendecreet</t>
  </si>
  <si>
    <t>Aandeel subsidies Amateurkunstendecreet in totale subsidies</t>
  </si>
  <si>
    <t>Maximaal toegestane reserves uit subsidies Amateurkunstendecreet</t>
  </si>
  <si>
    <t>Reserve opgebouwd met subsidies Amateurkunstendecreet</t>
  </si>
  <si>
    <t>TOELICHTING BIJ BALANS</t>
  </si>
  <si>
    <t>2. Toelichting bij balans</t>
  </si>
  <si>
    <t>3. Resultatenrekening</t>
  </si>
  <si>
    <t>4. Toelichting bij resultatenrekening</t>
  </si>
  <si>
    <t>5. Resultaatsverwerking en reserveopbouw</t>
  </si>
  <si>
    <t>6. Begroting</t>
  </si>
  <si>
    <t>7. Personeel</t>
  </si>
  <si>
    <t>8. Samenvatting</t>
  </si>
  <si>
    <t>Werkblad 'Toelichting balans':</t>
  </si>
  <si>
    <t>Toelichting balans</t>
  </si>
  <si>
    <t>Werkingssubsidie: Amateurkunstendecreet²</t>
  </si>
  <si>
    <t>Projectsubsidie: Amateurkunstendecreet²</t>
  </si>
  <si>
    <t>AC205</t>
  </si>
  <si>
    <t>Leeg verplicht</t>
  </si>
  <si>
    <t>BD101</t>
  </si>
  <si>
    <t>Geraamd bedrag der belastingschulden</t>
  </si>
  <si>
    <t>Te betalen BTW</t>
  </si>
  <si>
    <t>Te betalen belastingen en taksen</t>
  </si>
  <si>
    <t>Ingehouden voorheffingen</t>
  </si>
  <si>
    <t>Rijksdienst voor Sociale Zekerheid (RSZ)</t>
  </si>
  <si>
    <t>Bezoldigingen</t>
  </si>
  <si>
    <t>Vakantiegeld</t>
  </si>
  <si>
    <t>Andere sociale schulden</t>
  </si>
  <si>
    <t>Vlaams Intersectoraal Akkoord (VIA)²</t>
  </si>
  <si>
    <t>Sociale Maribel²</t>
  </si>
  <si>
    <t>Derde Arbeidscircuit (DAC)²</t>
  </si>
  <si>
    <t>Overige bedrijfsopbrengsten (bv. recuperatie van kosten)</t>
  </si>
  <si>
    <t>Waardeverminderingen op voorraden, op bestellingen in uitvoering en op handelsvorderingen: toevoegingen (terugnemingen) (+)/(-)</t>
  </si>
  <si>
    <t>Inkomsten van de organisatie uit subsidies waarvoor reserves mogen opgebouwd</t>
  </si>
  <si>
    <t>Geschatte reserveopbouw uit subsidies</t>
  </si>
  <si>
    <t>AD14</t>
  </si>
  <si>
    <t>BN147</t>
  </si>
  <si>
    <t>AD18</t>
  </si>
  <si>
    <t>N52</t>
  </si>
  <si>
    <t>Overlopende rekeningen [activa]</t>
  </si>
  <si>
    <t>Overlopende rekeningen [passiva]</t>
  </si>
  <si>
    <t>Volgnr.</t>
  </si>
  <si>
    <t>Winst (Verlies) van het boekjaar vóór belastingen (+)/(-)</t>
  </si>
  <si>
    <t>Productie</t>
  </si>
  <si>
    <t>ak_verantw_2024_v1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</si>
</sst>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0;\(#,##0.00\);#,##0.00;@"/>
    <numFmt numFmtId="166" formatCode="#,##0.00;\(#,##0.00\);;@"/>
    <numFmt numFmtId="167" formatCode="000"/>
  </numFmts>
  <fonts count="44" x14ac:knownFonts="1">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6"/>
      <color theme="1"/>
      <name val="Calibri"/>
      <family val="2"/>
      <scheme val="minor"/>
    </font>
    <font>
      <b/>
      <sz val="16"/>
      <color theme="0"/>
      <name val="Calibri"/>
      <family val="2"/>
      <scheme val="minor"/>
    </font>
    <font>
      <b/>
      <sz val="16"/>
      <color theme="1"/>
      <name val="Calibri"/>
      <family val="2"/>
      <scheme val="minor"/>
    </font>
    <font>
      <b/>
      <sz val="11"/>
      <color theme="8"/>
      <name val="Calibri"/>
      <family val="2"/>
      <scheme val="minor"/>
    </font>
    <font>
      <sz val="11"/>
      <name val="Calibri"/>
      <family val="2"/>
      <scheme val="minor"/>
    </font>
    <font>
      <u/>
      <sz val="11"/>
      <color theme="10"/>
      <name val="Calibri"/>
      <family val="2"/>
      <scheme val="minor"/>
    </font>
    <font>
      <b/>
      <u/>
      <sz val="11"/>
      <color theme="10"/>
      <name val="Calibri"/>
      <family val="2"/>
      <scheme val="minor"/>
    </font>
    <font>
      <sz val="10"/>
      <color theme="1"/>
      <name val="Calibri"/>
      <family val="2"/>
      <scheme val="minor"/>
    </font>
    <font>
      <sz val="12"/>
      <color theme="1"/>
      <name val="Calibri"/>
      <family val="2"/>
      <scheme val="minor"/>
    </font>
    <font>
      <b/>
      <sz val="11"/>
      <color theme="9"/>
      <name val="Calibri"/>
      <family val="2"/>
      <scheme val="minor"/>
    </font>
    <font>
      <b/>
      <i/>
      <sz val="11"/>
      <color theme="0"/>
      <name val="Calibri"/>
      <family val="2"/>
      <scheme val="minor"/>
    </font>
    <font>
      <b/>
      <sz val="11"/>
      <name val="Calibri"/>
      <family val="2"/>
      <scheme val="minor"/>
    </font>
    <font>
      <sz val="11"/>
      <color rgb="FF000000"/>
      <name val="Calibri"/>
      <family val="2"/>
    </font>
    <font>
      <sz val="8"/>
      <name val="Calibri"/>
      <family val="2"/>
      <scheme val="minor"/>
    </font>
    <font>
      <b/>
      <sz val="10"/>
      <color theme="0"/>
      <name val="Calibri"/>
      <family val="2"/>
      <scheme val="minor"/>
    </font>
    <font>
      <b/>
      <sz val="9"/>
      <color theme="0"/>
      <name val="Calibri"/>
      <family val="2"/>
      <scheme val="minor"/>
    </font>
    <font>
      <b/>
      <sz val="11"/>
      <color theme="4" tint="-0.499984740745262"/>
      <name val="Calibri"/>
      <family val="2"/>
      <scheme val="minor"/>
    </font>
    <font>
      <b/>
      <sz val="10"/>
      <color theme="1"/>
      <name val="Calibri"/>
      <family val="2"/>
      <scheme val="minor"/>
    </font>
    <font>
      <sz val="10"/>
      <name val="Calibri"/>
      <family val="2"/>
      <scheme val="minor"/>
    </font>
    <font>
      <b/>
      <sz val="11"/>
      <color theme="8" tint="-0.249977111117893"/>
      <name val="Calibri"/>
      <family val="2"/>
      <scheme val="minor"/>
    </font>
    <font>
      <sz val="9"/>
      <color theme="1"/>
      <name val="Calibri"/>
      <family val="2"/>
      <scheme val="minor"/>
    </font>
    <font>
      <sz val="12"/>
      <color theme="0"/>
      <name val="Calibri"/>
      <family val="2"/>
      <scheme val="minor"/>
    </font>
    <font>
      <b/>
      <u/>
      <sz val="10"/>
      <color theme="10"/>
      <name val="Calibri"/>
      <family val="2"/>
      <scheme val="minor"/>
    </font>
    <font>
      <sz val="9"/>
      <name val="Calibri"/>
      <family val="2"/>
      <scheme val="minor"/>
    </font>
    <font>
      <b/>
      <sz val="9"/>
      <color theme="1"/>
      <name val="Calibri"/>
      <family val="2"/>
      <scheme val="minor"/>
    </font>
    <font>
      <sz val="16"/>
      <color theme="4" tint="-0.499984740745262"/>
      <name val="Calibri Light"/>
      <family val="2"/>
      <scheme val="major"/>
    </font>
    <font>
      <sz val="16"/>
      <color theme="0"/>
      <name val="Calibri Light"/>
      <family val="2"/>
      <scheme val="major"/>
    </font>
    <font>
      <sz val="20"/>
      <color theme="1"/>
      <name val="Calibri"/>
      <family val="2"/>
      <scheme val="minor"/>
    </font>
    <font>
      <b/>
      <sz val="10"/>
      <color theme="8" tint="-0.249977111117893"/>
      <name val="Calibri"/>
      <family val="2"/>
      <scheme val="minor"/>
    </font>
    <font>
      <b/>
      <sz val="10"/>
      <name val="Calibri"/>
      <family val="2"/>
      <scheme val="minor"/>
    </font>
    <font>
      <b/>
      <sz val="10"/>
      <color theme="9" tint="-0.249977111117893"/>
      <name val="Calibri"/>
      <family val="2"/>
      <scheme val="minor"/>
    </font>
    <font>
      <sz val="11"/>
      <color theme="0"/>
      <name val="Calibri"/>
      <family val="2"/>
      <scheme val="minor"/>
    </font>
    <font>
      <b/>
      <sz val="11"/>
      <color theme="4"/>
      <name val="Calibri"/>
      <family val="2"/>
      <scheme val="minor"/>
    </font>
    <font>
      <b/>
      <u/>
      <sz val="11"/>
      <color theme="4"/>
      <name val="Calibri"/>
      <family val="2"/>
      <scheme val="minor"/>
    </font>
    <font>
      <sz val="11"/>
      <color theme="4"/>
      <name val="Calibri"/>
      <family val="2"/>
      <scheme val="minor"/>
    </font>
    <font>
      <b/>
      <sz val="10"/>
      <color theme="4" tint="-0.499984740745262"/>
      <name val="Calibri Light"/>
      <family val="2"/>
      <scheme val="major"/>
    </font>
    <font>
      <sz val="9"/>
      <color indexed="81"/>
      <name val="Tahoma"/>
      <family val="2"/>
    </font>
  </fonts>
  <fills count="11">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gray0625">
        <bgColor theme="4" tint="0.79992065187536243"/>
      </patternFill>
    </fill>
  </fills>
  <borders count="25">
    <border>
      <left/>
      <right/>
      <top/>
      <bottom/>
      <diagonal/>
    </border>
    <border>
      <left style="thin">
        <color theme="8"/>
      </left>
      <right style="thin">
        <color theme="8"/>
      </right>
      <top style="thin">
        <color theme="8"/>
      </top>
      <bottom style="thin">
        <color theme="8"/>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right style="thin">
        <color theme="4"/>
      </right>
      <top/>
      <bottom/>
      <diagonal/>
    </border>
    <border>
      <left style="thin">
        <color theme="4"/>
      </left>
      <right/>
      <top/>
      <bottom/>
      <diagonal/>
    </border>
    <border>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right style="thin">
        <color theme="4"/>
      </right>
      <top style="thin">
        <color theme="0"/>
      </top>
      <bottom/>
      <diagonal/>
    </border>
    <border>
      <left/>
      <right style="thin">
        <color auto="1"/>
      </right>
      <top style="thin">
        <color theme="0"/>
      </top>
      <bottom/>
      <diagonal/>
    </border>
    <border>
      <left/>
      <right/>
      <top style="thin">
        <color theme="4"/>
      </top>
      <bottom style="thin">
        <color theme="4"/>
      </bottom>
      <diagonal/>
    </border>
    <border>
      <left style="medium">
        <color theme="4" tint="-0.499984740745262"/>
      </left>
      <right/>
      <top/>
      <bottom/>
      <diagonal/>
    </border>
    <border>
      <left/>
      <right/>
      <top style="thin">
        <color theme="0"/>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style="hair">
        <color auto="1"/>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bottom/>
      <diagonal/>
    </border>
    <border>
      <left style="medium">
        <color indexed="64"/>
      </left>
      <right/>
      <top/>
      <bottom/>
      <diagonal/>
    </border>
    <border>
      <left/>
      <right style="hair">
        <color auto="1"/>
      </right>
      <top/>
      <bottom/>
      <diagonal/>
    </border>
  </borders>
  <cellStyleXfs count="4">
    <xf numFmtId="0" fontId="0" fillId="0" borderId="0"/>
    <xf numFmtId="0" fontId="12" fillId="0" borderId="0" applyNumberFormat="0" applyFill="0" applyBorder="0" applyAlignment="0" applyProtection="0"/>
    <xf numFmtId="0" fontId="19" fillId="0" borderId="0"/>
    <xf numFmtId="0" fontId="19" fillId="0" borderId="0"/>
  </cellStyleXfs>
  <cellXfs count="247">
    <xf numFmtId="0" fontId="0" fillId="0" borderId="0" xfId="0"/>
    <xf numFmtId="0" fontId="5" fillId="0" borderId="0" xfId="0" applyFont="1"/>
    <xf numFmtId="0" fontId="7" fillId="0" borderId="0" xfId="0" applyFont="1" applyAlignment="1">
      <alignment horizontal="left"/>
    </xf>
    <xf numFmtId="0" fontId="6" fillId="0" borderId="0" xfId="0" applyFont="1" applyAlignment="1">
      <alignment horizontal="left"/>
    </xf>
    <xf numFmtId="0" fontId="5" fillId="0" borderId="0" xfId="0" applyFont="1" applyAlignment="1">
      <alignment horizontal="left"/>
    </xf>
    <xf numFmtId="0" fontId="10" fillId="0" borderId="0" xfId="0" applyFont="1"/>
    <xf numFmtId="0" fontId="0" fillId="0" borderId="0" xfId="0" applyAlignment="1">
      <alignment vertical="center"/>
    </xf>
    <xf numFmtId="0" fontId="17" fillId="6" borderId="6" xfId="0" applyFont="1" applyFill="1" applyBorder="1" applyAlignment="1">
      <alignment horizontal="center" vertical="center"/>
    </xf>
    <xf numFmtId="0" fontId="0" fillId="8" borderId="3" xfId="0" applyFill="1" applyBorder="1" applyAlignment="1">
      <alignment horizontal="center" vertical="center"/>
    </xf>
    <xf numFmtId="0" fontId="0" fillId="0" borderId="2" xfId="0" applyBorder="1" applyAlignment="1" applyProtection="1">
      <alignment horizontal="center" vertical="center"/>
      <protection locked="0"/>
    </xf>
    <xf numFmtId="0" fontId="0" fillId="3" borderId="4" xfId="0" applyFill="1" applyBorder="1" applyAlignment="1">
      <alignment horizontal="center" vertical="center"/>
    </xf>
    <xf numFmtId="0" fontId="0" fillId="3" borderId="3" xfId="0" applyFill="1"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0" fontId="17" fillId="6" borderId="7"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8" xfId="0" applyFont="1" applyFill="1" applyBorder="1" applyAlignment="1">
      <alignment horizontal="right" vertical="center"/>
    </xf>
    <xf numFmtId="0" fontId="17" fillId="6" borderId="11" xfId="0" applyFont="1" applyFill="1" applyBorder="1" applyAlignment="1">
      <alignment horizontal="center" vertical="center"/>
    </xf>
    <xf numFmtId="0" fontId="17" fillId="6" borderId="12" xfId="0" applyFont="1" applyFill="1" applyBorder="1" applyAlignment="1">
      <alignment horizontal="center" vertical="center"/>
    </xf>
    <xf numFmtId="0" fontId="0" fillId="7" borderId="10" xfId="0" applyFill="1" applyBorder="1" applyAlignment="1">
      <alignment horizontal="center" vertical="center"/>
    </xf>
    <xf numFmtId="0" fontId="0" fillId="7" borderId="0" xfId="0" applyFill="1" applyAlignment="1">
      <alignment vertical="center"/>
    </xf>
    <xf numFmtId="0" fontId="0" fillId="7" borderId="13" xfId="0" applyFill="1" applyBorder="1" applyAlignment="1">
      <alignment vertical="center"/>
    </xf>
    <xf numFmtId="0" fontId="0" fillId="7" borderId="4" xfId="0" applyFill="1" applyBorder="1" applyAlignment="1">
      <alignment vertical="center"/>
    </xf>
    <xf numFmtId="0" fontId="0" fillId="0" borderId="0" xfId="0" applyProtection="1">
      <protection locked="0"/>
    </xf>
    <xf numFmtId="0" fontId="16" fillId="0" borderId="0" xfId="0" applyFont="1" applyAlignment="1">
      <alignment horizontal="left"/>
    </xf>
    <xf numFmtId="0" fontId="14" fillId="0" borderId="0" xfId="0" applyFont="1"/>
    <xf numFmtId="0" fontId="0" fillId="2" borderId="0" xfId="0" applyFill="1"/>
    <xf numFmtId="0" fontId="14" fillId="0" borderId="0" xfId="0" applyFont="1" applyAlignment="1">
      <alignment vertical="center"/>
    </xf>
    <xf numFmtId="0" fontId="24" fillId="0" borderId="0" xfId="0" applyFont="1" applyAlignment="1">
      <alignment vertical="center"/>
    </xf>
    <xf numFmtId="0" fontId="11" fillId="0" borderId="0" xfId="0" applyFont="1"/>
    <xf numFmtId="0" fontId="25" fillId="0" borderId="0" xfId="0" applyFont="1" applyAlignment="1">
      <alignment vertical="center"/>
    </xf>
    <xf numFmtId="0" fontId="14" fillId="0" borderId="0" xfId="0" applyFont="1" applyAlignment="1">
      <alignment vertical="top"/>
    </xf>
    <xf numFmtId="0" fontId="14" fillId="2" borderId="0" xfId="0" applyFont="1" applyFill="1"/>
    <xf numFmtId="0" fontId="26" fillId="0" borderId="0" xfId="0" applyFont="1" applyAlignment="1">
      <alignment horizontal="center"/>
    </xf>
    <xf numFmtId="0" fontId="9" fillId="0" borderId="0" xfId="0" applyFont="1" applyAlignment="1">
      <alignment horizontal="left"/>
    </xf>
    <xf numFmtId="0" fontId="4" fillId="2" borderId="0" xfId="0" applyFont="1" applyFill="1"/>
    <xf numFmtId="0" fontId="18" fillId="0" borderId="0" xfId="0" applyFont="1"/>
    <xf numFmtId="0" fontId="11" fillId="0" borderId="16" xfId="0" applyFont="1" applyBorder="1"/>
    <xf numFmtId="0" fontId="11" fillId="0" borderId="16" xfId="0" applyFont="1" applyBorder="1" applyAlignment="1">
      <alignment horizontal="left" indent="1"/>
    </xf>
    <xf numFmtId="0" fontId="18" fillId="0" borderId="0" xfId="0" applyFont="1" applyAlignment="1">
      <alignment horizontal="left"/>
    </xf>
    <xf numFmtId="0" fontId="14" fillId="0" borderId="0" xfId="0" applyFont="1" applyProtection="1">
      <protection locked="0"/>
    </xf>
    <xf numFmtId="0" fontId="29" fillId="0" borderId="0" xfId="1" applyFont="1" applyAlignment="1"/>
    <xf numFmtId="0" fontId="14" fillId="2" borderId="0" xfId="0" applyFont="1" applyFill="1" applyAlignment="1">
      <alignment horizontal="left"/>
    </xf>
    <xf numFmtId="0" fontId="14" fillId="0" borderId="0" xfId="0" applyFont="1" applyAlignment="1">
      <alignment horizontal="left"/>
    </xf>
    <xf numFmtId="0" fontId="24" fillId="0" borderId="0" xfId="0" applyFont="1" applyAlignment="1">
      <alignment horizontal="left"/>
    </xf>
    <xf numFmtId="0" fontId="27" fillId="0" borderId="0" xfId="0" applyFont="1" applyAlignment="1">
      <alignment vertical="center"/>
    </xf>
    <xf numFmtId="164" fontId="27" fillId="0" borderId="0" xfId="0" applyNumberFormat="1" applyFont="1" applyAlignment="1">
      <alignment vertical="center"/>
    </xf>
    <xf numFmtId="0" fontId="30" fillId="0" borderId="0" xfId="0" applyFont="1" applyAlignment="1">
      <alignment horizontal="left" vertical="center"/>
    </xf>
    <xf numFmtId="0" fontId="26" fillId="0" borderId="0" xfId="0" applyFont="1" applyAlignment="1">
      <alignment vertical="top"/>
    </xf>
    <xf numFmtId="0" fontId="4" fillId="0" borderId="0" xfId="0" applyFont="1"/>
    <xf numFmtId="0" fontId="32"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0" fillId="2" borderId="0" xfId="0" applyFill="1" applyAlignment="1">
      <alignment vertical="top" wrapText="1"/>
    </xf>
    <xf numFmtId="0" fontId="26" fillId="2" borderId="0" xfId="0" applyFont="1" applyFill="1" applyAlignment="1">
      <alignment vertical="top"/>
    </xf>
    <xf numFmtId="0" fontId="0" fillId="0" borderId="0" xfId="0" applyAlignment="1">
      <alignment vertical="top" wrapText="1"/>
    </xf>
    <xf numFmtId="0" fontId="23" fillId="0" borderId="0" xfId="0" applyFont="1" applyAlignment="1">
      <alignment horizontal="left"/>
    </xf>
    <xf numFmtId="0" fontId="13" fillId="0" borderId="0" xfId="1" applyFont="1" applyAlignment="1" applyProtection="1">
      <protection locked="0"/>
    </xf>
    <xf numFmtId="0" fontId="18" fillId="0" borderId="0" xfId="0" applyFont="1" applyAlignment="1">
      <alignment horizontal="center"/>
    </xf>
    <xf numFmtId="0" fontId="11" fillId="0" borderId="17" xfId="0" applyFont="1" applyBorder="1"/>
    <xf numFmtId="0" fontId="35" fillId="0" borderId="0" xfId="0" applyFont="1" applyAlignment="1">
      <alignment horizontal="right"/>
    </xf>
    <xf numFmtId="0" fontId="14" fillId="0" borderId="0" xfId="0" applyFont="1" applyAlignment="1">
      <alignment horizontal="left" indent="1"/>
    </xf>
    <xf numFmtId="0" fontId="35" fillId="0" borderId="0" xfId="0" applyFont="1" applyAlignment="1">
      <alignment horizontal="left"/>
    </xf>
    <xf numFmtId="0" fontId="0" fillId="9" borderId="1" xfId="0" applyFill="1" applyBorder="1" applyAlignment="1">
      <alignment vertical="center"/>
    </xf>
    <xf numFmtId="0" fontId="0" fillId="0" borderId="0" xfId="0" applyAlignment="1">
      <alignment horizontal="left" indent="1"/>
    </xf>
    <xf numFmtId="0" fontId="0" fillId="5" borderId="0" xfId="0" applyFill="1"/>
    <xf numFmtId="0" fontId="0" fillId="4" borderId="0" xfId="0" applyFill="1"/>
    <xf numFmtId="0" fontId="0" fillId="0" borderId="18" xfId="0" applyBorder="1"/>
    <xf numFmtId="0" fontId="0" fillId="0" borderId="18" xfId="0" applyBorder="1" applyAlignment="1">
      <alignment horizontal="left" indent="1"/>
    </xf>
    <xf numFmtId="0" fontId="0" fillId="0" borderId="17" xfId="0" applyBorder="1"/>
    <xf numFmtId="0" fontId="37" fillId="0" borderId="0" xfId="0" applyFont="1" applyAlignment="1">
      <alignment horizontal="left"/>
    </xf>
    <xf numFmtId="49" fontId="0" fillId="0" borderId="2" xfId="0" applyNumberFormat="1" applyBorder="1" applyAlignment="1">
      <alignment horizontal="center" vertical="center"/>
    </xf>
    <xf numFmtId="14" fontId="0" fillId="0" borderId="2" xfId="0" applyNumberFormat="1" applyBorder="1" applyAlignment="1">
      <alignment horizontal="center" vertical="center"/>
    </xf>
    <xf numFmtId="0" fontId="17" fillId="6" borderId="0" xfId="0" applyFont="1" applyFill="1" applyAlignment="1">
      <alignment horizontal="right" vertical="center"/>
    </xf>
    <xf numFmtId="0" fontId="0" fillId="0" borderId="2" xfId="0" applyBorder="1" applyAlignment="1">
      <alignment horizontal="center" vertical="center"/>
    </xf>
    <xf numFmtId="0" fontId="22" fillId="2" borderId="0" xfId="0" applyFont="1" applyFill="1" applyAlignment="1">
      <alignment vertical="center"/>
    </xf>
    <xf numFmtId="0" fontId="35" fillId="0" borderId="0" xfId="0" applyFont="1" applyAlignment="1">
      <alignment vertical="center"/>
    </xf>
    <xf numFmtId="0" fontId="0" fillId="0" borderId="10" xfId="0" applyBorder="1"/>
    <xf numFmtId="0" fontId="25" fillId="0" borderId="0" xfId="0" applyFont="1" applyAlignment="1">
      <alignment vertical="top"/>
    </xf>
    <xf numFmtId="0" fontId="14" fillId="0" borderId="10" xfId="0" applyFont="1" applyBorder="1"/>
    <xf numFmtId="0" fontId="27" fillId="0" borderId="10" xfId="0" applyFont="1" applyBorder="1" applyAlignment="1">
      <alignment vertical="center"/>
    </xf>
    <xf numFmtId="164" fontId="27" fillId="0" borderId="10" xfId="0" applyNumberFormat="1" applyFont="1" applyBorder="1" applyAlignment="1">
      <alignment vertical="center"/>
    </xf>
    <xf numFmtId="0" fontId="30" fillId="0" borderId="10" xfId="0" applyFont="1" applyBorder="1" applyAlignment="1">
      <alignment horizontal="left" vertical="center"/>
    </xf>
    <xf numFmtId="0" fontId="25" fillId="0" borderId="10" xfId="0" applyFont="1" applyBorder="1" applyAlignment="1">
      <alignment vertical="center"/>
    </xf>
    <xf numFmtId="0" fontId="30" fillId="0" borderId="19" xfId="0" applyFont="1" applyBorder="1" applyAlignment="1">
      <alignment horizontal="left" vertical="center"/>
    </xf>
    <xf numFmtId="0" fontId="25" fillId="0" borderId="19" xfId="0" applyFont="1" applyBorder="1" applyAlignment="1">
      <alignment vertical="center"/>
    </xf>
    <xf numFmtId="0" fontId="27" fillId="0" borderId="19" xfId="0" applyFont="1" applyBorder="1" applyAlignment="1">
      <alignment vertical="center"/>
    </xf>
    <xf numFmtId="0" fontId="14" fillId="0" borderId="19" xfId="0" applyFont="1" applyBorder="1" applyAlignment="1">
      <alignment vertical="center"/>
    </xf>
    <xf numFmtId="0" fontId="30" fillId="0" borderId="20" xfId="0" applyFont="1" applyBorder="1" applyAlignment="1">
      <alignment horizontal="left" vertical="center"/>
    </xf>
    <xf numFmtId="0" fontId="14" fillId="0" borderId="20" xfId="0" applyFont="1" applyBorder="1" applyAlignment="1">
      <alignment vertical="center"/>
    </xf>
    <xf numFmtId="164" fontId="27" fillId="0" borderId="19" xfId="0" applyNumberFormat="1" applyFont="1" applyBorder="1" applyAlignment="1">
      <alignment vertical="center"/>
    </xf>
    <xf numFmtId="0" fontId="14" fillId="0" borderId="10" xfId="0" applyFont="1" applyBorder="1" applyAlignment="1">
      <alignment vertical="center"/>
    </xf>
    <xf numFmtId="0" fontId="27" fillId="0" borderId="0" xfId="0" applyFont="1" applyAlignment="1">
      <alignment horizontal="left"/>
    </xf>
    <xf numFmtId="0" fontId="14" fillId="0" borderId="10" xfId="0" applyFont="1" applyBorder="1" applyAlignment="1">
      <alignment vertical="top"/>
    </xf>
    <xf numFmtId="166" fontId="35" fillId="0" borderId="0" xfId="0" applyNumberFormat="1" applyFont="1" applyAlignment="1">
      <alignment vertical="top"/>
    </xf>
    <xf numFmtId="0" fontId="13" fillId="0" borderId="0" xfId="1" applyFont="1"/>
    <xf numFmtId="0" fontId="14" fillId="0" borderId="0" xfId="0" applyFont="1" applyAlignment="1" applyProtection="1">
      <alignment vertical="top"/>
      <protection locked="0"/>
    </xf>
    <xf numFmtId="0" fontId="14" fillId="2" borderId="0" xfId="0" applyFont="1" applyFill="1" applyAlignment="1">
      <alignment vertical="top"/>
    </xf>
    <xf numFmtId="0" fontId="35" fillId="0" borderId="0" xfId="0" applyFont="1" applyAlignment="1">
      <alignment horizontal="left" vertical="top"/>
    </xf>
    <xf numFmtId="0" fontId="38" fillId="0" borderId="0" xfId="0" applyFont="1" applyAlignment="1" applyProtection="1">
      <alignment vertical="top"/>
      <protection hidden="1"/>
    </xf>
    <xf numFmtId="0" fontId="14" fillId="0" borderId="0" xfId="0" applyFont="1" applyAlignment="1">
      <alignment horizontal="right"/>
    </xf>
    <xf numFmtId="164" fontId="14" fillId="0" borderId="0" xfId="0" applyNumberFormat="1" applyFont="1" applyAlignment="1">
      <alignment horizontal="right"/>
    </xf>
    <xf numFmtId="0" fontId="25" fillId="0" borderId="0" xfId="0" applyFont="1"/>
    <xf numFmtId="0" fontId="24" fillId="0" borderId="0" xfId="0" applyFont="1"/>
    <xf numFmtId="0" fontId="21" fillId="0" borderId="0" xfId="0" applyFont="1" applyAlignment="1">
      <alignment horizontal="center" vertical="center"/>
    </xf>
    <xf numFmtId="49" fontId="14" fillId="0" borderId="0" xfId="0" applyNumberFormat="1" applyFont="1" applyAlignment="1">
      <alignment horizontal="left" vertical="top"/>
    </xf>
    <xf numFmtId="0" fontId="25" fillId="0" borderId="10" xfId="0" applyFont="1" applyBorder="1"/>
    <xf numFmtId="0" fontId="22" fillId="2" borderId="0" xfId="0" applyFont="1" applyFill="1" applyAlignment="1">
      <alignment horizontal="left" vertical="center"/>
    </xf>
    <xf numFmtId="0" fontId="22" fillId="2" borderId="0" xfId="0" applyFont="1" applyFill="1" applyAlignment="1">
      <alignment horizontal="center" vertical="center"/>
    </xf>
    <xf numFmtId="0" fontId="27" fillId="0" borderId="21" xfId="0" applyFont="1" applyBorder="1" applyAlignment="1">
      <alignment vertical="center"/>
    </xf>
    <xf numFmtId="0" fontId="31" fillId="2" borderId="0" xfId="0" applyFont="1" applyFill="1" applyAlignment="1">
      <alignment vertical="center"/>
    </xf>
    <xf numFmtId="0" fontId="31" fillId="0" borderId="0" xfId="0" applyFont="1" applyAlignment="1">
      <alignment vertical="center"/>
    </xf>
    <xf numFmtId="0" fontId="25" fillId="0" borderId="0" xfId="0" applyFont="1" applyAlignment="1">
      <alignment horizontal="left" vertical="center"/>
    </xf>
    <xf numFmtId="0" fontId="25" fillId="0" borderId="0" xfId="0" quotePrefix="1" applyFont="1" applyAlignment="1">
      <alignment horizontal="left" vertical="center"/>
    </xf>
    <xf numFmtId="165" fontId="25" fillId="0" borderId="0" xfId="0" applyNumberFormat="1" applyFont="1" applyAlignment="1" applyProtection="1">
      <alignment horizontal="right" vertical="center"/>
      <protection locked="0"/>
    </xf>
    <xf numFmtId="0" fontId="14" fillId="0" borderId="10" xfId="0" applyFont="1" applyBorder="1" applyAlignment="1">
      <alignment horizontal="left" vertical="center"/>
    </xf>
    <xf numFmtId="164" fontId="14" fillId="0" borderId="10" xfId="0" applyNumberFormat="1" applyFont="1" applyBorder="1" applyAlignment="1">
      <alignment vertical="center"/>
    </xf>
    <xf numFmtId="164" fontId="14" fillId="0" borderId="0" xfId="0" applyNumberFormat="1" applyFont="1" applyAlignment="1">
      <alignment vertical="center"/>
    </xf>
    <xf numFmtId="164" fontId="14" fillId="0" borderId="21" xfId="0" applyNumberFormat="1" applyFont="1" applyBorder="1" applyAlignment="1">
      <alignment vertical="center"/>
    </xf>
    <xf numFmtId="0" fontId="14" fillId="0" borderId="0" xfId="0" applyFont="1" applyAlignment="1">
      <alignment horizontal="left" vertical="center"/>
    </xf>
    <xf numFmtId="0" fontId="14" fillId="0" borderId="0" xfId="0" quotePrefix="1" applyFont="1" applyAlignment="1">
      <alignment horizontal="left" vertical="center"/>
    </xf>
    <xf numFmtId="165" fontId="14" fillId="0" borderId="0" xfId="0" applyNumberFormat="1" applyFont="1" applyAlignment="1" applyProtection="1">
      <alignment horizontal="right" vertical="center"/>
      <protection locked="0"/>
    </xf>
    <xf numFmtId="0" fontId="14" fillId="0" borderId="0" xfId="0" applyFont="1" applyAlignment="1">
      <alignment vertical="center" wrapText="1"/>
    </xf>
    <xf numFmtId="165" fontId="14" fillId="0" borderId="0" xfId="0" quotePrefix="1" applyNumberFormat="1" applyFont="1" applyAlignment="1" applyProtection="1">
      <alignment horizontal="right" vertical="center"/>
      <protection locked="0"/>
    </xf>
    <xf numFmtId="0" fontId="14" fillId="1" borderId="0" xfId="0" applyFont="1" applyFill="1"/>
    <xf numFmtId="0" fontId="25" fillId="1" borderId="0" xfId="0" applyFont="1" applyFill="1"/>
    <xf numFmtId="0" fontId="24" fillId="2" borderId="0" xfId="0" applyFont="1" applyFill="1"/>
    <xf numFmtId="49" fontId="14" fillId="0" borderId="0" xfId="0" applyNumberFormat="1" applyFont="1" applyAlignment="1">
      <alignment horizontal="left"/>
    </xf>
    <xf numFmtId="0" fontId="21" fillId="0" borderId="0" xfId="0" applyFont="1" applyAlignment="1">
      <alignment vertical="center"/>
    </xf>
    <xf numFmtId="0" fontId="22" fillId="2" borderId="14" xfId="0" applyFont="1" applyFill="1" applyBorder="1" applyAlignment="1">
      <alignment horizontal="center" vertical="center"/>
    </xf>
    <xf numFmtId="166" fontId="25" fillId="0" borderId="14" xfId="0" applyNumberFormat="1" applyFont="1" applyBorder="1" applyAlignment="1">
      <alignment horizontal="right" vertical="center"/>
    </xf>
    <xf numFmtId="165" fontId="25" fillId="0" borderId="0" xfId="0" applyNumberFormat="1" applyFont="1" applyAlignment="1">
      <alignment horizontal="right" vertical="center"/>
    </xf>
    <xf numFmtId="165" fontId="14" fillId="0" borderId="0" xfId="0" applyNumberFormat="1" applyFont="1" applyAlignment="1">
      <alignment horizontal="right" vertical="center"/>
    </xf>
    <xf numFmtId="164" fontId="27" fillId="3" borderId="2" xfId="0" applyNumberFormat="1" applyFont="1" applyFill="1" applyBorder="1" applyAlignment="1">
      <alignment horizontal="center" vertical="center"/>
    </xf>
    <xf numFmtId="0" fontId="27" fillId="3" borderId="0" xfId="0" applyFont="1" applyFill="1" applyAlignment="1">
      <alignment horizontal="center" vertical="center"/>
    </xf>
    <xf numFmtId="164" fontId="27" fillId="10" borderId="0" xfId="0" applyNumberFormat="1" applyFont="1" applyFill="1" applyAlignment="1">
      <alignment horizontal="center" vertical="center"/>
    </xf>
    <xf numFmtId="0" fontId="13" fillId="0" borderId="0" xfId="1" applyFont="1" applyProtection="1">
      <protection locked="0"/>
    </xf>
    <xf numFmtId="166" fontId="25" fillId="0" borderId="0" xfId="0" applyNumberFormat="1" applyFont="1" applyAlignment="1">
      <alignment horizontal="right" vertical="center"/>
    </xf>
    <xf numFmtId="0" fontId="23" fillId="0" borderId="0" xfId="0" applyFont="1"/>
    <xf numFmtId="0" fontId="39" fillId="0" borderId="0" xfId="0" applyFont="1" applyAlignment="1">
      <alignment horizontal="left" vertical="center"/>
    </xf>
    <xf numFmtId="49" fontId="14" fillId="0" borderId="0" xfId="0" quotePrefix="1" applyNumberFormat="1" applyFont="1" applyAlignment="1">
      <alignment horizontal="left" vertical="center"/>
    </xf>
    <xf numFmtId="0" fontId="14" fillId="0" borderId="22" xfId="0" applyFont="1" applyBorder="1"/>
    <xf numFmtId="0" fontId="27" fillId="0" borderId="22" xfId="0" applyFont="1" applyBorder="1" applyAlignment="1">
      <alignment vertical="center"/>
    </xf>
    <xf numFmtId="0" fontId="14" fillId="0" borderId="22" xfId="0" applyFont="1" applyBorder="1" applyAlignment="1">
      <alignment vertical="center"/>
    </xf>
    <xf numFmtId="0" fontId="30" fillId="0" borderId="22" xfId="0" applyFont="1" applyBorder="1" applyAlignment="1">
      <alignment horizontal="left" vertical="center"/>
    </xf>
    <xf numFmtId="166" fontId="25" fillId="0" borderId="0" xfId="0" applyNumberFormat="1" applyFont="1" applyAlignment="1">
      <alignment vertical="center"/>
    </xf>
    <xf numFmtId="166" fontId="25" fillId="0" borderId="0" xfId="0" applyNumberFormat="1" applyFont="1" applyAlignment="1" applyProtection="1">
      <alignment vertical="center"/>
      <protection locked="0"/>
    </xf>
    <xf numFmtId="0" fontId="0" fillId="8" borderId="4" xfId="0" applyFill="1" applyBorder="1" applyAlignment="1">
      <alignment horizontal="center" vertical="center"/>
    </xf>
    <xf numFmtId="0" fontId="35" fillId="0" borderId="0" xfId="0" applyFont="1" applyAlignment="1">
      <alignment vertical="top"/>
    </xf>
    <xf numFmtId="0" fontId="26" fillId="0" borderId="0" xfId="0" applyFont="1" applyAlignment="1">
      <alignment horizontal="center" vertical="center"/>
    </xf>
    <xf numFmtId="0" fontId="35" fillId="0" borderId="0" xfId="0" applyFont="1" applyAlignment="1">
      <alignment vertical="center" wrapText="1"/>
    </xf>
    <xf numFmtId="0" fontId="25" fillId="0" borderId="0" xfId="0" applyFont="1" applyAlignment="1">
      <alignment horizontal="right" vertical="center" indent="1"/>
    </xf>
    <xf numFmtId="0" fontId="26" fillId="0" borderId="0" xfId="0" applyFont="1"/>
    <xf numFmtId="10" fontId="14" fillId="0" borderId="0" xfId="0" applyNumberFormat="1" applyFont="1" applyAlignment="1">
      <alignment horizontal="right" vertical="center"/>
    </xf>
    <xf numFmtId="0" fontId="36" fillId="0" borderId="0" xfId="0" applyFont="1" applyAlignment="1">
      <alignment horizontal="right" vertical="top"/>
    </xf>
    <xf numFmtId="0" fontId="22" fillId="2" borderId="0" xfId="0" applyFont="1" applyFill="1" applyAlignment="1">
      <alignment vertical="top"/>
    </xf>
    <xf numFmtId="0" fontId="14" fillId="0" borderId="0" xfId="0" applyFont="1" applyAlignment="1">
      <alignment horizontal="left" vertical="top"/>
    </xf>
    <xf numFmtId="0" fontId="14" fillId="0" borderId="0" xfId="0" quotePrefix="1" applyFont="1" applyAlignment="1">
      <alignment horizontal="left" vertical="top"/>
    </xf>
    <xf numFmtId="166" fontId="25" fillId="0" borderId="14" xfId="0" applyNumberFormat="1" applyFont="1" applyBorder="1" applyAlignment="1">
      <alignment horizontal="right" vertical="top"/>
    </xf>
    <xf numFmtId="165" fontId="14" fillId="0" borderId="0" xfId="0" applyNumberFormat="1" applyFont="1" applyAlignment="1" applyProtection="1">
      <alignment horizontal="left" vertical="top" wrapText="1"/>
      <protection locked="0"/>
    </xf>
    <xf numFmtId="0" fontId="14" fillId="1" borderId="0" xfId="0" applyFont="1" applyFill="1" applyAlignment="1">
      <alignment horizontal="right"/>
    </xf>
    <xf numFmtId="0" fontId="14" fillId="0" borderId="8" xfId="0" applyFont="1" applyBorder="1"/>
    <xf numFmtId="0" fontId="27" fillId="0" borderId="8" xfId="0" applyFont="1" applyBorder="1" applyAlignment="1">
      <alignment vertical="center"/>
    </xf>
    <xf numFmtId="0" fontId="14" fillId="0" borderId="8" xfId="0" applyFont="1" applyBorder="1" applyAlignment="1">
      <alignment vertical="center"/>
    </xf>
    <xf numFmtId="165" fontId="35" fillId="0" borderId="0" xfId="0" applyNumberFormat="1" applyFont="1" applyAlignment="1">
      <alignment horizontal="left" vertical="center"/>
    </xf>
    <xf numFmtId="0" fontId="27" fillId="0" borderId="16" xfId="0" applyFont="1" applyBorder="1" applyAlignment="1">
      <alignment vertical="center"/>
    </xf>
    <xf numFmtId="0" fontId="14" fillId="0" borderId="16" xfId="0" applyFont="1" applyBorder="1" applyAlignment="1">
      <alignment vertical="center"/>
    </xf>
    <xf numFmtId="0" fontId="25" fillId="0" borderId="10" xfId="0" applyFont="1" applyBorder="1" applyAlignment="1">
      <alignment horizontal="center" vertical="center"/>
    </xf>
    <xf numFmtId="0" fontId="25" fillId="0" borderId="0" xfId="0" applyFont="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25" fillId="0" borderId="22" xfId="0" applyFont="1" applyBorder="1" applyAlignment="1">
      <alignment horizontal="center" vertical="center"/>
    </xf>
    <xf numFmtId="165" fontId="14" fillId="0" borderId="10" xfId="0" applyNumberFormat="1" applyFont="1" applyBorder="1" applyAlignment="1">
      <alignment vertical="center"/>
    </xf>
    <xf numFmtId="165" fontId="14" fillId="0" borderId="0" xfId="0" applyNumberFormat="1" applyFont="1" applyAlignment="1">
      <alignment vertical="center"/>
    </xf>
    <xf numFmtId="0" fontId="14" fillId="0" borderId="21" xfId="0" applyFont="1" applyBorder="1" applyAlignment="1">
      <alignment vertical="center"/>
    </xf>
    <xf numFmtId="4" fontId="14" fillId="0" borderId="10" xfId="0" applyNumberFormat="1" applyFont="1" applyBorder="1" applyAlignment="1">
      <alignment vertical="center"/>
    </xf>
    <xf numFmtId="4" fontId="14" fillId="0" borderId="0" xfId="0" applyNumberFormat="1" applyFont="1" applyAlignment="1">
      <alignment vertical="center"/>
    </xf>
    <xf numFmtId="0" fontId="0" fillId="0" borderId="0" xfId="0" applyAlignment="1" applyProtection="1">
      <alignment horizontal="center" vertical="top"/>
      <protection locked="0"/>
    </xf>
    <xf numFmtId="0" fontId="36" fillId="0" borderId="0" xfId="0" applyFont="1"/>
    <xf numFmtId="0" fontId="4" fillId="0" borderId="0" xfId="0" applyFont="1" applyAlignment="1">
      <alignment horizontal="center" vertical="top"/>
    </xf>
    <xf numFmtId="0" fontId="42" fillId="0" borderId="0" xfId="0" applyFont="1" applyAlignment="1">
      <alignment vertical="top"/>
    </xf>
    <xf numFmtId="0" fontId="37" fillId="2" borderId="0" xfId="0" applyFont="1" applyFill="1" applyAlignment="1">
      <alignment vertical="center"/>
    </xf>
    <xf numFmtId="0" fontId="11" fillId="0" borderId="0" xfId="0" applyFont="1" applyAlignment="1">
      <alignment vertical="top"/>
    </xf>
    <xf numFmtId="0" fontId="0" fillId="0" borderId="0" xfId="0" applyAlignment="1">
      <alignment vertical="top"/>
    </xf>
    <xf numFmtId="0" fontId="0" fillId="0" borderId="10" xfId="0" applyBorder="1" applyAlignment="1">
      <alignment vertical="top"/>
    </xf>
    <xf numFmtId="0" fontId="0" fillId="0" borderId="20" xfId="0" applyBorder="1" applyAlignment="1">
      <alignment vertical="top"/>
    </xf>
    <xf numFmtId="0" fontId="0" fillId="0" borderId="19" xfId="0" applyBorder="1" applyAlignment="1">
      <alignment vertical="top"/>
    </xf>
    <xf numFmtId="0" fontId="36" fillId="2" borderId="0" xfId="0" applyFont="1" applyFill="1"/>
    <xf numFmtId="167" fontId="14" fillId="0" borderId="0" xfId="0" applyNumberFormat="1" applyFont="1" applyAlignment="1">
      <alignment horizontal="center" vertical="center"/>
    </xf>
    <xf numFmtId="164" fontId="14" fillId="0" borderId="3" xfId="0" applyNumberFormat="1" applyFont="1" applyBorder="1" applyAlignment="1" applyProtection="1">
      <alignment vertical="center"/>
      <protection locked="0"/>
    </xf>
    <xf numFmtId="0" fontId="11"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2" borderId="0" xfId="0" applyFill="1" applyAlignment="1">
      <alignment horizontal="center" vertical="top"/>
    </xf>
    <xf numFmtId="0" fontId="11" fillId="2" borderId="0" xfId="0" applyFont="1" applyFill="1"/>
    <xf numFmtId="0" fontId="38" fillId="2" borderId="0" xfId="0" applyFont="1" applyFill="1" applyAlignment="1">
      <alignment horizontal="right"/>
    </xf>
    <xf numFmtId="0" fontId="0" fillId="0" borderId="0" xfId="0" applyAlignment="1">
      <alignment horizontal="center" vertical="top"/>
    </xf>
    <xf numFmtId="0" fontId="32" fillId="0" borderId="0" xfId="0" applyFont="1" applyAlignment="1">
      <alignment horizontal="left" vertical="center"/>
    </xf>
    <xf numFmtId="0" fontId="14" fillId="0" borderId="3" xfId="0" applyFont="1" applyBorder="1" applyAlignment="1" applyProtection="1">
      <alignment horizontal="left"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24" fillId="0" borderId="23" xfId="0" applyFont="1" applyBorder="1"/>
    <xf numFmtId="0" fontId="14" fillId="0" borderId="23" xfId="0" applyFont="1" applyBorder="1"/>
    <xf numFmtId="0" fontId="14" fillId="0" borderId="10" xfId="0" applyFont="1" applyBorder="1" applyProtection="1">
      <protection locked="0"/>
    </xf>
    <xf numFmtId="0" fontId="14" fillId="0" borderId="0" xfId="0" applyFont="1" applyAlignment="1">
      <alignment horizontal="center"/>
    </xf>
    <xf numFmtId="0" fontId="27" fillId="0" borderId="23" xfId="0" applyFont="1" applyBorder="1" applyAlignment="1">
      <alignment vertical="center"/>
    </xf>
    <xf numFmtId="0" fontId="14" fillId="0" borderId="23" xfId="0" applyFont="1" applyBorder="1" applyAlignment="1">
      <alignment vertical="center"/>
    </xf>
    <xf numFmtId="0" fontId="14" fillId="0" borderId="22" xfId="0" applyFont="1" applyBorder="1" applyAlignment="1">
      <alignment vertical="top"/>
    </xf>
    <xf numFmtId="166" fontId="14" fillId="0" borderId="0" xfId="0" applyNumberFormat="1" applyFont="1" applyAlignment="1">
      <alignment vertical="top"/>
    </xf>
    <xf numFmtId="0" fontId="14" fillId="0" borderId="23" xfId="0" quotePrefix="1" applyFont="1" applyBorder="1" applyAlignment="1">
      <alignment vertical="top"/>
    </xf>
    <xf numFmtId="0" fontId="14" fillId="0" borderId="23" xfId="0" applyFont="1" applyBorder="1" applyAlignment="1">
      <alignment vertical="top"/>
    </xf>
    <xf numFmtId="0" fontId="14" fillId="0" borderId="10" xfId="0" applyFont="1" applyBorder="1" applyAlignment="1">
      <alignment horizontal="center"/>
    </xf>
    <xf numFmtId="4" fontId="25" fillId="0" borderId="0" xfId="0" applyNumberFormat="1" applyFont="1" applyAlignment="1">
      <alignment horizontal="right" vertical="center"/>
    </xf>
    <xf numFmtId="4" fontId="14" fillId="0" borderId="0" xfId="0" applyNumberFormat="1" applyFont="1" applyAlignment="1">
      <alignment horizontal="right" vertical="center"/>
    </xf>
    <xf numFmtId="0" fontId="27" fillId="0" borderId="24" xfId="0" applyFont="1" applyBorder="1" applyAlignment="1">
      <alignment vertical="center"/>
    </xf>
    <xf numFmtId="0" fontId="14" fillId="0" borderId="24" xfId="0" applyFont="1" applyBorder="1" applyAlignment="1">
      <alignment vertical="center"/>
    </xf>
    <xf numFmtId="165" fontId="25" fillId="0" borderId="14" xfId="0" applyNumberFormat="1" applyFont="1" applyBorder="1" applyAlignment="1" applyProtection="1">
      <alignment horizontal="right" vertical="center"/>
      <protection locked="0"/>
    </xf>
    <xf numFmtId="165" fontId="14" fillId="0" borderId="14" xfId="0" applyNumberFormat="1" applyFont="1" applyBorder="1" applyAlignment="1" applyProtection="1">
      <alignment horizontal="right" vertical="center"/>
      <protection locked="0"/>
    </xf>
    <xf numFmtId="165" fontId="14" fillId="0" borderId="14" xfId="0" quotePrefix="1" applyNumberFormat="1" applyFont="1" applyBorder="1" applyAlignment="1" applyProtection="1">
      <alignment horizontal="right" vertical="center"/>
      <protection locked="0"/>
    </xf>
    <xf numFmtId="0" fontId="3" fillId="0" borderId="0" xfId="0" applyFont="1" applyAlignment="1">
      <alignment horizontal="left" vertical="center"/>
    </xf>
    <xf numFmtId="0" fontId="3" fillId="0" borderId="0" xfId="0" applyFont="1" applyAlignment="1">
      <alignment horizontal="left" vertical="top"/>
    </xf>
    <xf numFmtId="165" fontId="3" fillId="0" borderId="14" xfId="0" applyNumberFormat="1" applyFont="1" applyBorder="1" applyAlignment="1" applyProtection="1">
      <alignment horizontal="right" vertical="center"/>
      <protection locked="0"/>
    </xf>
    <xf numFmtId="0" fontId="3" fillId="0" borderId="0" xfId="0" quotePrefix="1" applyFont="1" applyAlignment="1">
      <alignment horizontal="left" vertical="top"/>
    </xf>
    <xf numFmtId="165" fontId="3" fillId="0" borderId="0" xfId="0" applyNumberFormat="1" applyFont="1" applyAlignment="1" applyProtection="1">
      <alignment horizontal="left" vertical="top" wrapText="1"/>
      <protection locked="0"/>
    </xf>
    <xf numFmtId="0" fontId="39" fillId="0" borderId="0" xfId="1" applyFont="1" applyAlignment="1" applyProtection="1"/>
    <xf numFmtId="0" fontId="41" fillId="0" borderId="0" xfId="1" applyFont="1" applyAlignment="1" applyProtection="1"/>
    <xf numFmtId="0" fontId="13" fillId="0" borderId="0" xfId="1" applyFont="1" applyAlignment="1" applyProtection="1"/>
    <xf numFmtId="0" fontId="40" fillId="0" borderId="0" xfId="1" applyFont="1" applyAlignment="1" applyProtection="1"/>
    <xf numFmtId="0" fontId="11" fillId="0" borderId="16" xfId="0" applyFont="1" applyBorder="1" applyProtection="1">
      <protection locked="0"/>
    </xf>
    <xf numFmtId="0" fontId="2" fillId="0" borderId="0" xfId="0" applyFont="1" applyAlignment="1">
      <alignment horizontal="left" vertical="top"/>
    </xf>
    <xf numFmtId="0" fontId="1" fillId="0" borderId="3" xfId="0" applyFont="1" applyBorder="1" applyAlignment="1" applyProtection="1">
      <alignment horizontal="left" vertical="center"/>
      <protection locked="0"/>
    </xf>
    <xf numFmtId="0" fontId="8" fillId="2" borderId="0" xfId="0" applyFont="1" applyFill="1" applyAlignment="1">
      <alignment horizontal="center"/>
    </xf>
    <xf numFmtId="0" fontId="26" fillId="0" borderId="0" xfId="0" applyFont="1" applyAlignment="1">
      <alignment horizontal="center" vertical="center"/>
    </xf>
    <xf numFmtId="0" fontId="28" fillId="2" borderId="0" xfId="0" applyFont="1" applyFill="1" applyAlignment="1">
      <alignment horizontal="center" vertical="top"/>
    </xf>
    <xf numFmtId="0" fontId="13" fillId="0" borderId="0" xfId="1" applyFont="1" applyAlignment="1" applyProtection="1">
      <protection locked="0"/>
    </xf>
    <xf numFmtId="0" fontId="40" fillId="0" borderId="0" xfId="1" applyFont="1" applyAlignment="1" applyProtection="1">
      <protection locked="0"/>
    </xf>
    <xf numFmtId="0" fontId="39" fillId="0" borderId="0" xfId="1" applyFont="1" applyAlignment="1" applyProtection="1"/>
    <xf numFmtId="0" fontId="41" fillId="0" borderId="0" xfId="1" applyFont="1" applyAlignment="1" applyProtection="1">
      <alignment horizontal="left" indent="1"/>
    </xf>
    <xf numFmtId="0" fontId="32" fillId="0" borderId="0" xfId="0" applyFont="1" applyAlignment="1">
      <alignment horizontal="left" vertical="center"/>
    </xf>
    <xf numFmtId="0" fontId="14" fillId="0" borderId="0" xfId="0" applyFont="1" applyAlignment="1">
      <alignment horizontal="left" vertical="center" wrapText="1"/>
    </xf>
    <xf numFmtId="0" fontId="3" fillId="0" borderId="0" xfId="0" applyFont="1" applyAlignment="1">
      <alignment horizontal="left" vertical="top" wrapText="1"/>
    </xf>
    <xf numFmtId="0" fontId="34" fillId="0" borderId="0" xfId="0" applyFont="1" applyAlignment="1">
      <alignment horizontal="right" vertical="center" wrapText="1"/>
    </xf>
    <xf numFmtId="0" fontId="15" fillId="0" borderId="0" xfId="0" applyFont="1" applyAlignment="1">
      <alignment horizontal="center" vertical="center" wrapText="1"/>
    </xf>
    <xf numFmtId="0" fontId="17" fillId="6" borderId="15" xfId="0" applyFont="1" applyFill="1" applyBorder="1" applyAlignment="1">
      <alignment horizontal="center" vertical="center" textRotation="90"/>
    </xf>
    <xf numFmtId="0" fontId="17" fillId="6" borderId="0" xfId="0" applyFont="1" applyFill="1" applyAlignment="1">
      <alignment horizontal="center" vertical="center" textRotation="90"/>
    </xf>
  </cellXfs>
  <cellStyles count="4">
    <cellStyle name="Hyperlink" xfId="1" builtinId="8"/>
    <cellStyle name="Normal 2" xfId="2" xr:uid="{E684F63F-0058-41B5-B04A-FE1D8A1C1B40}"/>
    <cellStyle name="Normal 3" xfId="3" xr:uid="{F93048C9-BA38-467C-BD98-A3064654389C}"/>
    <cellStyle name="Standaard" xfId="0" builtinId="0"/>
  </cellStyles>
  <dxfs count="141">
    <dxf>
      <font>
        <b/>
        <i val="0"/>
        <color auto="1"/>
      </font>
      <fill>
        <patternFill>
          <bgColor theme="9" tint="0.39994506668294322"/>
        </patternFill>
      </fill>
    </dxf>
    <dxf>
      <font>
        <b/>
        <i val="0"/>
        <color theme="0"/>
      </font>
      <fill>
        <patternFill>
          <bgColor theme="9"/>
        </patternFill>
      </fill>
    </dxf>
    <dxf>
      <font>
        <b/>
        <i val="0"/>
        <color auto="1"/>
      </font>
      <fill>
        <patternFill>
          <bgColor theme="8" tint="0.59996337778862885"/>
        </patternFill>
      </fill>
    </dxf>
    <dxf>
      <font>
        <b/>
        <i val="0"/>
        <color auto="1"/>
      </font>
      <fill>
        <patternFill>
          <bgColor theme="8" tint="0.59996337778862885"/>
        </patternFill>
      </fill>
    </dxf>
    <dxf>
      <font>
        <b val="0"/>
        <i val="0"/>
        <color theme="0" tint="-0.499984740745262"/>
      </font>
      <fill>
        <patternFill>
          <bgColor theme="3" tint="0.79998168889431442"/>
        </patternFill>
      </fill>
    </dxf>
    <dxf>
      <font>
        <b/>
        <i val="0"/>
        <color theme="0"/>
      </font>
      <fill>
        <patternFill>
          <bgColor theme="8"/>
        </patternFill>
      </fill>
    </dxf>
    <dxf>
      <font>
        <color theme="8" tint="-0.499984740745262"/>
      </font>
      <fill>
        <patternFill>
          <bgColor theme="8" tint="0.79998168889431442"/>
        </patternFill>
      </fill>
      <border>
        <vertical/>
        <horizontal/>
      </border>
    </dxf>
    <dxf>
      <font>
        <color theme="5" tint="-0.499984740745262"/>
      </font>
      <fill>
        <patternFill>
          <bgColor theme="5" tint="0.79998168889431442"/>
        </patternFill>
      </fill>
      <border>
        <vertical/>
        <horizontal/>
      </border>
    </dxf>
    <dxf>
      <font>
        <color theme="5" tint="-0.24994659260841701"/>
      </font>
    </dxf>
    <dxf>
      <font>
        <color theme="8" tint="-0.24994659260841701"/>
      </font>
    </dxf>
    <dxf>
      <font>
        <b/>
        <i val="0"/>
        <color theme="9" tint="-0.24994659260841701"/>
      </font>
    </dxf>
    <dxf>
      <fill>
        <patternFill>
          <bgColor theme="9" tint="0.79998168889431442"/>
        </patternFill>
      </fill>
      <border>
        <left style="thin">
          <color theme="8"/>
        </left>
        <right style="thin">
          <color theme="8"/>
        </right>
        <top style="thin">
          <color theme="8"/>
        </top>
        <bottom style="thin">
          <color theme="8"/>
        </bottom>
      </border>
    </dxf>
    <dxf>
      <font>
        <strike/>
        <color theme="8" tint="-0.24994659260841701"/>
      </font>
      <fill>
        <patternFill patternType="gray0625">
          <bgColor theme="0" tint="-0.14996795556505021"/>
        </patternFill>
      </fill>
    </dxf>
    <dxf>
      <fill>
        <patternFill>
          <bgColor theme="9"/>
        </patternFill>
      </fill>
    </dxf>
    <dxf>
      <fill>
        <patternFill>
          <bgColor theme="8"/>
        </patternFill>
      </fill>
    </dxf>
    <dxf>
      <fill>
        <patternFill>
          <bgColor theme="4" tint="0.79998168889431442"/>
        </patternFill>
      </fill>
    </dxf>
    <dxf>
      <font>
        <b/>
        <i val="0"/>
        <color theme="9" tint="-0.24994659260841701"/>
      </font>
    </dxf>
    <dxf>
      <font>
        <b/>
        <i val="0"/>
        <color theme="8" tint="-0.24994659260841701"/>
      </font>
    </dxf>
    <dxf>
      <font>
        <b/>
        <i val="0"/>
        <color theme="9" tint="-0.24994659260841701"/>
      </font>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ill>
        <patternFill>
          <bgColor theme="4" tint="0.79998168889431442"/>
        </patternFill>
      </fill>
      <border>
        <left style="thin">
          <color theme="4"/>
        </left>
        <right style="thin">
          <color theme="4"/>
        </right>
        <top style="thin">
          <color theme="4"/>
        </top>
        <bottom style="thin">
          <color theme="4"/>
        </bottom>
      </border>
    </dxf>
    <dxf>
      <fill>
        <patternFill>
          <bgColor theme="6" tint="0.79998168889431442"/>
        </patternFill>
      </fill>
      <border>
        <left style="thin">
          <color theme="6"/>
        </left>
        <right style="thin">
          <color theme="6"/>
        </right>
        <top style="thin">
          <color theme="6"/>
        </top>
        <bottom style="thin">
          <color theme="6"/>
        </bottom>
        <vertical/>
        <horizontal/>
      </border>
    </dxf>
    <dxf>
      <font>
        <color theme="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color auto="1"/>
      </font>
      <fill>
        <patternFill>
          <bgColor theme="9" tint="0.79998168889431442"/>
        </patternFill>
      </fill>
      <border>
        <left style="thin">
          <color theme="8"/>
        </left>
        <right style="thin">
          <color theme="8"/>
        </right>
        <top style="thin">
          <color theme="8"/>
        </top>
        <bottom style="thin">
          <color theme="8"/>
        </bottom>
        <vertical/>
        <horizontal/>
      </border>
    </dxf>
    <dxf>
      <font>
        <color theme="0"/>
      </font>
      <fill>
        <patternFill>
          <bgColor theme="9"/>
        </patternFill>
      </fill>
    </dxf>
    <dxf>
      <font>
        <color theme="0"/>
      </font>
      <fill>
        <patternFill>
          <bgColor theme="9"/>
        </patternFill>
      </fill>
    </dxf>
    <dxf>
      <font>
        <color theme="0"/>
      </font>
      <fill>
        <patternFill>
          <bgColor theme="8"/>
        </patternFill>
      </fill>
    </dxf>
    <dxf>
      <font>
        <color theme="0"/>
      </font>
      <fill>
        <patternFill>
          <bgColor theme="8"/>
        </patternFill>
      </fill>
    </dxf>
    <dxf>
      <font>
        <color theme="0"/>
      </font>
      <fill>
        <patternFill>
          <bgColor theme="8"/>
        </patternFill>
      </fill>
    </dxf>
    <dxf>
      <font>
        <color theme="0"/>
      </font>
      <fill>
        <patternFill>
          <bgColor theme="8"/>
        </patternFill>
      </fill>
    </dxf>
    <dxf>
      <font>
        <strike/>
        <color auto="1"/>
      </font>
      <numFmt numFmtId="166" formatCode="#,##0.00;\(#,##0.00\);;@"/>
      <fill>
        <patternFill patternType="gray0625"/>
      </fill>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8" tint="-0.24994659260841701"/>
      </font>
    </dxf>
    <dxf>
      <font>
        <b/>
        <i val="0"/>
        <color theme="9" tint="-0.24994659260841701"/>
      </font>
    </dxf>
    <dxf>
      <fill>
        <patternFill>
          <bgColor theme="8" tint="0.79998168889431442"/>
        </patternFill>
      </fill>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ont>
        <color theme="0"/>
      </font>
      <fill>
        <patternFill>
          <bgColor theme="9"/>
        </patternFill>
      </fill>
    </dxf>
    <dxf>
      <font>
        <color theme="0"/>
      </font>
      <fill>
        <patternFill>
          <bgColor theme="8"/>
        </patternFill>
      </fill>
    </dxf>
    <dxf>
      <font>
        <color theme="0"/>
      </font>
      <fill>
        <patternFill>
          <bgColor theme="8"/>
        </patternFill>
      </fill>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theme="1"/>
      </font>
      <fill>
        <patternFill>
          <bgColor theme="9" tint="0.79998168889431442"/>
        </patternFill>
      </fill>
      <border>
        <left style="thin">
          <color theme="8"/>
        </left>
        <right style="thin">
          <color theme="8"/>
        </right>
        <top style="thin">
          <color theme="8"/>
        </top>
        <bottom style="thin">
          <color theme="8"/>
        </bottom>
        <vertical/>
        <horizontal/>
      </border>
    </dxf>
    <dxf>
      <font>
        <strike/>
        <color theme="8" tint="-0.24994659260841701"/>
      </font>
      <numFmt numFmtId="166" formatCode="#,##0.00;\(#,##0.00\);;@"/>
      <fill>
        <patternFill patternType="gray0625"/>
      </fill>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theme="1"/>
      </font>
      <fill>
        <patternFill>
          <bgColor theme="9" tint="0.79998168889431442"/>
        </patternFill>
      </fill>
      <border>
        <left style="thin">
          <color theme="8"/>
        </left>
        <right style="thin">
          <color theme="8"/>
        </right>
        <top style="thin">
          <color theme="8"/>
        </top>
        <bottom style="thin">
          <color theme="8"/>
        </bottom>
        <vertical/>
        <horizontal/>
      </border>
    </dxf>
    <dxf>
      <font>
        <strike/>
        <color theme="8" tint="-0.24994659260841701"/>
      </font>
      <numFmt numFmtId="166" formatCode="#,##0.00;\(#,##0.00\);;@"/>
      <fill>
        <patternFill patternType="gray0625"/>
      </fill>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8" tint="-0.24994659260841701"/>
      </font>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ont>
        <b val="0"/>
        <i val="0"/>
        <color auto="1"/>
      </font>
      <fill>
        <patternFill>
          <bgColor theme="9" tint="0.79998168889431442"/>
        </patternFill>
      </fill>
      <border>
        <left style="thin">
          <color theme="8"/>
        </left>
        <right style="thin">
          <color theme="8"/>
        </right>
        <top style="thin">
          <color theme="8"/>
        </top>
        <bottom style="thin">
          <color theme="8"/>
        </bottom>
        <vertical/>
        <horizontal/>
      </border>
    </dxf>
    <dxf>
      <font>
        <b val="0"/>
        <i val="0"/>
        <color auto="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strike/>
        <color theme="8" tint="-0.24994659260841701"/>
      </font>
      <fill>
        <patternFill patternType="gray0625"/>
      </fill>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9" tint="-0.24994659260841701"/>
      </font>
    </dxf>
    <dxf>
      <font>
        <b/>
        <i val="0"/>
        <color theme="8" tint="-0.24994659260841701"/>
      </font>
    </dxf>
    <dxf>
      <font>
        <b/>
        <i val="0"/>
        <color theme="9" tint="-0.24994659260841701"/>
      </font>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ill>
        <patternFill>
          <bgColor theme="4" tint="0.79998168889431442"/>
        </patternFill>
      </fill>
      <border>
        <left style="thin">
          <color theme="4"/>
        </left>
        <right style="thin">
          <color theme="4"/>
        </right>
        <top style="thin">
          <color theme="4"/>
        </top>
        <bottom style="thin">
          <color theme="4"/>
        </bottom>
      </border>
    </dxf>
    <dxf>
      <fill>
        <patternFill>
          <bgColor theme="6" tint="0.79998168889431442"/>
        </patternFill>
      </fill>
      <border>
        <left style="thin">
          <color theme="6"/>
        </left>
        <right style="thin">
          <color theme="6"/>
        </right>
        <top style="thin">
          <color theme="6"/>
        </top>
        <bottom style="thin">
          <color theme="6"/>
        </bottom>
        <vertical/>
        <horizontal/>
      </border>
    </dxf>
    <dxf>
      <font>
        <color theme="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color auto="1"/>
      </font>
      <fill>
        <patternFill>
          <bgColor theme="9" tint="0.79998168889431442"/>
        </patternFill>
      </fill>
      <border>
        <left style="thin">
          <color theme="8"/>
        </left>
        <right style="thin">
          <color theme="8"/>
        </right>
        <top style="thin">
          <color theme="8"/>
        </top>
        <bottom style="thin">
          <color theme="8"/>
        </bottom>
        <vertical/>
        <horizontal/>
      </border>
    </dxf>
    <dxf>
      <font>
        <color theme="0"/>
      </font>
      <fill>
        <patternFill>
          <bgColor theme="9"/>
        </patternFill>
      </fill>
    </dxf>
    <dxf>
      <font>
        <color theme="0"/>
      </font>
      <fill>
        <patternFill>
          <bgColor theme="9"/>
        </patternFill>
      </fill>
    </dxf>
    <dxf>
      <font>
        <color theme="0"/>
      </font>
      <fill>
        <patternFill>
          <bgColor theme="8"/>
        </patternFill>
      </fill>
    </dxf>
    <dxf>
      <font>
        <color theme="0"/>
      </font>
      <fill>
        <patternFill>
          <bgColor theme="8"/>
        </patternFill>
      </fill>
    </dxf>
    <dxf>
      <font>
        <color theme="0"/>
      </font>
      <fill>
        <patternFill>
          <bgColor theme="8"/>
        </patternFill>
      </fill>
    </dxf>
    <dxf>
      <font>
        <color theme="0"/>
      </font>
      <fill>
        <patternFill>
          <bgColor theme="8"/>
        </patternFill>
      </fill>
    </dxf>
    <dxf>
      <font>
        <strike/>
        <color auto="1"/>
      </font>
      <numFmt numFmtId="166" formatCode="#,##0.00;\(#,##0.00\);;@"/>
      <fill>
        <patternFill patternType="gray0625"/>
      </fill>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8" tint="-0.24994659260841701"/>
      </font>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ont>
        <b val="0"/>
        <i val="0"/>
        <color auto="1"/>
      </font>
      <fill>
        <patternFill>
          <bgColor theme="9" tint="0.79998168889431442"/>
        </patternFill>
      </fill>
      <border>
        <left style="thin">
          <color theme="8"/>
        </left>
        <right style="thin">
          <color theme="8"/>
        </right>
        <top style="thin">
          <color theme="8"/>
        </top>
        <bottom style="thin">
          <color theme="8"/>
        </bottom>
        <vertical/>
        <horizontal/>
      </border>
    </dxf>
    <dxf>
      <font>
        <b val="0"/>
        <i val="0"/>
        <color auto="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strike/>
        <color theme="8" tint="-0.24994659260841701"/>
      </font>
      <fill>
        <patternFill patternType="gray0625"/>
      </fill>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9" tint="-0.24994659260841701"/>
      </font>
    </dxf>
    <dxf>
      <font>
        <b/>
        <i val="0"/>
        <color theme="8" tint="-0.24994659260841701"/>
      </font>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ill>
        <patternFill>
          <bgColor theme="4" tint="0.79998168889431442"/>
        </patternFill>
      </fill>
      <border>
        <left style="thin">
          <color theme="4"/>
        </left>
        <right style="thin">
          <color theme="4"/>
        </right>
        <top style="thin">
          <color theme="4"/>
        </top>
        <bottom style="thin">
          <color theme="4"/>
        </bottom>
      </border>
    </dxf>
    <dxf>
      <fill>
        <patternFill>
          <bgColor theme="6" tint="0.79998168889431442"/>
        </patternFill>
      </fill>
      <border>
        <left style="thin">
          <color theme="6"/>
        </left>
        <right style="thin">
          <color theme="6"/>
        </right>
        <top style="thin">
          <color theme="6"/>
        </top>
        <bottom style="thin">
          <color theme="6"/>
        </bottom>
        <vertical/>
        <horizontal/>
      </border>
    </dxf>
    <dxf>
      <font>
        <color theme="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color auto="1"/>
      </font>
      <fill>
        <patternFill>
          <bgColor theme="9" tint="0.79998168889431442"/>
        </patternFill>
      </fill>
      <border>
        <left style="thin">
          <color theme="8"/>
        </left>
        <right style="thin">
          <color theme="8"/>
        </right>
        <top style="thin">
          <color theme="8"/>
        </top>
        <bottom style="thin">
          <color theme="8"/>
        </bottom>
        <vertical/>
        <horizontal/>
      </border>
    </dxf>
    <dxf>
      <font>
        <strike/>
        <color auto="1"/>
      </font>
      <numFmt numFmtId="166" formatCode="#,##0.00;\(#,##0.00\);;@"/>
      <fill>
        <patternFill patternType="gray0625"/>
      </fill>
    </dxf>
    <dxf>
      <font>
        <color auto="1"/>
      </font>
      <fill>
        <patternFill>
          <bgColor theme="9"/>
        </patternFill>
      </fill>
    </dxf>
    <dxf>
      <fill>
        <patternFill>
          <bgColor theme="8"/>
        </patternFill>
      </fill>
    </dxf>
    <dxf>
      <fill>
        <patternFill>
          <bgColor theme="8"/>
        </patternFill>
      </fill>
    </dxf>
    <dxf>
      <font>
        <color auto="1"/>
      </font>
      <fill>
        <patternFill>
          <bgColor theme="8"/>
        </patternFill>
      </fill>
    </dxf>
    <dxf>
      <fill>
        <patternFill>
          <bgColor theme="9"/>
        </patternFill>
      </fill>
    </dxf>
    <dxf>
      <fill>
        <patternFill>
          <bgColor theme="8"/>
        </patternFill>
      </fill>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s>
  <tableStyles count="0" defaultTableStyle="TableStyleMedium2" defaultPivotStyle="PivotStyleLight16"/>
  <colors>
    <mruColors>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vlaanderen.be/cjm/nl/cultuur/amateurkunsten/subsidies/erkende-amateurkunstenorganisaties"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microsoft.com/nl-be/microsoft-365/free-office-online-for-the-web"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Toelichting balans'!A1"/><Relationship Id="rId1" Type="http://schemas.openxmlformats.org/officeDocument/2006/relationships/hyperlink" Target="#'Vooraf'!A1"/></Relationships>
</file>

<file path=xl/drawings/_rels/drawing3.xml.rels><?xml version="1.0" encoding="UTF-8" standalone="yes"?>
<Relationships xmlns="http://schemas.openxmlformats.org/package/2006/relationships"><Relationship Id="rId2" Type="http://schemas.openxmlformats.org/officeDocument/2006/relationships/hyperlink" Target="#'Resultatenrekening'!A1"/><Relationship Id="rId1" Type="http://schemas.openxmlformats.org/officeDocument/2006/relationships/hyperlink" Target="#'Balans'!A1"/></Relationships>
</file>

<file path=xl/drawings/_rels/drawing4.xml.rels><?xml version="1.0" encoding="UTF-8" standalone="yes"?>
<Relationships xmlns="http://schemas.openxmlformats.org/package/2006/relationships"><Relationship Id="rId2" Type="http://schemas.openxmlformats.org/officeDocument/2006/relationships/hyperlink" Target="#'Toelichting resultaat'!A1"/><Relationship Id="rId1" Type="http://schemas.openxmlformats.org/officeDocument/2006/relationships/hyperlink" Target="#'Toelichting balans'!A1"/></Relationships>
</file>

<file path=xl/drawings/_rels/drawing5.xml.rels><?xml version="1.0" encoding="UTF-8" standalone="yes"?>
<Relationships xmlns="http://schemas.openxmlformats.org/package/2006/relationships"><Relationship Id="rId2" Type="http://schemas.openxmlformats.org/officeDocument/2006/relationships/hyperlink" Target="#'Resultaatsverwerking en reserve'!A1"/><Relationship Id="rId1" Type="http://schemas.openxmlformats.org/officeDocument/2006/relationships/hyperlink" Target="#'Resultatenrekening'!A1"/></Relationships>
</file>

<file path=xl/drawings/_rels/drawing6.xml.rels><?xml version="1.0" encoding="UTF-8" standalone="yes"?>
<Relationships xmlns="http://schemas.openxmlformats.org/package/2006/relationships"><Relationship Id="rId2" Type="http://schemas.openxmlformats.org/officeDocument/2006/relationships/hyperlink" Target="#'Begroting'!A1"/><Relationship Id="rId1" Type="http://schemas.openxmlformats.org/officeDocument/2006/relationships/hyperlink" Target="#'Toelichting resultaat'!A1"/></Relationships>
</file>

<file path=xl/drawings/_rels/drawing7.xml.rels><?xml version="1.0" encoding="UTF-8" standalone="yes"?>
<Relationships xmlns="http://schemas.openxmlformats.org/package/2006/relationships"><Relationship Id="rId2" Type="http://schemas.openxmlformats.org/officeDocument/2006/relationships/hyperlink" Target="#'Personeel'!A1"/><Relationship Id="rId1" Type="http://schemas.openxmlformats.org/officeDocument/2006/relationships/hyperlink" Target="#'Resultaatsverwerking en reserve'!A1"/></Relationships>
</file>

<file path=xl/drawings/_rels/drawing8.xml.rels><?xml version="1.0" encoding="UTF-8" standalone="yes"?>
<Relationships xmlns="http://schemas.openxmlformats.org/package/2006/relationships"><Relationship Id="rId2" Type="http://schemas.openxmlformats.org/officeDocument/2006/relationships/hyperlink" Target="#'Samenvatting'!A1"/><Relationship Id="rId1" Type="http://schemas.openxmlformats.org/officeDocument/2006/relationships/hyperlink" Target="#'Begroting'!A1"/></Relationships>
</file>

<file path=xl/drawings/_rels/drawing9.xml.rels><?xml version="1.0" encoding="UTF-8" standalone="yes"?>
<Relationships xmlns="http://schemas.openxmlformats.org/package/2006/relationships"><Relationship Id="rId1" Type="http://schemas.openxmlformats.org/officeDocument/2006/relationships/hyperlink" Target="#'Persone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3</xdr:col>
      <xdr:colOff>668619</xdr:colOff>
      <xdr:row>1</xdr:row>
      <xdr:rowOff>458725</xdr:rowOff>
    </xdr:to>
    <xdr:pic>
      <xdr:nvPicPr>
        <xdr:cNvPr id="2" name="Afbeelding 1">
          <a:extLst>
            <a:ext uri="{FF2B5EF4-FFF2-40B4-BE49-F238E27FC236}">
              <a16:creationId xmlns:a16="http://schemas.microsoft.com/office/drawing/2014/main" id="{8CE97CF7-30F2-4D0F-8BD6-940B486BEB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28600"/>
          <a:ext cx="2850479" cy="420625"/>
        </a:xfrm>
        <a:prstGeom prst="rect">
          <a:avLst/>
        </a:prstGeom>
      </xdr:spPr>
    </xdr:pic>
    <xdr:clientData/>
  </xdr:twoCellAnchor>
  <xdr:twoCellAnchor editAs="oneCell">
    <xdr:from>
      <xdr:col>10</xdr:col>
      <xdr:colOff>500965</xdr:colOff>
      <xdr:row>0</xdr:row>
      <xdr:rowOff>140475</xdr:rowOff>
    </xdr:from>
    <xdr:to>
      <xdr:col>12</xdr:col>
      <xdr:colOff>1318</xdr:colOff>
      <xdr:row>2</xdr:row>
      <xdr:rowOff>130175</xdr:rowOff>
    </xdr:to>
    <xdr:pic>
      <xdr:nvPicPr>
        <xdr:cNvPr id="3" name="Afbeelding 2">
          <a:extLst>
            <a:ext uri="{FF2B5EF4-FFF2-40B4-BE49-F238E27FC236}">
              <a16:creationId xmlns:a16="http://schemas.microsoft.com/office/drawing/2014/main" id="{EE460F5F-00B6-4849-8AFF-CCDC1FAE59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75345" y="140475"/>
          <a:ext cx="1601568" cy="650100"/>
        </a:xfrm>
        <a:prstGeom prst="rect">
          <a:avLst/>
        </a:prstGeom>
      </xdr:spPr>
    </xdr:pic>
    <xdr:clientData/>
  </xdr:twoCellAnchor>
  <xdr:twoCellAnchor>
    <xdr:from>
      <xdr:col>2</xdr:col>
      <xdr:colOff>15240</xdr:colOff>
      <xdr:row>8</xdr:row>
      <xdr:rowOff>19050</xdr:rowOff>
    </xdr:from>
    <xdr:to>
      <xdr:col>4</xdr:col>
      <xdr:colOff>666750</xdr:colOff>
      <xdr:row>33</xdr:row>
      <xdr:rowOff>167640</xdr:rowOff>
    </xdr:to>
    <xdr:sp macro="" textlink="">
      <xdr:nvSpPr>
        <xdr:cNvPr id="4" name="Tekstvak 3">
          <a:extLst>
            <a:ext uri="{FF2B5EF4-FFF2-40B4-BE49-F238E27FC236}">
              <a16:creationId xmlns:a16="http://schemas.microsoft.com/office/drawing/2014/main" id="{854F17E0-FEE5-4DD4-BD1B-EEA6240A82E9}"/>
            </a:ext>
          </a:extLst>
        </xdr:cNvPr>
        <xdr:cNvSpPr txBox="1"/>
      </xdr:nvSpPr>
      <xdr:spPr>
        <a:xfrm>
          <a:off x="339090" y="1981200"/>
          <a:ext cx="3547110" cy="3796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BE" sz="1050" b="0" i="0" u="none" strike="noStrike" kern="0" cap="none" spc="0" normalizeH="0" baseline="0" noProof="0">
              <a:ln>
                <a:noFill/>
              </a:ln>
              <a:solidFill>
                <a:prstClr val="black"/>
              </a:solidFill>
              <a:effectLst/>
              <a:uLnTx/>
              <a:uFillTx/>
              <a:latin typeface="+mn-lt"/>
              <a:ea typeface="+mn-ea"/>
              <a:cs typeface="+mn-cs"/>
            </a:rPr>
            <a:t>Dit sjabloon moet ingevuld worden in het kader van een verantwoording van een werkingssubsidie binnen het Amateurkunstendecreet.</a:t>
          </a:r>
        </a:p>
        <a:p>
          <a:pPr marL="0" marR="0" lvl="0" indent="0" defTabSz="914400" eaLnBrk="1" fontAlgn="auto" latinLnBrk="0" hangingPunct="1">
            <a:lnSpc>
              <a:spcPct val="100000"/>
            </a:lnSpc>
            <a:spcBef>
              <a:spcPts val="0"/>
            </a:spcBef>
            <a:spcAft>
              <a:spcPts val="0"/>
            </a:spcAft>
            <a:buClrTx/>
            <a:buSzTx/>
            <a:buFontTx/>
            <a:buNone/>
            <a:tabLst/>
            <a:defRPr/>
          </a:pPr>
          <a:endParaRPr kumimoji="0" lang="nl-BE" sz="105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l-BE" sz="1050" b="0" i="0" u="none" strike="noStrike" kern="0" cap="none" spc="0" normalizeH="0" baseline="0" noProof="0">
              <a:ln>
                <a:noFill/>
              </a:ln>
              <a:solidFill>
                <a:prstClr val="black"/>
              </a:solidFill>
              <a:effectLst/>
              <a:uLnTx/>
              <a:uFillTx/>
              <a:latin typeface="+mn-lt"/>
              <a:ea typeface="+mn-ea"/>
              <a:cs typeface="+mn-cs"/>
            </a:rPr>
            <a:t>De </a:t>
          </a:r>
          <a:r>
            <a:rPr kumimoji="0" lang="nl-BE" sz="1050" b="1" i="0" u="none" strike="noStrike" kern="0" cap="none" spc="0" normalizeH="0" baseline="0" noProof="0">
              <a:ln>
                <a:noFill/>
              </a:ln>
              <a:solidFill>
                <a:prstClr val="black"/>
              </a:solidFill>
              <a:effectLst/>
              <a:uLnTx/>
              <a:uFillTx/>
              <a:latin typeface="+mn-lt"/>
              <a:ea typeface="+mn-ea"/>
              <a:cs typeface="+mn-cs"/>
            </a:rPr>
            <a:t>invulinstructies</a:t>
          </a:r>
          <a:r>
            <a:rPr kumimoji="0" lang="nl-BE" sz="1050" b="0" i="0" u="none" strike="noStrike" kern="0" cap="none" spc="0" normalizeH="0" baseline="0" noProof="0">
              <a:ln>
                <a:noFill/>
              </a:ln>
              <a:solidFill>
                <a:prstClr val="black"/>
              </a:solidFill>
              <a:effectLst/>
              <a:uLnTx/>
              <a:uFillTx/>
              <a:latin typeface="+mn-lt"/>
              <a:ea typeface="+mn-ea"/>
              <a:cs typeface="+mn-cs"/>
            </a:rPr>
            <a:t> vindt u in de handleiding, die te vinden is op onze website: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nl-BE" sz="105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nl-BE" sz="105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nl-BE" sz="105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l-BE" sz="1050" b="0" i="0" u="none" strike="noStrike" kern="0" cap="none" spc="0" normalizeH="0" baseline="0" noProof="0">
              <a:ln>
                <a:noFill/>
              </a:ln>
              <a:solidFill>
                <a:prstClr val="black"/>
              </a:solidFill>
              <a:effectLst/>
              <a:uLnTx/>
              <a:uFillTx/>
              <a:latin typeface="+mn-lt"/>
              <a:ea typeface="+mn-ea"/>
              <a:cs typeface="+mn-cs"/>
            </a:rPr>
            <a:t>Vul enkel die velden in die hiervoor voorzien zijn (zie ook ‘</a:t>
          </a:r>
          <a:r>
            <a:rPr kumimoji="0" lang="nl-BE" sz="1050" b="1" i="0" u="none" strike="noStrike" kern="0" cap="none" spc="0" normalizeH="0" baseline="0" noProof="0">
              <a:ln>
                <a:noFill/>
              </a:ln>
              <a:solidFill>
                <a:prstClr val="black"/>
              </a:solidFill>
              <a:effectLst/>
              <a:uLnTx/>
              <a:uFillTx/>
              <a:latin typeface="+mn-lt"/>
              <a:ea typeface="+mn-ea"/>
              <a:cs typeface="+mn-cs"/>
            </a:rPr>
            <a:t>Gebruikte kleurcodes</a:t>
          </a:r>
          <a:r>
            <a:rPr kumimoji="0" lang="nl-BE" sz="1050" b="0" i="0" u="none" strike="noStrike" kern="0" cap="none" spc="0" normalizeH="0" baseline="0" noProof="0">
              <a:ln>
                <a:noFill/>
              </a:ln>
              <a:solidFill>
                <a:prstClr val="black"/>
              </a:solidFill>
              <a:effectLst/>
              <a:uLnTx/>
              <a:uFillTx/>
              <a:latin typeface="+mn-lt"/>
              <a:ea typeface="+mn-ea"/>
              <a:cs typeface="+mn-cs"/>
            </a:rPr>
            <a:t>’ rechts).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l-BE" sz="1050" b="0" i="0" u="none" strike="noStrike" kern="0" cap="none" spc="0" normalizeH="0" baseline="0" noProof="0">
              <a:ln>
                <a:noFill/>
              </a:ln>
              <a:solidFill>
                <a:prstClr val="black"/>
              </a:solidFill>
              <a:effectLst/>
              <a:uLnTx/>
              <a:uFillTx/>
              <a:latin typeface="+mn-lt"/>
              <a:ea typeface="+mn-ea"/>
              <a:cs typeface="+mn-cs"/>
            </a:rPr>
            <a:t>Gebruik steeds de </a:t>
          </a:r>
          <a:r>
            <a:rPr kumimoji="0" lang="nl-BE" sz="1050" b="1" i="0" u="none" strike="noStrike" kern="0" cap="none" spc="0" normalizeH="0" baseline="0" noProof="0">
              <a:ln>
                <a:noFill/>
              </a:ln>
              <a:solidFill>
                <a:prstClr val="black"/>
              </a:solidFill>
              <a:effectLst/>
              <a:uLnTx/>
              <a:uFillTx/>
              <a:latin typeface="+mn-lt"/>
              <a:ea typeface="+mn-ea"/>
              <a:cs typeface="+mn-cs"/>
            </a:rPr>
            <a:t>boekhoudkundige regels </a:t>
          </a:r>
          <a:r>
            <a:rPr kumimoji="0" lang="nl-BE" sz="1050" b="0" i="0" u="none" strike="noStrike" kern="0" cap="none" spc="0" normalizeH="0" baseline="0" noProof="0">
              <a:ln>
                <a:noFill/>
              </a:ln>
              <a:solidFill>
                <a:prstClr val="black"/>
              </a:solidFill>
              <a:effectLst/>
              <a:uLnTx/>
              <a:uFillTx/>
              <a:latin typeface="+mn-lt"/>
              <a:ea typeface="+mn-ea"/>
              <a:cs typeface="+mn-cs"/>
            </a:rPr>
            <a:t>die op uw organisatie van toepassing zijn.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l-BE" sz="1050" b="0" i="0" u="none" strike="noStrike" kern="0" cap="none" spc="0" normalizeH="0" baseline="0" noProof="0">
              <a:ln>
                <a:noFill/>
              </a:ln>
              <a:solidFill>
                <a:prstClr val="black"/>
              </a:solidFill>
              <a:effectLst/>
              <a:uLnTx/>
              <a:uFillTx/>
              <a:latin typeface="+mn-lt"/>
              <a:ea typeface="+mn-ea"/>
              <a:cs typeface="+mn-cs"/>
            </a:rPr>
            <a:t>Los alle </a:t>
          </a:r>
          <a:r>
            <a:rPr kumimoji="0" lang="nl-BE" sz="1050" b="1" i="0" u="none" strike="noStrike" kern="0" cap="none" spc="0" normalizeH="0" baseline="0" noProof="0">
              <a:ln>
                <a:noFill/>
              </a:ln>
              <a:solidFill>
                <a:prstClr val="black"/>
              </a:solidFill>
              <a:effectLst/>
              <a:uLnTx/>
              <a:uFillTx/>
              <a:latin typeface="+mn-lt"/>
              <a:ea typeface="+mn-ea"/>
              <a:cs typeface="+mn-cs"/>
            </a:rPr>
            <a:t>foutmeldingen</a:t>
          </a:r>
          <a:r>
            <a:rPr kumimoji="0" lang="nl-BE" sz="1050" b="0" i="0" u="none" strike="noStrike" kern="0" cap="none" spc="0" normalizeH="0" baseline="0" noProof="0">
              <a:ln>
                <a:noFill/>
              </a:ln>
              <a:solidFill>
                <a:prstClr val="black"/>
              </a:solidFill>
              <a:effectLst/>
              <a:uLnTx/>
              <a:uFillTx/>
              <a:latin typeface="+mn-lt"/>
              <a:ea typeface="+mn-ea"/>
              <a:cs typeface="+mn-cs"/>
            </a:rPr>
            <a:t> op vooraleer u het sjabloon indient via een daartoe bestemde KIOSK-module. Fouten worden samengevat zowel bovenaan op elk blad van dit sjabloon, als gezamenlijk op blad ‘Samenvatting’.</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l-BE" sz="1050" b="0" i="0" u="none" strike="noStrike" kern="0" cap="none" spc="0" normalizeH="0" baseline="0" noProof="0">
              <a:ln>
                <a:noFill/>
              </a:ln>
              <a:solidFill>
                <a:prstClr val="black"/>
              </a:solidFill>
              <a:effectLst/>
              <a:uLnTx/>
              <a:uFillTx/>
              <a:latin typeface="+mn-lt"/>
              <a:ea typeface="+mn-ea"/>
              <a:cs typeface="+mn-cs"/>
            </a:rPr>
            <a:t>Gebruik bij het </a:t>
          </a:r>
          <a:r>
            <a:rPr kumimoji="0" lang="nl-BE" sz="1050" b="1" i="0" u="none" strike="noStrike" kern="0" cap="none" spc="0" normalizeH="0" baseline="0" noProof="0">
              <a:ln>
                <a:noFill/>
              </a:ln>
              <a:solidFill>
                <a:prstClr val="black"/>
              </a:solidFill>
              <a:effectLst/>
              <a:uLnTx/>
              <a:uFillTx/>
              <a:latin typeface="+mn-lt"/>
              <a:ea typeface="+mn-ea"/>
              <a:cs typeface="+mn-cs"/>
            </a:rPr>
            <a:t>plakken van data </a:t>
          </a:r>
          <a:r>
            <a:rPr kumimoji="0" lang="nl-BE" sz="1050" b="0" i="0" u="none" strike="noStrike" kern="0" cap="none" spc="0" normalizeH="0" baseline="0" noProof="0">
              <a:ln>
                <a:noFill/>
              </a:ln>
              <a:solidFill>
                <a:prstClr val="black"/>
              </a:solidFill>
              <a:effectLst/>
              <a:uLnTx/>
              <a:uFillTx/>
              <a:latin typeface="+mn-lt"/>
              <a:ea typeface="+mn-ea"/>
              <a:cs typeface="+mn-cs"/>
            </a:rPr>
            <a:t>exclusief de ‘waarden plakken’-functie om problemen met de lay-out te voorkomen.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l-BE" sz="1050" b="0" i="0" u="none" strike="noStrike" kern="0" cap="none" spc="0" normalizeH="0" baseline="0" noProof="0">
              <a:ln>
                <a:noFill/>
              </a:ln>
              <a:solidFill>
                <a:prstClr val="black"/>
              </a:solidFill>
              <a:effectLst/>
              <a:uLnTx/>
              <a:uFillTx/>
              <a:latin typeface="+mn-lt"/>
              <a:ea typeface="+mn-ea"/>
              <a:cs typeface="+mn-cs"/>
            </a:rPr>
            <a:t>Verander de </a:t>
          </a:r>
          <a:r>
            <a:rPr kumimoji="0" lang="nl-BE" sz="1050" b="1" i="0" u="none" strike="noStrike" kern="0" cap="none" spc="0" normalizeH="0" baseline="0" noProof="0">
              <a:ln>
                <a:noFill/>
              </a:ln>
              <a:solidFill>
                <a:prstClr val="black"/>
              </a:solidFill>
              <a:effectLst/>
              <a:uLnTx/>
              <a:uFillTx/>
              <a:latin typeface="+mn-lt"/>
              <a:ea typeface="+mn-ea"/>
              <a:cs typeface="+mn-cs"/>
            </a:rPr>
            <a:t>structuur van het sjabloon </a:t>
          </a:r>
          <a:r>
            <a:rPr kumimoji="0" lang="nl-BE" sz="1050" b="0" i="0" u="none" strike="noStrike" kern="0" cap="none" spc="0" normalizeH="0" baseline="0" noProof="0">
              <a:ln>
                <a:noFill/>
              </a:ln>
              <a:solidFill>
                <a:prstClr val="black"/>
              </a:solidFill>
              <a:effectLst/>
              <a:uLnTx/>
              <a:uFillTx/>
              <a:latin typeface="+mn-lt"/>
              <a:ea typeface="+mn-ea"/>
              <a:cs typeface="+mn-cs"/>
            </a:rPr>
            <a:t>niet</a:t>
          </a:r>
          <a:r>
            <a:rPr kumimoji="0" lang="nl-BE" sz="1050" b="1" i="0" u="none" strike="noStrike" kern="0" cap="none" spc="0" normalizeH="0" baseline="0" noProof="0">
              <a:ln>
                <a:noFill/>
              </a:ln>
              <a:solidFill>
                <a:prstClr val="black"/>
              </a:solidFill>
              <a:effectLst/>
              <a:uLnTx/>
              <a:uFillTx/>
              <a:latin typeface="+mn-lt"/>
              <a:ea typeface="+mn-ea"/>
              <a:cs typeface="+mn-cs"/>
            </a:rPr>
            <a:t> </a:t>
          </a:r>
          <a:r>
            <a:rPr kumimoji="0" lang="nl-BE" sz="1050" b="0" i="0" u="none" strike="noStrike" kern="0" cap="none" spc="0" normalizeH="0" baseline="0" noProof="0">
              <a:ln>
                <a:noFill/>
              </a:ln>
              <a:solidFill>
                <a:prstClr val="black"/>
              </a:solidFill>
              <a:effectLst/>
              <a:uLnTx/>
              <a:uFillTx/>
              <a:latin typeface="+mn-lt"/>
              <a:ea typeface="+mn-ea"/>
              <a:cs typeface="+mn-cs"/>
            </a:rPr>
            <a:t>door bv. rijen / kolommen te verplaatsen, toe te voegen of te verwijderen.</a:t>
          </a:r>
        </a:p>
      </xdr:txBody>
    </xdr:sp>
    <xdr:clientData/>
  </xdr:twoCellAnchor>
  <xdr:twoCellAnchor>
    <xdr:from>
      <xdr:col>2</xdr:col>
      <xdr:colOff>228600</xdr:colOff>
      <xdr:row>15</xdr:row>
      <xdr:rowOff>43815</xdr:rowOff>
    </xdr:from>
    <xdr:to>
      <xdr:col>4</xdr:col>
      <xdr:colOff>654685</xdr:colOff>
      <xdr:row>18</xdr:row>
      <xdr:rowOff>67945</xdr:rowOff>
    </xdr:to>
    <xdr:sp macro="" textlink="">
      <xdr:nvSpPr>
        <xdr:cNvPr id="7" name="Tekstvak 6">
          <a:hlinkClick xmlns:r="http://schemas.openxmlformats.org/officeDocument/2006/relationships" r:id="rId3"/>
          <a:extLst>
            <a:ext uri="{FF2B5EF4-FFF2-40B4-BE49-F238E27FC236}">
              <a16:creationId xmlns:a16="http://schemas.microsoft.com/office/drawing/2014/main" id="{BD56FD92-01BB-409D-92F1-F4CA947E8797}"/>
            </a:ext>
          </a:extLst>
        </xdr:cNvPr>
        <xdr:cNvSpPr txBox="1"/>
      </xdr:nvSpPr>
      <xdr:spPr>
        <a:xfrm>
          <a:off x="571500" y="3015615"/>
          <a:ext cx="3312160" cy="481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nl-BE" sz="1000" u="sng"/>
            <a:t>https://www.vlaanderen.be/cjm/nl/cultuur/amateurkunsten/</a:t>
          </a:r>
          <a:br>
            <a:rPr lang="nl-BE" sz="1000" u="sng"/>
          </a:br>
          <a:r>
            <a:rPr lang="nl-BE" sz="1000" u="sng"/>
            <a:t>subsidies/erkende-amateurkunstenorganisaties</a:t>
          </a:r>
        </a:p>
      </xdr:txBody>
    </xdr:sp>
    <xdr:clientData/>
  </xdr:twoCellAnchor>
  <xdr:twoCellAnchor>
    <xdr:from>
      <xdr:col>7</xdr:col>
      <xdr:colOff>7620</xdr:colOff>
      <xdr:row>24</xdr:row>
      <xdr:rowOff>99060</xdr:rowOff>
    </xdr:from>
    <xdr:to>
      <xdr:col>11</xdr:col>
      <xdr:colOff>9450</xdr:colOff>
      <xdr:row>33</xdr:row>
      <xdr:rowOff>121920</xdr:rowOff>
    </xdr:to>
    <xdr:sp macro="" textlink="">
      <xdr:nvSpPr>
        <xdr:cNvPr id="5" name="Tekstvak 4">
          <a:extLst>
            <a:ext uri="{FF2B5EF4-FFF2-40B4-BE49-F238E27FC236}">
              <a16:creationId xmlns:a16="http://schemas.microsoft.com/office/drawing/2014/main" id="{4F98CCFB-3F20-458F-B856-DA7593FEC3D0}"/>
            </a:ext>
          </a:extLst>
        </xdr:cNvPr>
        <xdr:cNvSpPr txBox="1"/>
      </xdr:nvSpPr>
      <xdr:spPr>
        <a:xfrm>
          <a:off x="4267200" y="4381500"/>
          <a:ext cx="5785410" cy="1668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BE" sz="1050" b="0" baseline="0">
              <a:solidFill>
                <a:schemeClr val="dk1"/>
              </a:solidFill>
              <a:effectLst/>
              <a:latin typeface="+mn-lt"/>
              <a:ea typeface="+mn-ea"/>
              <a:cs typeface="+mn-cs"/>
            </a:rPr>
            <a:t>Dit bestand is geoptimaliseerd voor </a:t>
          </a:r>
          <a:r>
            <a:rPr lang="nl-BE" sz="1050" b="1" baseline="0">
              <a:solidFill>
                <a:schemeClr val="dk1"/>
              </a:solidFill>
              <a:effectLst/>
              <a:latin typeface="+mn-lt"/>
              <a:ea typeface="+mn-ea"/>
              <a:cs typeface="+mn-cs"/>
            </a:rPr>
            <a:t>Microsoft Excel 365</a:t>
          </a:r>
          <a:r>
            <a:rPr lang="nl-BE" sz="1050" b="0" baseline="0">
              <a:solidFill>
                <a:schemeClr val="dk1"/>
              </a:solidFill>
              <a:effectLst/>
              <a:latin typeface="+mn-lt"/>
              <a:ea typeface="+mn-ea"/>
              <a:cs typeface="+mn-cs"/>
            </a:rPr>
            <a:t>, maar werd ontworpen met het oog op maximale compatibiliteit met oudere versies van Excel alsook met alternatieve software.</a:t>
          </a:r>
        </a:p>
        <a:p>
          <a:endParaRPr lang="nl-BE" sz="105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BE" sz="1050" b="0" baseline="0">
              <a:solidFill>
                <a:schemeClr val="dk1"/>
              </a:solidFill>
              <a:effectLst/>
              <a:latin typeface="+mn-lt"/>
              <a:ea typeface="+mn-ea"/>
              <a:cs typeface="+mn-cs"/>
            </a:rPr>
            <a:t>Als u technische problemen ervaart bij het invullen van de cijferbijlage, of u heeft geen toegang tot een recente desktopversie van Microsoft Excel, dan kunt u een gratis online alternatief gebruiken op:</a:t>
          </a:r>
          <a:endParaRPr lang="nl-BE" sz="1050">
            <a:effectLst/>
          </a:endParaRPr>
        </a:p>
        <a:p>
          <a:endParaRPr lang="nl-BE" sz="1050" b="0" baseline="0">
            <a:solidFill>
              <a:schemeClr val="dk1"/>
            </a:solidFill>
            <a:effectLst/>
            <a:latin typeface="+mn-lt"/>
            <a:ea typeface="+mn-ea"/>
            <a:cs typeface="+mn-cs"/>
          </a:endParaRPr>
        </a:p>
      </xdr:txBody>
    </xdr:sp>
    <xdr:clientData/>
  </xdr:twoCellAnchor>
  <xdr:twoCellAnchor>
    <xdr:from>
      <xdr:col>7</xdr:col>
      <xdr:colOff>43815</xdr:colOff>
      <xdr:row>29</xdr:row>
      <xdr:rowOff>19050</xdr:rowOff>
    </xdr:from>
    <xdr:to>
      <xdr:col>10</xdr:col>
      <xdr:colOff>991235</xdr:colOff>
      <xdr:row>30</xdr:row>
      <xdr:rowOff>100965</xdr:rowOff>
    </xdr:to>
    <xdr:sp macro="" textlink="">
      <xdr:nvSpPr>
        <xdr:cNvPr id="6" name="Tekstvak 5">
          <a:hlinkClick xmlns:r="http://schemas.openxmlformats.org/officeDocument/2006/relationships" r:id="rId4"/>
          <a:extLst>
            <a:ext uri="{FF2B5EF4-FFF2-40B4-BE49-F238E27FC236}">
              <a16:creationId xmlns:a16="http://schemas.microsoft.com/office/drawing/2014/main" id="{EAAF18D6-68ED-48A3-9C98-1EC2D0040374}"/>
            </a:ext>
          </a:extLst>
        </xdr:cNvPr>
        <xdr:cNvSpPr txBox="1"/>
      </xdr:nvSpPr>
      <xdr:spPr>
        <a:xfrm>
          <a:off x="4303395" y="5215890"/>
          <a:ext cx="4833620" cy="26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nl-BE" sz="1050" b="0" u="sng" baseline="0">
              <a:solidFill>
                <a:schemeClr val="dk1"/>
              </a:solidFill>
              <a:effectLst/>
              <a:latin typeface="+mn-lt"/>
              <a:ea typeface="+mn-ea"/>
              <a:cs typeface="+mn-cs"/>
            </a:rPr>
            <a:t>https://www.microsoft.com/nl-be/microsoft-365/free-office-online-for-the-web</a:t>
          </a:r>
          <a:endParaRPr lang="nl-BE" sz="900" u="sn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1809750</xdr:colOff>
      <xdr:row>0</xdr:row>
      <xdr:rowOff>70484</xdr:rowOff>
    </xdr:from>
    <xdr:to>
      <xdr:col>12</xdr:col>
      <xdr:colOff>76200</xdr:colOff>
      <xdr:row>1</xdr:row>
      <xdr:rowOff>87629</xdr:rowOff>
    </xdr:to>
    <xdr:sp macro="" textlink="Vooraf!C6">
      <xdr:nvSpPr>
        <xdr:cNvPr id="4" name="Tekstvak 3">
          <a:extLst>
            <a:ext uri="{FF2B5EF4-FFF2-40B4-BE49-F238E27FC236}">
              <a16:creationId xmlns:a16="http://schemas.microsoft.com/office/drawing/2014/main" id="{1562AF46-CCEB-4D83-8089-F4F0AF36E7A1}"/>
            </a:ext>
          </a:extLst>
        </xdr:cNvPr>
        <xdr:cNvSpPr txBox="1"/>
      </xdr:nvSpPr>
      <xdr:spPr>
        <a:xfrm>
          <a:off x="2590800" y="70484"/>
          <a:ext cx="4819650" cy="321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F41AADB4-5043-46D6-BB19-0949F644F16B}" type="TxLink">
            <a:rPr lang="en-US" sz="1000" b="1" i="0" u="none" strike="noStrike">
              <a:solidFill>
                <a:srgbClr val="952424"/>
              </a:solidFill>
              <a:latin typeface="Calibri"/>
              <a:cs typeface="Calibri"/>
            </a:rPr>
            <a:pPr/>
            <a:t> </a:t>
          </a:fld>
          <a:endParaRPr lang="nl-BE" sz="1000"/>
        </a:p>
      </xdr:txBody>
    </xdr:sp>
    <xdr:clientData/>
  </xdr:twoCellAnchor>
  <xdr:twoCellAnchor>
    <xdr:from>
      <xdr:col>10</xdr:col>
      <xdr:colOff>729615</xdr:colOff>
      <xdr:row>1</xdr:row>
      <xdr:rowOff>115570</xdr:rowOff>
    </xdr:from>
    <xdr:to>
      <xdr:col>12</xdr:col>
      <xdr:colOff>1113790</xdr:colOff>
      <xdr:row>3</xdr:row>
      <xdr:rowOff>15240</xdr:rowOff>
    </xdr:to>
    <xdr:sp macro="" textlink="$X$1">
      <xdr:nvSpPr>
        <xdr:cNvPr id="5" name="Tekstvak 4">
          <a:extLst>
            <a:ext uri="{FF2B5EF4-FFF2-40B4-BE49-F238E27FC236}">
              <a16:creationId xmlns:a16="http://schemas.microsoft.com/office/drawing/2014/main" id="{70C4CAA4-525F-44AE-ADBC-0704C6CDFE34}"/>
            </a:ext>
          </a:extLst>
        </xdr:cNvPr>
        <xdr:cNvSpPr txBox="1"/>
      </xdr:nvSpPr>
      <xdr:spPr>
        <a:xfrm>
          <a:off x="4006215" y="420370"/>
          <a:ext cx="4441825" cy="194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DAE6F791-AB19-4E75-8BC6-9C0FB4B6E45E}" type="TxLink">
            <a:rPr lang="en-US" sz="1000" b="1" i="0" u="none" strike="noStrike">
              <a:solidFill>
                <a:srgbClr val="952424"/>
              </a:solidFill>
              <a:latin typeface="Calibri"/>
              <a:cs typeface="Calibri"/>
            </a:rPr>
            <a:pPr algn="r"/>
            <a:t>Vul het blad in.</a:t>
          </a:fld>
          <a:endParaRPr lang="nl-BE" sz="1000"/>
        </a:p>
      </xdr:txBody>
    </xdr:sp>
    <xdr:clientData/>
  </xdr:twoCellAnchor>
  <xdr:twoCellAnchor editAs="oneCell">
    <xdr:from>
      <xdr:col>12</xdr:col>
      <xdr:colOff>39912</xdr:colOff>
      <xdr:row>2</xdr:row>
      <xdr:rowOff>46264</xdr:rowOff>
    </xdr:from>
    <xdr:to>
      <xdr:col>12</xdr:col>
      <xdr:colOff>255268</xdr:colOff>
      <xdr:row>3</xdr:row>
      <xdr:rowOff>150404</xdr:rowOff>
    </xdr:to>
    <xdr:sp macro="" textlink="">
      <xdr:nvSpPr>
        <xdr:cNvPr id="6" name="Check Box 4" hidden="1">
          <a:extLst>
            <a:ext uri="{63B3BB69-23CF-44E3-9099-C40C66FF867C}">
              <a14:compatExt xmlns:a14="http://schemas.microsoft.com/office/drawing/2010/main" spid="_x0000_s2052"/>
            </a:ext>
            <a:ext uri="{FF2B5EF4-FFF2-40B4-BE49-F238E27FC236}">
              <a16:creationId xmlns:a16="http://schemas.microsoft.com/office/drawing/2014/main" id="{00C78349-36D3-47E6-8FF2-DA5B3B696055}"/>
            </a:ext>
          </a:extLst>
        </xdr:cNvPr>
        <xdr:cNvSpPr/>
      </xdr:nvSpPr>
      <xdr:spPr bwMode="auto">
        <a:xfrm>
          <a:off x="6920772" y="524419"/>
          <a:ext cx="222976" cy="220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2</xdr:row>
      <xdr:rowOff>46264</xdr:rowOff>
    </xdr:from>
    <xdr:ext cx="214086" cy="217714"/>
    <xdr:sp macro="" textlink="">
      <xdr:nvSpPr>
        <xdr:cNvPr id="7" name="Check Box 8" hidden="1">
          <a:extLst>
            <a:ext uri="{63B3BB69-23CF-44E3-9099-C40C66FF867C}">
              <a14:compatExt xmlns:a14="http://schemas.microsoft.com/office/drawing/2010/main" spid="_x0000_s2056"/>
            </a:ext>
            <a:ext uri="{FF2B5EF4-FFF2-40B4-BE49-F238E27FC236}">
              <a16:creationId xmlns:a16="http://schemas.microsoft.com/office/drawing/2014/main" id="{859A67D0-7BF4-42F1-BBDF-7F5857915371}"/>
            </a:ext>
          </a:extLst>
        </xdr:cNvPr>
        <xdr:cNvSpPr/>
      </xdr:nvSpPr>
      <xdr:spPr bwMode="auto">
        <a:xfrm>
          <a:off x="7978140" y="524419"/>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46264</xdr:rowOff>
    </xdr:from>
    <xdr:ext cx="214086" cy="217714"/>
    <xdr:sp macro="" textlink="">
      <xdr:nvSpPr>
        <xdr:cNvPr id="8" name="Check Box 9" hidden="1">
          <a:extLst>
            <a:ext uri="{63B3BB69-23CF-44E3-9099-C40C66FF867C}">
              <a14:compatExt xmlns:a14="http://schemas.microsoft.com/office/drawing/2010/main" spid="_x0000_s2057"/>
            </a:ext>
            <a:ext uri="{FF2B5EF4-FFF2-40B4-BE49-F238E27FC236}">
              <a16:creationId xmlns:a16="http://schemas.microsoft.com/office/drawing/2014/main" id="{391A69AF-065D-4C78-8E40-4954D32C8688}"/>
            </a:ext>
          </a:extLst>
        </xdr:cNvPr>
        <xdr:cNvSpPr/>
      </xdr:nvSpPr>
      <xdr:spPr bwMode="auto">
        <a:xfrm>
          <a:off x="7978140" y="524419"/>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0</xdr:colOff>
      <xdr:row>0</xdr:row>
      <xdr:rowOff>63500</xdr:rowOff>
    </xdr:from>
    <xdr:to>
      <xdr:col>9</xdr:col>
      <xdr:colOff>457200</xdr:colOff>
      <xdr:row>0</xdr:row>
      <xdr:rowOff>279400</xdr:rowOff>
    </xdr:to>
    <xdr:sp macro="" textlink="">
      <xdr:nvSpPr>
        <xdr:cNvPr id="9" name="shpTerug">
          <a:hlinkClick xmlns:r="http://schemas.openxmlformats.org/officeDocument/2006/relationships" r:id="rId1" tooltip="Ga naar blad 'Vooraf'"/>
          <a:extLst>
            <a:ext uri="{FF2B5EF4-FFF2-40B4-BE49-F238E27FC236}">
              <a16:creationId xmlns:a16="http://schemas.microsoft.com/office/drawing/2014/main" id="{AA74C83D-76A0-7180-C838-37DD76A4903B}"/>
            </a:ext>
          </a:extLst>
        </xdr:cNvPr>
        <xdr:cNvSpPr/>
      </xdr:nvSpPr>
      <xdr:spPr>
        <a:xfrm flipH="1">
          <a:off x="167640" y="63500"/>
          <a:ext cx="10668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457200</xdr:colOff>
      <xdr:row>0</xdr:row>
      <xdr:rowOff>63500</xdr:rowOff>
    </xdr:from>
    <xdr:to>
      <xdr:col>9</xdr:col>
      <xdr:colOff>1524000</xdr:colOff>
      <xdr:row>0</xdr:row>
      <xdr:rowOff>279400</xdr:rowOff>
    </xdr:to>
    <xdr:sp macro="" textlink="">
      <xdr:nvSpPr>
        <xdr:cNvPr id="10" name="shpVolgende">
          <a:hlinkClick xmlns:r="http://schemas.openxmlformats.org/officeDocument/2006/relationships" r:id="rId2" tooltip="Ga naar blad 'Toelichting balans'"/>
          <a:extLst>
            <a:ext uri="{FF2B5EF4-FFF2-40B4-BE49-F238E27FC236}">
              <a16:creationId xmlns:a16="http://schemas.microsoft.com/office/drawing/2014/main" id="{83F1E6B5-4953-5F0D-CE4F-B87772E275C5}"/>
            </a:ext>
          </a:extLst>
        </xdr:cNvPr>
        <xdr:cNvSpPr/>
      </xdr:nvSpPr>
      <xdr:spPr>
        <a:xfrm>
          <a:off x="1234440" y="63500"/>
          <a:ext cx="10668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15875</xdr:colOff>
      <xdr:row>2</xdr:row>
      <xdr:rowOff>0</xdr:rowOff>
    </xdr:from>
    <xdr:to>
      <xdr:col>13</xdr:col>
      <xdr:colOff>3924300</xdr:colOff>
      <xdr:row>3</xdr:row>
      <xdr:rowOff>15240</xdr:rowOff>
    </xdr:to>
    <xdr:sp macro="" textlink="$X$1">
      <xdr:nvSpPr>
        <xdr:cNvPr id="4" name="Tekstvak 3">
          <a:extLst>
            <a:ext uri="{FF2B5EF4-FFF2-40B4-BE49-F238E27FC236}">
              <a16:creationId xmlns:a16="http://schemas.microsoft.com/office/drawing/2014/main" id="{314D7887-24BC-42D2-9CD4-FB6832DD3073}"/>
            </a:ext>
          </a:extLst>
        </xdr:cNvPr>
        <xdr:cNvSpPr txBox="1"/>
      </xdr:nvSpPr>
      <xdr:spPr>
        <a:xfrm>
          <a:off x="5915660" y="428625"/>
          <a:ext cx="390461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00C8623A-3161-4410-BEE6-E6BDD904357E}" type="TxLink">
            <a:rPr lang="en-US" sz="1000" b="1" i="0" u="none" strike="noStrike">
              <a:solidFill>
                <a:schemeClr val="accent5">
                  <a:lumMod val="75000"/>
                </a:schemeClr>
              </a:solidFill>
              <a:latin typeface="Calibri"/>
              <a:cs typeface="Calibri"/>
            </a:rPr>
            <a:pPr algn="l"/>
            <a:t> </a:t>
          </a:fld>
          <a:endParaRPr lang="nl-BE" sz="1000">
            <a:solidFill>
              <a:schemeClr val="accent5">
                <a:lumMod val="75000"/>
              </a:schemeClr>
            </a:solidFill>
          </a:endParaRPr>
        </a:p>
      </xdr:txBody>
    </xdr:sp>
    <xdr:clientData/>
  </xdr:twoCellAnchor>
  <xdr:twoCellAnchor>
    <xdr:from>
      <xdr:col>9</xdr:col>
      <xdr:colOff>2428875</xdr:colOff>
      <xdr:row>0</xdr:row>
      <xdr:rowOff>76200</xdr:rowOff>
    </xdr:from>
    <xdr:to>
      <xdr:col>13</xdr:col>
      <xdr:colOff>5831840</xdr:colOff>
      <xdr:row>0</xdr:row>
      <xdr:rowOff>247650</xdr:rowOff>
    </xdr:to>
    <xdr:sp macro="" textlink="Vooraf!C6">
      <xdr:nvSpPr>
        <xdr:cNvPr id="5" name="Tekstvak 4">
          <a:extLst>
            <a:ext uri="{FF2B5EF4-FFF2-40B4-BE49-F238E27FC236}">
              <a16:creationId xmlns:a16="http://schemas.microsoft.com/office/drawing/2014/main" id="{25F1FB58-EE2D-4348-8362-457AC516D3B9}"/>
            </a:ext>
          </a:extLst>
        </xdr:cNvPr>
        <xdr:cNvSpPr txBox="1"/>
      </xdr:nvSpPr>
      <xdr:spPr>
        <a:xfrm>
          <a:off x="2827020" y="76200"/>
          <a:ext cx="8900795"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2731BFF0-068F-4414-BC94-FF7DA605C88C}" type="TxLink">
            <a:rPr lang="en-US" sz="1000" b="1" i="0" u="none" strike="noStrike">
              <a:solidFill>
                <a:srgbClr val="952424"/>
              </a:solidFill>
              <a:latin typeface="Calibri"/>
              <a:cs typeface="Calibri"/>
            </a:rPr>
            <a:pPr/>
            <a:t> </a:t>
          </a:fld>
          <a:endParaRPr lang="nl-BE" sz="800"/>
        </a:p>
      </xdr:txBody>
    </xdr:sp>
    <xdr:clientData/>
  </xdr:twoCellAnchor>
  <xdr:twoCellAnchor>
    <xdr:from>
      <xdr:col>1</xdr:col>
      <xdr:colOff>0</xdr:colOff>
      <xdr:row>0</xdr:row>
      <xdr:rowOff>63500</xdr:rowOff>
    </xdr:from>
    <xdr:to>
      <xdr:col>9</xdr:col>
      <xdr:colOff>838200</xdr:colOff>
      <xdr:row>0</xdr:row>
      <xdr:rowOff>279400</xdr:rowOff>
    </xdr:to>
    <xdr:sp macro="" textlink="">
      <xdr:nvSpPr>
        <xdr:cNvPr id="6" name="shpTerug">
          <a:hlinkClick xmlns:r="http://schemas.openxmlformats.org/officeDocument/2006/relationships" r:id="rId1" tooltip="Ga naar blad 'Balans'"/>
          <a:extLst>
            <a:ext uri="{FF2B5EF4-FFF2-40B4-BE49-F238E27FC236}">
              <a16:creationId xmlns:a16="http://schemas.microsoft.com/office/drawing/2014/main" id="{998FD7C3-59DD-1297-C993-9FDE1A1AC88C}"/>
            </a:ext>
          </a:extLst>
        </xdr:cNvPr>
        <xdr:cNvSpPr/>
      </xdr:nvSpPr>
      <xdr:spPr>
        <a:xfrm flipH="1">
          <a:off x="167640" y="63500"/>
          <a:ext cx="10668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838200</xdr:colOff>
      <xdr:row>0</xdr:row>
      <xdr:rowOff>63500</xdr:rowOff>
    </xdr:from>
    <xdr:to>
      <xdr:col>9</xdr:col>
      <xdr:colOff>1905000</xdr:colOff>
      <xdr:row>0</xdr:row>
      <xdr:rowOff>279400</xdr:rowOff>
    </xdr:to>
    <xdr:sp macro="" textlink="">
      <xdr:nvSpPr>
        <xdr:cNvPr id="7" name="shpVolgende">
          <a:hlinkClick xmlns:r="http://schemas.openxmlformats.org/officeDocument/2006/relationships" r:id="rId2" tooltip="Ga naar blad 'Resultatenrekening'"/>
          <a:extLst>
            <a:ext uri="{FF2B5EF4-FFF2-40B4-BE49-F238E27FC236}">
              <a16:creationId xmlns:a16="http://schemas.microsoft.com/office/drawing/2014/main" id="{5462AA74-E8D0-F7DA-5B0C-71711535CD13}"/>
            </a:ext>
          </a:extLst>
        </xdr:cNvPr>
        <xdr:cNvSpPr/>
      </xdr:nvSpPr>
      <xdr:spPr>
        <a:xfrm>
          <a:off x="1234440" y="63500"/>
          <a:ext cx="10668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1654810</xdr:colOff>
      <xdr:row>0</xdr:row>
      <xdr:rowOff>22225</xdr:rowOff>
    </xdr:from>
    <xdr:to>
      <xdr:col>12</xdr:col>
      <xdr:colOff>0</xdr:colOff>
      <xdr:row>1</xdr:row>
      <xdr:rowOff>38100</xdr:rowOff>
    </xdr:to>
    <xdr:sp macro="" textlink="Vooraf!BI7">
      <xdr:nvSpPr>
        <xdr:cNvPr id="4" name="Tekstvak 3">
          <a:extLst>
            <a:ext uri="{FF2B5EF4-FFF2-40B4-BE49-F238E27FC236}">
              <a16:creationId xmlns:a16="http://schemas.microsoft.com/office/drawing/2014/main" id="{56E35832-7DA4-454D-B61D-68D9068862CD}"/>
            </a:ext>
          </a:extLst>
        </xdr:cNvPr>
        <xdr:cNvSpPr txBox="1"/>
      </xdr:nvSpPr>
      <xdr:spPr>
        <a:xfrm>
          <a:off x="2435860" y="22225"/>
          <a:ext cx="4765040"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4114F6C0-6027-498C-8E92-44B0275603E5}" type="TxLink">
            <a:rPr lang="en-US" sz="1000" b="1" i="0" u="none" strike="noStrike">
              <a:solidFill>
                <a:srgbClr val="952424"/>
              </a:solidFill>
              <a:latin typeface="Calibri"/>
              <a:cs typeface="Calibri"/>
            </a:rPr>
            <a:pPr/>
            <a:t> </a:t>
          </a:fld>
          <a:endParaRPr lang="nl-BE" sz="1000"/>
        </a:p>
      </xdr:txBody>
    </xdr:sp>
    <xdr:clientData/>
  </xdr:twoCellAnchor>
  <xdr:twoCellAnchor>
    <xdr:from>
      <xdr:col>10</xdr:col>
      <xdr:colOff>2133601</xdr:colOff>
      <xdr:row>1</xdr:row>
      <xdr:rowOff>130811</xdr:rowOff>
    </xdr:from>
    <xdr:to>
      <xdr:col>14</xdr:col>
      <xdr:colOff>1120140</xdr:colOff>
      <xdr:row>3</xdr:row>
      <xdr:rowOff>1</xdr:rowOff>
    </xdr:to>
    <xdr:sp macro="" textlink="$Y$1">
      <xdr:nvSpPr>
        <xdr:cNvPr id="5" name="Tekstvak 4">
          <a:extLst>
            <a:ext uri="{FF2B5EF4-FFF2-40B4-BE49-F238E27FC236}">
              <a16:creationId xmlns:a16="http://schemas.microsoft.com/office/drawing/2014/main" id="{B96ADCA5-50EE-4C53-AC47-19A675323541}"/>
            </a:ext>
          </a:extLst>
        </xdr:cNvPr>
        <xdr:cNvSpPr txBox="1"/>
      </xdr:nvSpPr>
      <xdr:spPr>
        <a:xfrm>
          <a:off x="5410201" y="435611"/>
          <a:ext cx="5173979" cy="166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DAE6F791-AB19-4E75-8BC6-9C0FB4B6E45E}" type="TxLink">
            <a:rPr lang="en-US" sz="1000" b="1" i="0" u="none" strike="noStrike">
              <a:solidFill>
                <a:srgbClr val="952424"/>
              </a:solidFill>
              <a:latin typeface="Calibri"/>
              <a:cs typeface="Calibri"/>
            </a:rPr>
            <a:pPr algn="r"/>
            <a:t>Vul het blad in.</a:t>
          </a:fld>
          <a:endParaRPr lang="nl-BE" sz="1000"/>
        </a:p>
      </xdr:txBody>
    </xdr:sp>
    <xdr:clientData/>
  </xdr:twoCellAnchor>
  <xdr:twoCellAnchor editAs="oneCell">
    <xdr:from>
      <xdr:col>13</xdr:col>
      <xdr:colOff>39912</xdr:colOff>
      <xdr:row>2</xdr:row>
      <xdr:rowOff>46264</xdr:rowOff>
    </xdr:from>
    <xdr:to>
      <xdr:col>66</xdr:col>
      <xdr:colOff>128996</xdr:colOff>
      <xdr:row>3</xdr:row>
      <xdr:rowOff>132624</xdr:rowOff>
    </xdr:to>
    <xdr:sp macro="" textlink="">
      <xdr:nvSpPr>
        <xdr:cNvPr id="6" name="Check Box 4" hidden="1">
          <a:extLst>
            <a:ext uri="{63B3BB69-23CF-44E3-9099-C40C66FF867C}">
              <a14:compatExt xmlns:a14="http://schemas.microsoft.com/office/drawing/2010/main" spid="_x0000_s2052"/>
            </a:ext>
            <a:ext uri="{FF2B5EF4-FFF2-40B4-BE49-F238E27FC236}">
              <a16:creationId xmlns:a16="http://schemas.microsoft.com/office/drawing/2014/main" id="{B77C1C79-E8BD-4AAC-B3BB-42D377D8D6BE}"/>
            </a:ext>
          </a:extLst>
        </xdr:cNvPr>
        <xdr:cNvSpPr/>
      </xdr:nvSpPr>
      <xdr:spPr bwMode="auto">
        <a:xfrm>
          <a:off x="8376192" y="526324"/>
          <a:ext cx="224246" cy="223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2</xdr:row>
      <xdr:rowOff>46264</xdr:rowOff>
    </xdr:from>
    <xdr:ext cx="214086" cy="217714"/>
    <xdr:sp macro="" textlink="">
      <xdr:nvSpPr>
        <xdr:cNvPr id="7" name="Check Box 8" hidden="1">
          <a:extLst>
            <a:ext uri="{63B3BB69-23CF-44E3-9099-C40C66FF867C}">
              <a14:compatExt xmlns:a14="http://schemas.microsoft.com/office/drawing/2010/main" spid="_x0000_s2056"/>
            </a:ext>
            <a:ext uri="{FF2B5EF4-FFF2-40B4-BE49-F238E27FC236}">
              <a16:creationId xmlns:a16="http://schemas.microsoft.com/office/drawing/2014/main" id="{657637C1-30CA-4D8F-AC17-8A5522B6E753}"/>
            </a:ext>
          </a:extLst>
        </xdr:cNvPr>
        <xdr:cNvSpPr/>
      </xdr:nvSpPr>
      <xdr:spPr bwMode="auto">
        <a:xfrm>
          <a:off x="9503952" y="526324"/>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2</xdr:row>
      <xdr:rowOff>46264</xdr:rowOff>
    </xdr:from>
    <xdr:ext cx="214086" cy="217714"/>
    <xdr:sp macro="" textlink="">
      <xdr:nvSpPr>
        <xdr:cNvPr id="8" name="Check Box 9" hidden="1">
          <a:extLst>
            <a:ext uri="{63B3BB69-23CF-44E3-9099-C40C66FF867C}">
              <a14:compatExt xmlns:a14="http://schemas.microsoft.com/office/drawing/2010/main" spid="_x0000_s2057"/>
            </a:ext>
            <a:ext uri="{FF2B5EF4-FFF2-40B4-BE49-F238E27FC236}">
              <a16:creationId xmlns:a16="http://schemas.microsoft.com/office/drawing/2014/main" id="{18FF61ED-8446-4073-91A4-32B2A1E9968F}"/>
            </a:ext>
          </a:extLst>
        </xdr:cNvPr>
        <xdr:cNvSpPr/>
      </xdr:nvSpPr>
      <xdr:spPr bwMode="auto">
        <a:xfrm>
          <a:off x="10631712" y="526324"/>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39912</xdr:colOff>
      <xdr:row>1</xdr:row>
      <xdr:rowOff>46264</xdr:rowOff>
    </xdr:from>
    <xdr:ext cx="209006" cy="212090"/>
    <xdr:sp macro="" textlink="">
      <xdr:nvSpPr>
        <xdr:cNvPr id="9" name="Check Box 4" hidden="1">
          <a:extLst>
            <a:ext uri="{63B3BB69-23CF-44E3-9099-C40C66FF867C}">
              <a14:compatExt xmlns:a14="http://schemas.microsoft.com/office/drawing/2010/main" spid="_x0000_s2052"/>
            </a:ext>
            <a:ext uri="{FF2B5EF4-FFF2-40B4-BE49-F238E27FC236}">
              <a16:creationId xmlns:a16="http://schemas.microsoft.com/office/drawing/2014/main" id="{C30473B1-EC55-42A2-8A65-6772126F236F}"/>
            </a:ext>
          </a:extLst>
        </xdr:cNvPr>
        <xdr:cNvSpPr/>
      </xdr:nvSpPr>
      <xdr:spPr bwMode="auto">
        <a:xfrm>
          <a:off x="8364762" y="524419"/>
          <a:ext cx="209006" cy="212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1</xdr:row>
      <xdr:rowOff>46264</xdr:rowOff>
    </xdr:from>
    <xdr:ext cx="214086" cy="217714"/>
    <xdr:sp macro="" textlink="">
      <xdr:nvSpPr>
        <xdr:cNvPr id="10" name="Check Box 8" hidden="1">
          <a:extLst>
            <a:ext uri="{63B3BB69-23CF-44E3-9099-C40C66FF867C}">
              <a14:compatExt xmlns:a14="http://schemas.microsoft.com/office/drawing/2010/main" spid="_x0000_s2056"/>
            </a:ext>
            <a:ext uri="{FF2B5EF4-FFF2-40B4-BE49-F238E27FC236}">
              <a16:creationId xmlns:a16="http://schemas.microsoft.com/office/drawing/2014/main" id="{AB332C69-48C9-4E0E-BB53-F6AD7DB58F81}"/>
            </a:ext>
          </a:extLst>
        </xdr:cNvPr>
        <xdr:cNvSpPr/>
      </xdr:nvSpPr>
      <xdr:spPr bwMode="auto">
        <a:xfrm>
          <a:off x="9488712" y="524419"/>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0</xdr:colOff>
      <xdr:row>0</xdr:row>
      <xdr:rowOff>63500</xdr:rowOff>
    </xdr:from>
    <xdr:to>
      <xdr:col>9</xdr:col>
      <xdr:colOff>457200</xdr:colOff>
      <xdr:row>0</xdr:row>
      <xdr:rowOff>279400</xdr:rowOff>
    </xdr:to>
    <xdr:sp macro="" textlink="">
      <xdr:nvSpPr>
        <xdr:cNvPr id="11" name="shpTerug">
          <a:hlinkClick xmlns:r="http://schemas.openxmlformats.org/officeDocument/2006/relationships" r:id="rId1" tooltip="Ga naar blad 'Toelichting balans'"/>
          <a:extLst>
            <a:ext uri="{FF2B5EF4-FFF2-40B4-BE49-F238E27FC236}">
              <a16:creationId xmlns:a16="http://schemas.microsoft.com/office/drawing/2014/main" id="{A879F5CB-A615-30CB-1EDC-EF912C345856}"/>
            </a:ext>
          </a:extLst>
        </xdr:cNvPr>
        <xdr:cNvSpPr/>
      </xdr:nvSpPr>
      <xdr:spPr>
        <a:xfrm flipH="1">
          <a:off x="167640" y="63500"/>
          <a:ext cx="10668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457200</xdr:colOff>
      <xdr:row>0</xdr:row>
      <xdr:rowOff>63500</xdr:rowOff>
    </xdr:from>
    <xdr:to>
      <xdr:col>9</xdr:col>
      <xdr:colOff>1524000</xdr:colOff>
      <xdr:row>0</xdr:row>
      <xdr:rowOff>279400</xdr:rowOff>
    </xdr:to>
    <xdr:sp macro="" textlink="">
      <xdr:nvSpPr>
        <xdr:cNvPr id="12" name="shpVolgende">
          <a:hlinkClick xmlns:r="http://schemas.openxmlformats.org/officeDocument/2006/relationships" r:id="rId2" tooltip="Ga naar blad 'Toelichting resultaat'"/>
          <a:extLst>
            <a:ext uri="{FF2B5EF4-FFF2-40B4-BE49-F238E27FC236}">
              <a16:creationId xmlns:a16="http://schemas.microsoft.com/office/drawing/2014/main" id="{9CD64C7A-61AF-1656-40F5-46663941D16C}"/>
            </a:ext>
          </a:extLst>
        </xdr:cNvPr>
        <xdr:cNvSpPr/>
      </xdr:nvSpPr>
      <xdr:spPr>
        <a:xfrm>
          <a:off x="1234440" y="63500"/>
          <a:ext cx="10668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15875</xdr:colOff>
      <xdr:row>2</xdr:row>
      <xdr:rowOff>0</xdr:rowOff>
    </xdr:from>
    <xdr:to>
      <xdr:col>13</xdr:col>
      <xdr:colOff>3924300</xdr:colOff>
      <xdr:row>3</xdr:row>
      <xdr:rowOff>15240</xdr:rowOff>
    </xdr:to>
    <xdr:sp macro="" textlink="$X$1">
      <xdr:nvSpPr>
        <xdr:cNvPr id="4" name="Tekstvak 3">
          <a:extLst>
            <a:ext uri="{FF2B5EF4-FFF2-40B4-BE49-F238E27FC236}">
              <a16:creationId xmlns:a16="http://schemas.microsoft.com/office/drawing/2014/main" id="{D90E4424-DC13-41F8-B496-2DE75DC56D00}"/>
            </a:ext>
          </a:extLst>
        </xdr:cNvPr>
        <xdr:cNvSpPr txBox="1"/>
      </xdr:nvSpPr>
      <xdr:spPr>
        <a:xfrm>
          <a:off x="5911850" y="428625"/>
          <a:ext cx="3908425" cy="18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00C8623A-3161-4410-BEE6-E6BDD904357E}" type="TxLink">
            <a:rPr lang="en-US" sz="1000" b="1" i="0" u="none" strike="noStrike">
              <a:solidFill>
                <a:schemeClr val="accent5">
                  <a:lumMod val="75000"/>
                </a:schemeClr>
              </a:solidFill>
              <a:latin typeface="Calibri"/>
              <a:cs typeface="Calibri"/>
            </a:rPr>
            <a:pPr algn="l"/>
            <a:t> </a:t>
          </a:fld>
          <a:endParaRPr lang="nl-BE" sz="1000">
            <a:solidFill>
              <a:schemeClr val="accent5">
                <a:lumMod val="75000"/>
              </a:schemeClr>
            </a:solidFill>
          </a:endParaRPr>
        </a:p>
      </xdr:txBody>
    </xdr:sp>
    <xdr:clientData/>
  </xdr:twoCellAnchor>
  <xdr:twoCellAnchor>
    <xdr:from>
      <xdr:col>9</xdr:col>
      <xdr:colOff>2428875</xdr:colOff>
      <xdr:row>0</xdr:row>
      <xdr:rowOff>76200</xdr:rowOff>
    </xdr:from>
    <xdr:to>
      <xdr:col>13</xdr:col>
      <xdr:colOff>5831840</xdr:colOff>
      <xdr:row>0</xdr:row>
      <xdr:rowOff>247650</xdr:rowOff>
    </xdr:to>
    <xdr:sp macro="" textlink="Vooraf!C6">
      <xdr:nvSpPr>
        <xdr:cNvPr id="5" name="Tekstvak 4">
          <a:extLst>
            <a:ext uri="{FF2B5EF4-FFF2-40B4-BE49-F238E27FC236}">
              <a16:creationId xmlns:a16="http://schemas.microsoft.com/office/drawing/2014/main" id="{CED9BC71-4AF4-4DDD-9F83-E775DC402B61}"/>
            </a:ext>
          </a:extLst>
        </xdr:cNvPr>
        <xdr:cNvSpPr txBox="1"/>
      </xdr:nvSpPr>
      <xdr:spPr>
        <a:xfrm>
          <a:off x="2828925" y="76200"/>
          <a:ext cx="889889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2731BFF0-068F-4414-BC94-FF7DA605C88C}" type="TxLink">
            <a:rPr lang="en-US" sz="1000" b="1" i="0" u="none" strike="noStrike">
              <a:solidFill>
                <a:srgbClr val="952424"/>
              </a:solidFill>
              <a:latin typeface="Calibri"/>
              <a:cs typeface="Calibri"/>
            </a:rPr>
            <a:pPr/>
            <a:t> </a:t>
          </a:fld>
          <a:endParaRPr lang="nl-BE" sz="800"/>
        </a:p>
      </xdr:txBody>
    </xdr:sp>
    <xdr:clientData/>
  </xdr:twoCellAnchor>
  <xdr:twoCellAnchor>
    <xdr:from>
      <xdr:col>1</xdr:col>
      <xdr:colOff>0</xdr:colOff>
      <xdr:row>0</xdr:row>
      <xdr:rowOff>63500</xdr:rowOff>
    </xdr:from>
    <xdr:to>
      <xdr:col>9</xdr:col>
      <xdr:colOff>838200</xdr:colOff>
      <xdr:row>0</xdr:row>
      <xdr:rowOff>279400</xdr:rowOff>
    </xdr:to>
    <xdr:sp macro="" textlink="">
      <xdr:nvSpPr>
        <xdr:cNvPr id="6" name="shpTerug">
          <a:hlinkClick xmlns:r="http://schemas.openxmlformats.org/officeDocument/2006/relationships" r:id="rId1" tooltip="Ga naar blad 'Resultatenrekening'"/>
          <a:extLst>
            <a:ext uri="{FF2B5EF4-FFF2-40B4-BE49-F238E27FC236}">
              <a16:creationId xmlns:a16="http://schemas.microsoft.com/office/drawing/2014/main" id="{43053F26-14B8-F933-5512-ABC69D098F2C}"/>
            </a:ext>
          </a:extLst>
        </xdr:cNvPr>
        <xdr:cNvSpPr/>
      </xdr:nvSpPr>
      <xdr:spPr>
        <a:xfrm flipH="1">
          <a:off x="167640" y="63500"/>
          <a:ext cx="10668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838200</xdr:colOff>
      <xdr:row>0</xdr:row>
      <xdr:rowOff>63500</xdr:rowOff>
    </xdr:from>
    <xdr:to>
      <xdr:col>9</xdr:col>
      <xdr:colOff>1905000</xdr:colOff>
      <xdr:row>0</xdr:row>
      <xdr:rowOff>279400</xdr:rowOff>
    </xdr:to>
    <xdr:sp macro="" textlink="">
      <xdr:nvSpPr>
        <xdr:cNvPr id="7" name="shpVolgende">
          <a:hlinkClick xmlns:r="http://schemas.openxmlformats.org/officeDocument/2006/relationships" r:id="rId2" tooltip="Ga naar blad 'Resultaatsverwerking en reserve'"/>
          <a:extLst>
            <a:ext uri="{FF2B5EF4-FFF2-40B4-BE49-F238E27FC236}">
              <a16:creationId xmlns:a16="http://schemas.microsoft.com/office/drawing/2014/main" id="{9D50CC68-D169-A7E4-5082-668C0C1482B4}"/>
            </a:ext>
          </a:extLst>
        </xdr:cNvPr>
        <xdr:cNvSpPr/>
      </xdr:nvSpPr>
      <xdr:spPr>
        <a:xfrm>
          <a:off x="1234440" y="63500"/>
          <a:ext cx="10668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26670</xdr:colOff>
      <xdr:row>1</xdr:row>
      <xdr:rowOff>98424</xdr:rowOff>
    </xdr:from>
    <xdr:to>
      <xdr:col>15</xdr:col>
      <xdr:colOff>4019550</xdr:colOff>
      <xdr:row>2</xdr:row>
      <xdr:rowOff>161925</xdr:rowOff>
    </xdr:to>
    <xdr:sp macro="" textlink="$Z$1">
      <xdr:nvSpPr>
        <xdr:cNvPr id="4" name="Tekstvak 3">
          <a:extLst>
            <a:ext uri="{FF2B5EF4-FFF2-40B4-BE49-F238E27FC236}">
              <a16:creationId xmlns:a16="http://schemas.microsoft.com/office/drawing/2014/main" id="{9D4CF21D-0BA1-4E8F-AB8F-650FDD1EC2A8}"/>
            </a:ext>
          </a:extLst>
        </xdr:cNvPr>
        <xdr:cNvSpPr txBox="1"/>
      </xdr:nvSpPr>
      <xdr:spPr>
        <a:xfrm>
          <a:off x="5570220" y="403224"/>
          <a:ext cx="5145405" cy="187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524FF5B3-B11A-4E19-8DF8-AE1965CD7179}" type="TxLink">
            <a:rPr lang="en-US" sz="1000" b="1" i="0" u="none" strike="noStrike">
              <a:solidFill>
                <a:srgbClr val="952424"/>
              </a:solidFill>
              <a:latin typeface="Calibri"/>
              <a:cs typeface="Calibri"/>
            </a:rPr>
            <a:pPr algn="r"/>
            <a:t>Vul resterende 3 verplichte velden in.</a:t>
          </a:fld>
          <a:endParaRPr lang="nl-BE" sz="1000"/>
        </a:p>
      </xdr:txBody>
    </xdr:sp>
    <xdr:clientData/>
  </xdr:twoCellAnchor>
  <xdr:twoCellAnchor>
    <xdr:from>
      <xdr:col>9</xdr:col>
      <xdr:colOff>2454910</xdr:colOff>
      <xdr:row>0</xdr:row>
      <xdr:rowOff>76200</xdr:rowOff>
    </xdr:from>
    <xdr:to>
      <xdr:col>15</xdr:col>
      <xdr:colOff>3105150</xdr:colOff>
      <xdr:row>0</xdr:row>
      <xdr:rowOff>238125</xdr:rowOff>
    </xdr:to>
    <xdr:sp macro="" textlink="Vooraf!C6">
      <xdr:nvSpPr>
        <xdr:cNvPr id="5" name="Tekstvak 4">
          <a:extLst>
            <a:ext uri="{FF2B5EF4-FFF2-40B4-BE49-F238E27FC236}">
              <a16:creationId xmlns:a16="http://schemas.microsoft.com/office/drawing/2014/main" id="{19F4C13B-DB40-4448-B9B4-81699485888E}"/>
            </a:ext>
          </a:extLst>
        </xdr:cNvPr>
        <xdr:cNvSpPr txBox="1"/>
      </xdr:nvSpPr>
      <xdr:spPr>
        <a:xfrm>
          <a:off x="3007360" y="76200"/>
          <a:ext cx="889889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2731BFF0-068F-4414-BC94-FF7DA605C88C}" type="TxLink">
            <a:rPr lang="en-US" sz="1000" b="1" i="0" u="none" strike="noStrike">
              <a:solidFill>
                <a:srgbClr val="952424"/>
              </a:solidFill>
              <a:latin typeface="Calibri"/>
              <a:cs typeface="Calibri"/>
            </a:rPr>
            <a:pPr/>
            <a:t> </a:t>
          </a:fld>
          <a:endParaRPr lang="nl-BE" sz="800"/>
        </a:p>
      </xdr:txBody>
    </xdr:sp>
    <xdr:clientData/>
  </xdr:twoCellAnchor>
  <xdr:twoCellAnchor>
    <xdr:from>
      <xdr:col>1</xdr:col>
      <xdr:colOff>0</xdr:colOff>
      <xdr:row>0</xdr:row>
      <xdr:rowOff>63500</xdr:rowOff>
    </xdr:from>
    <xdr:to>
      <xdr:col>9</xdr:col>
      <xdr:colOff>533400</xdr:colOff>
      <xdr:row>0</xdr:row>
      <xdr:rowOff>279400</xdr:rowOff>
    </xdr:to>
    <xdr:sp macro="" textlink="">
      <xdr:nvSpPr>
        <xdr:cNvPr id="6" name="shpTerug">
          <a:hlinkClick xmlns:r="http://schemas.openxmlformats.org/officeDocument/2006/relationships" r:id="rId1" tooltip="Ga naar blad 'Toelichting resultaat'"/>
          <a:extLst>
            <a:ext uri="{FF2B5EF4-FFF2-40B4-BE49-F238E27FC236}">
              <a16:creationId xmlns:a16="http://schemas.microsoft.com/office/drawing/2014/main" id="{94246895-8808-D14C-417E-BC50BDFD4828}"/>
            </a:ext>
          </a:extLst>
        </xdr:cNvPr>
        <xdr:cNvSpPr/>
      </xdr:nvSpPr>
      <xdr:spPr>
        <a:xfrm flipH="1">
          <a:off x="167640" y="63500"/>
          <a:ext cx="10668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533400</xdr:colOff>
      <xdr:row>0</xdr:row>
      <xdr:rowOff>63500</xdr:rowOff>
    </xdr:from>
    <xdr:to>
      <xdr:col>9</xdr:col>
      <xdr:colOff>1600200</xdr:colOff>
      <xdr:row>0</xdr:row>
      <xdr:rowOff>279400</xdr:rowOff>
    </xdr:to>
    <xdr:sp macro="" textlink="">
      <xdr:nvSpPr>
        <xdr:cNvPr id="7" name="shpVolgende">
          <a:hlinkClick xmlns:r="http://schemas.openxmlformats.org/officeDocument/2006/relationships" r:id="rId2" tooltip="Ga naar blad 'Begroting'"/>
          <a:extLst>
            <a:ext uri="{FF2B5EF4-FFF2-40B4-BE49-F238E27FC236}">
              <a16:creationId xmlns:a16="http://schemas.microsoft.com/office/drawing/2014/main" id="{60E0958A-FFD1-0D7B-ED9F-94244C0B80AB}"/>
            </a:ext>
          </a:extLst>
        </xdr:cNvPr>
        <xdr:cNvSpPr/>
      </xdr:nvSpPr>
      <xdr:spPr>
        <a:xfrm>
          <a:off x="1234440" y="63500"/>
          <a:ext cx="10668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1654810</xdr:colOff>
      <xdr:row>0</xdr:row>
      <xdr:rowOff>22225</xdr:rowOff>
    </xdr:from>
    <xdr:to>
      <xdr:col>12</xdr:col>
      <xdr:colOff>0</xdr:colOff>
      <xdr:row>1</xdr:row>
      <xdr:rowOff>38100</xdr:rowOff>
    </xdr:to>
    <xdr:sp macro="" textlink="Vooraf!BI7">
      <xdr:nvSpPr>
        <xdr:cNvPr id="4" name="Tekstvak 3">
          <a:extLst>
            <a:ext uri="{FF2B5EF4-FFF2-40B4-BE49-F238E27FC236}">
              <a16:creationId xmlns:a16="http://schemas.microsoft.com/office/drawing/2014/main" id="{D2496FD3-1118-4394-BF2A-A5E70892ADF1}"/>
            </a:ext>
          </a:extLst>
        </xdr:cNvPr>
        <xdr:cNvSpPr txBox="1"/>
      </xdr:nvSpPr>
      <xdr:spPr>
        <a:xfrm>
          <a:off x="2439670" y="18415"/>
          <a:ext cx="4761230" cy="324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4114F6C0-6027-498C-8E92-44B0275603E5}" type="TxLink">
            <a:rPr lang="en-US" sz="1000" b="1" i="0" u="none" strike="noStrike">
              <a:solidFill>
                <a:srgbClr val="952424"/>
              </a:solidFill>
              <a:latin typeface="Calibri"/>
              <a:cs typeface="Calibri"/>
            </a:rPr>
            <a:pPr/>
            <a:t> </a:t>
          </a:fld>
          <a:endParaRPr lang="nl-BE" sz="1000"/>
        </a:p>
      </xdr:txBody>
    </xdr:sp>
    <xdr:clientData/>
  </xdr:twoCellAnchor>
  <xdr:twoCellAnchor>
    <xdr:from>
      <xdr:col>10</xdr:col>
      <xdr:colOff>2133601</xdr:colOff>
      <xdr:row>1</xdr:row>
      <xdr:rowOff>130811</xdr:rowOff>
    </xdr:from>
    <xdr:to>
      <xdr:col>14</xdr:col>
      <xdr:colOff>1120140</xdr:colOff>
      <xdr:row>3</xdr:row>
      <xdr:rowOff>1</xdr:rowOff>
    </xdr:to>
    <xdr:sp macro="" textlink="$Y$1">
      <xdr:nvSpPr>
        <xdr:cNvPr id="5" name="Tekstvak 4">
          <a:extLst>
            <a:ext uri="{FF2B5EF4-FFF2-40B4-BE49-F238E27FC236}">
              <a16:creationId xmlns:a16="http://schemas.microsoft.com/office/drawing/2014/main" id="{BC274348-6066-4F8D-8D4B-0F5365D073F2}"/>
            </a:ext>
          </a:extLst>
        </xdr:cNvPr>
        <xdr:cNvSpPr txBox="1"/>
      </xdr:nvSpPr>
      <xdr:spPr>
        <a:xfrm>
          <a:off x="5410201" y="439421"/>
          <a:ext cx="5162549" cy="160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DAE6F791-AB19-4E75-8BC6-9C0FB4B6E45E}" type="TxLink">
            <a:rPr lang="en-US" sz="1000" b="1" i="0" u="none" strike="noStrike">
              <a:solidFill>
                <a:srgbClr val="952424"/>
              </a:solidFill>
              <a:latin typeface="Calibri"/>
              <a:cs typeface="Calibri"/>
            </a:rPr>
            <a:pPr algn="r"/>
            <a:t>Vul het blad in.</a:t>
          </a:fld>
          <a:endParaRPr lang="nl-BE" sz="1000"/>
        </a:p>
      </xdr:txBody>
    </xdr:sp>
    <xdr:clientData/>
  </xdr:twoCellAnchor>
  <xdr:twoCellAnchor editAs="oneCell">
    <xdr:from>
      <xdr:col>13</xdr:col>
      <xdr:colOff>39912</xdr:colOff>
      <xdr:row>2</xdr:row>
      <xdr:rowOff>46264</xdr:rowOff>
    </xdr:from>
    <xdr:to>
      <xdr:col>66</xdr:col>
      <xdr:colOff>128996</xdr:colOff>
      <xdr:row>3</xdr:row>
      <xdr:rowOff>132624</xdr:rowOff>
    </xdr:to>
    <xdr:sp macro="" textlink="">
      <xdr:nvSpPr>
        <xdr:cNvPr id="6" name="Check Box 4" hidden="1">
          <a:extLst>
            <a:ext uri="{63B3BB69-23CF-44E3-9099-C40C66FF867C}">
              <a14:compatExt xmlns:a14="http://schemas.microsoft.com/office/drawing/2010/main" spid="_x0000_s2052"/>
            </a:ext>
            <a:ext uri="{FF2B5EF4-FFF2-40B4-BE49-F238E27FC236}">
              <a16:creationId xmlns:a16="http://schemas.microsoft.com/office/drawing/2014/main" id="{CDCD0F1C-D7EE-47DF-B58B-B6DF2CAAC860}"/>
            </a:ext>
          </a:extLst>
        </xdr:cNvPr>
        <xdr:cNvSpPr/>
      </xdr:nvSpPr>
      <xdr:spPr bwMode="auto">
        <a:xfrm>
          <a:off x="8364762" y="524419"/>
          <a:ext cx="205196" cy="208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2</xdr:row>
      <xdr:rowOff>46264</xdr:rowOff>
    </xdr:from>
    <xdr:ext cx="214086" cy="217714"/>
    <xdr:sp macro="" textlink="">
      <xdr:nvSpPr>
        <xdr:cNvPr id="7" name="Check Box 8" hidden="1">
          <a:extLst>
            <a:ext uri="{63B3BB69-23CF-44E3-9099-C40C66FF867C}">
              <a14:compatExt xmlns:a14="http://schemas.microsoft.com/office/drawing/2010/main" spid="_x0000_s2056"/>
            </a:ext>
            <a:ext uri="{FF2B5EF4-FFF2-40B4-BE49-F238E27FC236}">
              <a16:creationId xmlns:a16="http://schemas.microsoft.com/office/drawing/2014/main" id="{AFB2A4B3-FBE6-4A63-9D9B-906B40EA73D8}"/>
            </a:ext>
          </a:extLst>
        </xdr:cNvPr>
        <xdr:cNvSpPr/>
      </xdr:nvSpPr>
      <xdr:spPr bwMode="auto">
        <a:xfrm>
          <a:off x="10572750" y="524419"/>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2</xdr:row>
      <xdr:rowOff>46264</xdr:rowOff>
    </xdr:from>
    <xdr:ext cx="214086" cy="217714"/>
    <xdr:sp macro="" textlink="">
      <xdr:nvSpPr>
        <xdr:cNvPr id="8" name="Check Box 9" hidden="1">
          <a:extLst>
            <a:ext uri="{63B3BB69-23CF-44E3-9099-C40C66FF867C}">
              <a14:compatExt xmlns:a14="http://schemas.microsoft.com/office/drawing/2010/main" spid="_x0000_s2057"/>
            </a:ext>
            <a:ext uri="{FF2B5EF4-FFF2-40B4-BE49-F238E27FC236}">
              <a16:creationId xmlns:a16="http://schemas.microsoft.com/office/drawing/2014/main" id="{D2B00F21-E512-4DCE-A221-0163FEF22925}"/>
            </a:ext>
          </a:extLst>
        </xdr:cNvPr>
        <xdr:cNvSpPr/>
      </xdr:nvSpPr>
      <xdr:spPr bwMode="auto">
        <a:xfrm>
          <a:off x="10572750" y="524419"/>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39912</xdr:colOff>
      <xdr:row>1</xdr:row>
      <xdr:rowOff>46264</xdr:rowOff>
    </xdr:from>
    <xdr:ext cx="209006" cy="212090"/>
    <xdr:sp macro="" textlink="">
      <xdr:nvSpPr>
        <xdr:cNvPr id="9" name="Check Box 4" hidden="1">
          <a:extLst>
            <a:ext uri="{63B3BB69-23CF-44E3-9099-C40C66FF867C}">
              <a14:compatExt xmlns:a14="http://schemas.microsoft.com/office/drawing/2010/main" spid="_x0000_s2052"/>
            </a:ext>
            <a:ext uri="{FF2B5EF4-FFF2-40B4-BE49-F238E27FC236}">
              <a16:creationId xmlns:a16="http://schemas.microsoft.com/office/drawing/2014/main" id="{7F72A812-5D0E-4A40-84A7-033DDD1D2EC9}"/>
            </a:ext>
          </a:extLst>
        </xdr:cNvPr>
        <xdr:cNvSpPr/>
      </xdr:nvSpPr>
      <xdr:spPr bwMode="auto">
        <a:xfrm>
          <a:off x="8364762" y="352969"/>
          <a:ext cx="209006" cy="212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1</xdr:row>
      <xdr:rowOff>46264</xdr:rowOff>
    </xdr:from>
    <xdr:ext cx="214086" cy="217714"/>
    <xdr:sp macro="" textlink="">
      <xdr:nvSpPr>
        <xdr:cNvPr id="10" name="Check Box 8" hidden="1">
          <a:extLst>
            <a:ext uri="{63B3BB69-23CF-44E3-9099-C40C66FF867C}">
              <a14:compatExt xmlns:a14="http://schemas.microsoft.com/office/drawing/2010/main" spid="_x0000_s2056"/>
            </a:ext>
            <a:ext uri="{FF2B5EF4-FFF2-40B4-BE49-F238E27FC236}">
              <a16:creationId xmlns:a16="http://schemas.microsoft.com/office/drawing/2014/main" id="{88D30DB2-AE6D-4687-86E9-A8D0219735DF}"/>
            </a:ext>
          </a:extLst>
        </xdr:cNvPr>
        <xdr:cNvSpPr/>
      </xdr:nvSpPr>
      <xdr:spPr bwMode="auto">
        <a:xfrm>
          <a:off x="10572750" y="352969"/>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0</xdr:colOff>
      <xdr:row>0</xdr:row>
      <xdr:rowOff>63500</xdr:rowOff>
    </xdr:from>
    <xdr:to>
      <xdr:col>9</xdr:col>
      <xdr:colOff>457200</xdr:colOff>
      <xdr:row>0</xdr:row>
      <xdr:rowOff>279400</xdr:rowOff>
    </xdr:to>
    <xdr:sp macro="" textlink="">
      <xdr:nvSpPr>
        <xdr:cNvPr id="11" name="shpTerug">
          <a:hlinkClick xmlns:r="http://schemas.openxmlformats.org/officeDocument/2006/relationships" r:id="rId1" tooltip="Ga naar blad 'Resultaatsverwerking en reserve'"/>
          <a:extLst>
            <a:ext uri="{FF2B5EF4-FFF2-40B4-BE49-F238E27FC236}">
              <a16:creationId xmlns:a16="http://schemas.microsoft.com/office/drawing/2014/main" id="{A1F68DE4-9EAD-2744-5245-B2548A175B28}"/>
            </a:ext>
          </a:extLst>
        </xdr:cNvPr>
        <xdr:cNvSpPr/>
      </xdr:nvSpPr>
      <xdr:spPr>
        <a:xfrm flipH="1">
          <a:off x="167640" y="63500"/>
          <a:ext cx="10668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457200</xdr:colOff>
      <xdr:row>0</xdr:row>
      <xdr:rowOff>63500</xdr:rowOff>
    </xdr:from>
    <xdr:to>
      <xdr:col>9</xdr:col>
      <xdr:colOff>1524000</xdr:colOff>
      <xdr:row>0</xdr:row>
      <xdr:rowOff>279400</xdr:rowOff>
    </xdr:to>
    <xdr:sp macro="" textlink="">
      <xdr:nvSpPr>
        <xdr:cNvPr id="12" name="shpVolgende">
          <a:hlinkClick xmlns:r="http://schemas.openxmlformats.org/officeDocument/2006/relationships" r:id="rId2" tooltip="Ga naar blad 'Personeel'"/>
          <a:extLst>
            <a:ext uri="{FF2B5EF4-FFF2-40B4-BE49-F238E27FC236}">
              <a16:creationId xmlns:a16="http://schemas.microsoft.com/office/drawing/2014/main" id="{754C0E48-81F9-0655-5BCF-3CC6C911463C}"/>
            </a:ext>
          </a:extLst>
        </xdr:cNvPr>
        <xdr:cNvSpPr/>
      </xdr:nvSpPr>
      <xdr:spPr>
        <a:xfrm>
          <a:off x="1234440" y="63500"/>
          <a:ext cx="10668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47626</xdr:colOff>
      <xdr:row>1</xdr:row>
      <xdr:rowOff>97790</xdr:rowOff>
    </xdr:from>
    <xdr:to>
      <xdr:col>7</xdr:col>
      <xdr:colOff>1</xdr:colOff>
      <xdr:row>3</xdr:row>
      <xdr:rowOff>0</xdr:rowOff>
    </xdr:to>
    <xdr:sp macro="" textlink="$H$1">
      <xdr:nvSpPr>
        <xdr:cNvPr id="5" name="Tekstvak 4">
          <a:extLst>
            <a:ext uri="{FF2B5EF4-FFF2-40B4-BE49-F238E27FC236}">
              <a16:creationId xmlns:a16="http://schemas.microsoft.com/office/drawing/2014/main" id="{7BCD9938-9AAC-4E71-9FC9-59929B8E7F0B}"/>
            </a:ext>
          </a:extLst>
        </xdr:cNvPr>
        <xdr:cNvSpPr txBox="1"/>
      </xdr:nvSpPr>
      <xdr:spPr>
        <a:xfrm>
          <a:off x="4057651" y="402590"/>
          <a:ext cx="3981450" cy="19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7E963276-ECD4-4793-A322-DFC2412A6FC3}" type="TxLink">
            <a:rPr lang="en-US" sz="1000" b="1" i="0" u="none" strike="noStrike">
              <a:solidFill>
                <a:srgbClr val="952424"/>
              </a:solidFill>
              <a:latin typeface="Calibri"/>
              <a:cs typeface="Calibri"/>
            </a:rPr>
            <a:pPr algn="r"/>
            <a:t>Vul de onderstaande tabel in.</a:t>
          </a:fld>
          <a:endParaRPr lang="nl-BE" sz="1000"/>
        </a:p>
      </xdr:txBody>
    </xdr:sp>
    <xdr:clientData/>
  </xdr:twoCellAnchor>
  <xdr:twoCellAnchor>
    <xdr:from>
      <xdr:col>2</xdr:col>
      <xdr:colOff>1958975</xdr:colOff>
      <xdr:row>0</xdr:row>
      <xdr:rowOff>22227</xdr:rowOff>
    </xdr:from>
    <xdr:to>
      <xdr:col>6</xdr:col>
      <xdr:colOff>723900</xdr:colOff>
      <xdr:row>1</xdr:row>
      <xdr:rowOff>47625</xdr:rowOff>
    </xdr:to>
    <xdr:sp macro="" textlink="Vooraf!C6">
      <xdr:nvSpPr>
        <xdr:cNvPr id="7" name="Tekstvak 6">
          <a:extLst>
            <a:ext uri="{FF2B5EF4-FFF2-40B4-BE49-F238E27FC236}">
              <a16:creationId xmlns:a16="http://schemas.microsoft.com/office/drawing/2014/main" id="{95B37A63-439C-4CF5-A0B3-E12B18C38F25}"/>
            </a:ext>
          </a:extLst>
        </xdr:cNvPr>
        <xdr:cNvSpPr txBox="1"/>
      </xdr:nvSpPr>
      <xdr:spPr>
        <a:xfrm>
          <a:off x="2416175" y="22227"/>
          <a:ext cx="4803775" cy="330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2BF5D0F0-D34B-4648-B071-FC573CC2213C}" type="TxLink">
            <a:rPr lang="en-US" sz="1000" b="1" i="0" u="none" strike="noStrike">
              <a:solidFill>
                <a:srgbClr val="952424"/>
              </a:solidFill>
              <a:latin typeface="Calibri"/>
              <a:cs typeface="Calibri"/>
            </a:rPr>
            <a:pPr/>
            <a:t> </a:t>
          </a:fld>
          <a:endParaRPr lang="nl-BE" sz="600"/>
        </a:p>
      </xdr:txBody>
    </xdr:sp>
    <xdr:clientData/>
  </xdr:twoCellAnchor>
  <xdr:twoCellAnchor>
    <xdr:from>
      <xdr:col>1</xdr:col>
      <xdr:colOff>0</xdr:colOff>
      <xdr:row>0</xdr:row>
      <xdr:rowOff>63500</xdr:rowOff>
    </xdr:from>
    <xdr:to>
      <xdr:col>2</xdr:col>
      <xdr:colOff>663575</xdr:colOff>
      <xdr:row>0</xdr:row>
      <xdr:rowOff>279400</xdr:rowOff>
    </xdr:to>
    <xdr:sp macro="" textlink="">
      <xdr:nvSpPr>
        <xdr:cNvPr id="4" name="shpTerug">
          <a:hlinkClick xmlns:r="http://schemas.openxmlformats.org/officeDocument/2006/relationships" r:id="rId1" tooltip="Ga naar blad 'Begroting'"/>
          <a:extLst>
            <a:ext uri="{FF2B5EF4-FFF2-40B4-BE49-F238E27FC236}">
              <a16:creationId xmlns:a16="http://schemas.microsoft.com/office/drawing/2014/main" id="{B598698A-C6D5-604B-972A-B2894F3667A8}"/>
            </a:ext>
          </a:extLst>
        </xdr:cNvPr>
        <xdr:cNvSpPr/>
      </xdr:nvSpPr>
      <xdr:spPr>
        <a:xfrm flipH="1">
          <a:off x="161925" y="63500"/>
          <a:ext cx="10922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2</xdr:col>
      <xdr:colOff>663575</xdr:colOff>
      <xdr:row>0</xdr:row>
      <xdr:rowOff>63500</xdr:rowOff>
    </xdr:from>
    <xdr:to>
      <xdr:col>2</xdr:col>
      <xdr:colOff>1755775</xdr:colOff>
      <xdr:row>0</xdr:row>
      <xdr:rowOff>279400</xdr:rowOff>
    </xdr:to>
    <xdr:sp macro="" textlink="">
      <xdr:nvSpPr>
        <xdr:cNvPr id="6" name="shpVolgende">
          <a:hlinkClick xmlns:r="http://schemas.openxmlformats.org/officeDocument/2006/relationships" r:id="rId2" tooltip="Ga naar blad 'Samenvatting'"/>
          <a:extLst>
            <a:ext uri="{FF2B5EF4-FFF2-40B4-BE49-F238E27FC236}">
              <a16:creationId xmlns:a16="http://schemas.microsoft.com/office/drawing/2014/main" id="{905BAD5F-7197-0D8B-02CA-6CEC2445991C}"/>
            </a:ext>
          </a:extLst>
        </xdr:cNvPr>
        <xdr:cNvSpPr/>
      </xdr:nvSpPr>
      <xdr:spPr>
        <a:xfrm>
          <a:off x="1254125" y="63500"/>
          <a:ext cx="10922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1790700</xdr:colOff>
      <xdr:row>0</xdr:row>
      <xdr:rowOff>53340</xdr:rowOff>
    </xdr:from>
    <xdr:to>
      <xdr:col>9</xdr:col>
      <xdr:colOff>1362075</xdr:colOff>
      <xdr:row>0</xdr:row>
      <xdr:rowOff>238125</xdr:rowOff>
    </xdr:to>
    <xdr:sp macro="" textlink="Vooraf!C6">
      <xdr:nvSpPr>
        <xdr:cNvPr id="3" name="Tekstvak 2">
          <a:extLst>
            <a:ext uri="{FF2B5EF4-FFF2-40B4-BE49-F238E27FC236}">
              <a16:creationId xmlns:a16="http://schemas.microsoft.com/office/drawing/2014/main" id="{06222BC6-FA08-44A9-85C8-5CC6615A3482}"/>
            </a:ext>
          </a:extLst>
        </xdr:cNvPr>
        <xdr:cNvSpPr txBox="1"/>
      </xdr:nvSpPr>
      <xdr:spPr>
        <a:xfrm>
          <a:off x="2133600" y="53340"/>
          <a:ext cx="8839200" cy="18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2731BFF0-068F-4414-BC94-FF7DA605C88C}" type="TxLink">
            <a:rPr lang="en-US" sz="1000" b="1" i="0" u="none" strike="noStrike">
              <a:solidFill>
                <a:srgbClr val="952424"/>
              </a:solidFill>
              <a:latin typeface="Calibri"/>
              <a:cs typeface="Calibri"/>
            </a:rPr>
            <a:pPr/>
            <a:t> </a:t>
          </a:fld>
          <a:endParaRPr lang="nl-BE" sz="800"/>
        </a:p>
      </xdr:txBody>
    </xdr:sp>
    <xdr:clientData/>
  </xdr:twoCellAnchor>
  <xdr:twoCellAnchor>
    <xdr:from>
      <xdr:col>1</xdr:col>
      <xdr:colOff>0</xdr:colOff>
      <xdr:row>0</xdr:row>
      <xdr:rowOff>63500</xdr:rowOff>
    </xdr:from>
    <xdr:to>
      <xdr:col>2</xdr:col>
      <xdr:colOff>899160</xdr:colOff>
      <xdr:row>0</xdr:row>
      <xdr:rowOff>279400</xdr:rowOff>
    </xdr:to>
    <xdr:sp macro="" textlink="">
      <xdr:nvSpPr>
        <xdr:cNvPr id="4" name="shpTerug">
          <a:hlinkClick xmlns:r="http://schemas.openxmlformats.org/officeDocument/2006/relationships" r:id="rId1" tooltip="Ga naar blad 'Personeel'"/>
          <a:extLst>
            <a:ext uri="{FF2B5EF4-FFF2-40B4-BE49-F238E27FC236}">
              <a16:creationId xmlns:a16="http://schemas.microsoft.com/office/drawing/2014/main" id="{0C2927E1-3492-4EEF-1725-53E32AE159E5}"/>
            </a:ext>
          </a:extLst>
        </xdr:cNvPr>
        <xdr:cNvSpPr/>
      </xdr:nvSpPr>
      <xdr:spPr>
        <a:xfrm flipH="1">
          <a:off x="167640" y="63500"/>
          <a:ext cx="10668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wsDr>
</file>

<file path=xl/theme/theme1.xml><?xml version="1.0" encoding="utf-8"?>
<a:theme xmlns:a="http://schemas.openxmlformats.org/drawingml/2006/main" name="DCJM">
  <a:themeElements>
    <a:clrScheme name="Aangepast 1">
      <a:dk1>
        <a:sysClr val="windowText" lastClr="000000"/>
      </a:dk1>
      <a:lt1>
        <a:sysClr val="window" lastClr="FFFFFF"/>
      </a:lt1>
      <a:dk2>
        <a:srgbClr val="989898"/>
      </a:dk2>
      <a:lt2>
        <a:srgbClr val="FFFFFF"/>
      </a:lt2>
      <a:accent1>
        <a:srgbClr val="2B979D"/>
      </a:accent1>
      <a:accent2>
        <a:srgbClr val="4BA144"/>
      </a:accent2>
      <a:accent3>
        <a:srgbClr val="735781"/>
      </a:accent3>
      <a:accent4>
        <a:srgbClr val="23789C"/>
      </a:accent4>
      <a:accent5>
        <a:srgbClr val="C63131"/>
      </a:accent5>
      <a:accent6>
        <a:srgbClr val="968C19"/>
      </a:accent6>
      <a:hlink>
        <a:srgbClr val="2B979D"/>
      </a:hlink>
      <a:folHlink>
        <a:srgbClr val="6C651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A4F89-A955-4683-AE14-917940EC3E79}">
  <sheetPr codeName="Blad3">
    <pageSetUpPr fitToPage="1"/>
  </sheetPr>
  <dimension ref="A1:N52"/>
  <sheetViews>
    <sheetView showGridLines="0" tabSelected="1" zoomScaleNormal="100" workbookViewId="0"/>
  </sheetViews>
  <sheetFormatPr defaultRowHeight="14.4" x14ac:dyDescent="0.3"/>
  <cols>
    <col min="1" max="2" width="2.44140625" customWidth="1"/>
    <col min="3" max="3" width="30" customWidth="1"/>
    <col min="4" max="5" width="12.109375" customWidth="1"/>
    <col min="6" max="7" width="2.44140625" customWidth="1"/>
    <col min="8" max="10" width="19.44140625" customWidth="1"/>
    <col min="11" max="11" width="28.44140625" customWidth="1"/>
    <col min="12" max="13" width="2.44140625" customWidth="1"/>
    <col min="14" max="14" width="8.88671875" hidden="1" customWidth="1"/>
  </cols>
  <sheetData>
    <row r="1" spans="1:13" ht="15" customHeight="1" x14ac:dyDescent="0.4">
      <c r="A1" s="23"/>
      <c r="C1" s="2"/>
      <c r="D1" s="3"/>
      <c r="E1" s="33"/>
    </row>
    <row r="2" spans="1:13" s="1" customFormat="1" ht="36.75" customHeight="1" x14ac:dyDescent="0.4">
      <c r="C2" s="34"/>
      <c r="D2" s="3"/>
      <c r="E2" s="4"/>
    </row>
    <row r="3" spans="1:13" ht="15" customHeight="1" x14ac:dyDescent="0.4">
      <c r="C3" s="2"/>
      <c r="D3" s="3"/>
    </row>
    <row r="4" spans="1:13" s="1" customFormat="1" ht="27" customHeight="1" x14ac:dyDescent="0.4">
      <c r="A4" s="35"/>
      <c r="B4" s="35"/>
      <c r="C4" s="233" t="str">
        <f>"Amateurkunstendecreet: cijferbijlage bij de "&amp;LOWER(Sjabloon_fase)&amp;" van een "&amp;IF(Sjabloon_subsidiesoort="Project", "projectsubsidie", "werkingssubsidie")</f>
        <v>Amateurkunstendecreet: cijferbijlage bij de verantwoording van een werkingssubsidie</v>
      </c>
      <c r="D4" s="233"/>
      <c r="E4" s="233"/>
      <c r="F4" s="233"/>
      <c r="G4" s="233"/>
      <c r="H4" s="233"/>
      <c r="I4" s="233"/>
      <c r="J4" s="233"/>
      <c r="K4" s="233"/>
      <c r="L4" s="35"/>
      <c r="M4" s="35"/>
    </row>
    <row r="5" spans="1:13" s="1" customFormat="1" ht="21" customHeight="1" x14ac:dyDescent="0.3">
      <c r="A5" s="35"/>
      <c r="B5" s="35"/>
      <c r="C5" s="235" t="str" cm="1">
        <f t="array" ref="C5">"Beleidsperiode "&amp;Datum_beleidsperiode&amp;" • Werkingsjaar "&amp;Datum_werkingsjaar</f>
        <v>Beleidsperiode 2022–2026 • Werkingsjaar 2024</v>
      </c>
      <c r="D5" s="235"/>
      <c r="E5" s="235"/>
      <c r="F5" s="235"/>
      <c r="G5" s="235"/>
      <c r="H5" s="235"/>
      <c r="I5" s="235"/>
      <c r="J5" s="235"/>
      <c r="K5" s="235"/>
      <c r="L5" s="35"/>
      <c r="M5" s="35"/>
    </row>
    <row r="6" spans="1:13" s="25" customFormat="1" ht="18" customHeight="1" x14ac:dyDescent="0.3">
      <c r="C6" s="234" t="str" cm="1">
        <f t="array" aca="1" ref="C6" ca="1">IF(Sjabloon_status="Test", Watermark_test, IF((Datum_vervaldatum-TODAY())&lt;=0, Watermark_vervallen, IF((Datum_deadline-TODAY())&lt;0, Watermark_aanmaning, "")))</f>
        <v/>
      </c>
      <c r="D6" s="234"/>
      <c r="E6" s="234"/>
      <c r="F6" s="234"/>
      <c r="G6" s="234"/>
      <c r="H6" s="234"/>
      <c r="I6" s="234"/>
      <c r="J6" s="234"/>
      <c r="K6" s="234"/>
    </row>
    <row r="7" spans="1:13" ht="14.4" customHeight="1" x14ac:dyDescent="0.3">
      <c r="A7" s="23"/>
      <c r="B7" s="138" t="s">
        <v>139</v>
      </c>
      <c r="D7" s="5"/>
      <c r="E7" s="36"/>
      <c r="F7" s="230"/>
      <c r="G7" s="138" t="s">
        <v>140</v>
      </c>
    </row>
    <row r="8" spans="1:13" ht="7.35" customHeight="1" x14ac:dyDescent="0.3">
      <c r="E8" s="29"/>
      <c r="F8" s="37"/>
    </row>
    <row r="9" spans="1:13" ht="14.4" customHeight="1" x14ac:dyDescent="0.3">
      <c r="E9" s="29"/>
      <c r="F9" s="38"/>
      <c r="H9" s="63"/>
      <c r="I9" s="61" t="s">
        <v>166</v>
      </c>
      <c r="J9" s="61"/>
      <c r="K9" s="25"/>
      <c r="L9" s="64"/>
    </row>
    <row r="10" spans="1:13" ht="7.35" customHeight="1" x14ac:dyDescent="0.3">
      <c r="E10" s="29"/>
      <c r="F10" s="37"/>
      <c r="I10" s="25"/>
      <c r="J10" s="25"/>
      <c r="K10" s="25"/>
    </row>
    <row r="11" spans="1:13" ht="14.4" customHeight="1" x14ac:dyDescent="0.3">
      <c r="E11" s="29"/>
      <c r="F11" s="38"/>
      <c r="H11" s="133" t="s">
        <v>10</v>
      </c>
      <c r="I11" s="61" t="s">
        <v>167</v>
      </c>
      <c r="J11" s="61"/>
      <c r="K11" s="25"/>
      <c r="L11" s="64"/>
    </row>
    <row r="12" spans="1:13" ht="7.35" customHeight="1" x14ac:dyDescent="0.3">
      <c r="E12" s="29"/>
      <c r="F12" s="38"/>
      <c r="I12" s="61"/>
      <c r="J12" s="61"/>
      <c r="K12" s="25"/>
      <c r="L12" s="64"/>
    </row>
    <row r="13" spans="1:13" ht="14.4" customHeight="1" x14ac:dyDescent="0.3">
      <c r="E13" s="29"/>
      <c r="F13" s="38"/>
      <c r="H13" s="134" t="s">
        <v>10</v>
      </c>
      <c r="I13" s="61" t="s">
        <v>8</v>
      </c>
      <c r="J13" s="61"/>
      <c r="K13" s="25"/>
      <c r="L13" s="64"/>
    </row>
    <row r="14" spans="1:13" ht="7.35" customHeight="1" x14ac:dyDescent="0.3">
      <c r="E14" s="29"/>
      <c r="F14" s="38"/>
      <c r="H14" s="25"/>
      <c r="I14" s="61"/>
      <c r="J14" s="61"/>
      <c r="K14" s="25"/>
      <c r="L14" s="64"/>
    </row>
    <row r="15" spans="1:13" ht="14.4" customHeight="1" x14ac:dyDescent="0.3">
      <c r="E15" s="29"/>
      <c r="F15" s="38"/>
      <c r="H15" s="135" t="s">
        <v>10</v>
      </c>
      <c r="I15" s="61" t="s">
        <v>39</v>
      </c>
      <c r="J15" s="61"/>
      <c r="K15" s="25"/>
      <c r="L15" s="64"/>
    </row>
    <row r="16" spans="1:13" ht="7.35" customHeight="1" x14ac:dyDescent="0.3">
      <c r="E16" s="29"/>
      <c r="F16" s="38"/>
      <c r="I16" s="61"/>
      <c r="J16" s="61"/>
      <c r="K16" s="25"/>
      <c r="L16" s="64"/>
    </row>
    <row r="17" spans="5:14" ht="14.4" customHeight="1" x14ac:dyDescent="0.3">
      <c r="E17" s="29"/>
      <c r="F17" s="38"/>
      <c r="H17" s="65"/>
      <c r="I17" s="61" t="s">
        <v>9</v>
      </c>
      <c r="J17" s="61"/>
      <c r="K17" s="62" t="s">
        <v>47</v>
      </c>
      <c r="L17" s="64"/>
    </row>
    <row r="18" spans="5:14" ht="14.4" customHeight="1" x14ac:dyDescent="0.3">
      <c r="E18" s="29"/>
      <c r="F18" s="38"/>
      <c r="I18" s="61" t="s">
        <v>36</v>
      </c>
      <c r="J18" s="61"/>
      <c r="K18" s="25"/>
      <c r="L18" s="64"/>
    </row>
    <row r="19" spans="5:14" ht="7.35" customHeight="1" x14ac:dyDescent="0.3">
      <c r="E19" s="29"/>
      <c r="F19" s="38"/>
      <c r="I19" s="25"/>
      <c r="J19" s="25"/>
      <c r="K19" s="25"/>
    </row>
    <row r="20" spans="5:14" ht="14.4" customHeight="1" x14ac:dyDescent="0.3">
      <c r="E20" s="29"/>
      <c r="F20" s="37"/>
      <c r="H20" s="66"/>
      <c r="I20" s="61" t="s">
        <v>11</v>
      </c>
      <c r="J20" s="61"/>
      <c r="K20" s="70" t="s">
        <v>48</v>
      </c>
      <c r="L20" s="64"/>
    </row>
    <row r="21" spans="5:14" ht="14.4" customHeight="1" x14ac:dyDescent="0.3">
      <c r="E21" s="29"/>
      <c r="F21" s="37"/>
      <c r="I21" s="61" t="s">
        <v>37</v>
      </c>
      <c r="J21" s="61"/>
      <c r="K21" s="25"/>
      <c r="L21" s="64"/>
    </row>
    <row r="22" spans="5:14" ht="14.4" customHeight="1" x14ac:dyDescent="0.3">
      <c r="E22" s="29"/>
      <c r="F22" s="59"/>
      <c r="G22" s="67"/>
      <c r="H22" s="67"/>
      <c r="I22" s="68"/>
      <c r="J22" s="68"/>
      <c r="K22" s="67"/>
      <c r="L22" s="68"/>
    </row>
    <row r="23" spans="5:14" ht="7.35" customHeight="1" x14ac:dyDescent="0.3">
      <c r="E23" s="29"/>
      <c r="F23" s="37"/>
      <c r="I23" s="64"/>
      <c r="J23" s="64"/>
      <c r="L23" s="64"/>
    </row>
    <row r="24" spans="5:14" ht="14.4" customHeight="1" x14ac:dyDescent="0.3">
      <c r="E24" s="29"/>
      <c r="F24" s="230"/>
      <c r="G24" s="138" t="s">
        <v>82</v>
      </c>
    </row>
    <row r="25" spans="5:14" ht="14.4" customHeight="1" x14ac:dyDescent="0.3">
      <c r="E25" s="29"/>
      <c r="F25" s="38"/>
      <c r="M25" s="29"/>
      <c r="N25" s="29"/>
    </row>
    <row r="26" spans="5:14" ht="14.4" customHeight="1" x14ac:dyDescent="0.3">
      <c r="E26" s="29"/>
      <c r="F26" s="38"/>
      <c r="M26" s="29"/>
      <c r="N26" s="29"/>
    </row>
    <row r="27" spans="5:14" ht="14.4" customHeight="1" x14ac:dyDescent="0.3">
      <c r="E27" s="29"/>
      <c r="F27" s="38"/>
      <c r="M27" s="29"/>
      <c r="N27" s="29"/>
    </row>
    <row r="28" spans="5:14" ht="14.4" customHeight="1" x14ac:dyDescent="0.3">
      <c r="E28" s="29"/>
      <c r="F28" s="38"/>
      <c r="M28" s="29"/>
      <c r="N28" s="29"/>
    </row>
    <row r="29" spans="5:14" ht="14.4" customHeight="1" x14ac:dyDescent="0.3">
      <c r="E29" s="29"/>
      <c r="F29" s="38"/>
      <c r="M29" s="29"/>
      <c r="N29" s="29"/>
    </row>
    <row r="30" spans="5:14" ht="14.4" customHeight="1" x14ac:dyDescent="0.3">
      <c r="E30" s="29"/>
      <c r="F30" s="38"/>
      <c r="M30" s="29"/>
      <c r="N30" s="29"/>
    </row>
    <row r="31" spans="5:14" ht="14.4" customHeight="1" x14ac:dyDescent="0.3">
      <c r="E31" s="29"/>
      <c r="F31" s="38"/>
      <c r="M31" s="29"/>
      <c r="N31" s="29"/>
    </row>
    <row r="32" spans="5:14" ht="14.4" customHeight="1" x14ac:dyDescent="0.3">
      <c r="E32" s="29"/>
      <c r="F32" s="38"/>
      <c r="M32" s="29"/>
      <c r="N32" s="29"/>
    </row>
    <row r="33" spans="1:14" ht="14.4" customHeight="1" x14ac:dyDescent="0.3">
      <c r="E33" s="29"/>
      <c r="F33" s="38"/>
      <c r="M33" s="29"/>
      <c r="N33" s="29"/>
    </row>
    <row r="34" spans="1:14" x14ac:dyDescent="0.3">
      <c r="B34" s="67"/>
      <c r="C34" s="67"/>
      <c r="D34" s="67"/>
      <c r="E34" s="67"/>
      <c r="F34" s="69"/>
      <c r="G34" s="67"/>
      <c r="H34" s="67"/>
      <c r="I34" s="67"/>
      <c r="J34" s="67"/>
      <c r="K34" s="67"/>
      <c r="L34" s="67"/>
    </row>
    <row r="35" spans="1:14" ht="7.35" customHeight="1" x14ac:dyDescent="0.3"/>
    <row r="36" spans="1:14" x14ac:dyDescent="0.3">
      <c r="A36" s="23"/>
      <c r="B36" s="138" t="s">
        <v>7</v>
      </c>
      <c r="D36" s="5"/>
    </row>
    <row r="37" spans="1:14" ht="7.35" customHeight="1" x14ac:dyDescent="0.3"/>
    <row r="38" spans="1:14" x14ac:dyDescent="0.3">
      <c r="B38" s="23"/>
      <c r="C38" s="238" t="s">
        <v>41</v>
      </c>
      <c r="D38" s="238"/>
      <c r="E38" s="238"/>
      <c r="F38" s="226"/>
      <c r="G38" s="226"/>
      <c r="H38" s="226"/>
    </row>
    <row r="39" spans="1:14" x14ac:dyDescent="0.3">
      <c r="C39" s="239" t="s">
        <v>38</v>
      </c>
      <c r="D39" s="239"/>
      <c r="E39" s="239"/>
      <c r="F39" s="227"/>
      <c r="G39" s="227"/>
      <c r="H39" s="227"/>
    </row>
    <row r="40" spans="1:14" x14ac:dyDescent="0.3">
      <c r="C40" s="239" t="s">
        <v>33</v>
      </c>
      <c r="D40" s="239"/>
      <c r="E40" s="239"/>
      <c r="F40" s="227"/>
      <c r="G40" s="227"/>
      <c r="H40" s="227"/>
    </row>
    <row r="41" spans="1:14" x14ac:dyDescent="0.3">
      <c r="C41" s="239" t="s">
        <v>83</v>
      </c>
      <c r="D41" s="239"/>
      <c r="E41" s="239"/>
      <c r="F41" s="227"/>
      <c r="G41" s="227"/>
      <c r="H41" s="227"/>
    </row>
    <row r="42" spans="1:14" x14ac:dyDescent="0.3">
      <c r="C42" s="239" t="s">
        <v>34</v>
      </c>
      <c r="D42" s="239"/>
      <c r="E42" s="239"/>
      <c r="F42" s="227"/>
      <c r="G42" s="227"/>
      <c r="H42" s="227"/>
    </row>
    <row r="43" spans="1:14" x14ac:dyDescent="0.3">
      <c r="C43" s="236" t="s">
        <v>269</v>
      </c>
      <c r="D43" s="236"/>
      <c r="E43" s="236"/>
      <c r="F43" s="228"/>
      <c r="G43" s="228"/>
      <c r="H43" s="228"/>
    </row>
    <row r="44" spans="1:14" x14ac:dyDescent="0.3">
      <c r="C44" s="236" t="s">
        <v>393</v>
      </c>
      <c r="D44" s="236"/>
      <c r="E44" s="236"/>
      <c r="F44" s="228"/>
      <c r="G44" s="228"/>
      <c r="H44" s="228"/>
    </row>
    <row r="45" spans="1:14" x14ac:dyDescent="0.3">
      <c r="C45" s="236" t="s">
        <v>394</v>
      </c>
      <c r="D45" s="236"/>
      <c r="E45" s="236"/>
      <c r="F45" s="228"/>
      <c r="G45" s="228"/>
      <c r="H45" s="228"/>
    </row>
    <row r="46" spans="1:14" x14ac:dyDescent="0.3">
      <c r="C46" s="236" t="s">
        <v>395</v>
      </c>
      <c r="D46" s="236"/>
      <c r="E46" s="236"/>
      <c r="F46" s="228"/>
      <c r="G46" s="228"/>
      <c r="H46" s="228"/>
    </row>
    <row r="47" spans="1:14" x14ac:dyDescent="0.3">
      <c r="C47" s="236" t="s">
        <v>396</v>
      </c>
      <c r="D47" s="236"/>
      <c r="E47" s="236"/>
      <c r="F47" s="228"/>
      <c r="G47" s="228"/>
      <c r="H47" s="228"/>
    </row>
    <row r="48" spans="1:14" x14ac:dyDescent="0.3">
      <c r="C48" s="236" t="s">
        <v>397</v>
      </c>
      <c r="D48" s="236"/>
      <c r="E48" s="236"/>
      <c r="F48" s="228"/>
      <c r="G48" s="228"/>
      <c r="H48" s="228"/>
    </row>
    <row r="49" spans="1:14" x14ac:dyDescent="0.3">
      <c r="C49" s="236" t="s">
        <v>398</v>
      </c>
      <c r="D49" s="236"/>
      <c r="E49" s="236"/>
      <c r="F49" s="228"/>
      <c r="G49" s="228"/>
      <c r="H49" s="228"/>
    </row>
    <row r="50" spans="1:14" x14ac:dyDescent="0.3">
      <c r="C50" s="237" t="s">
        <v>399</v>
      </c>
      <c r="D50" s="237"/>
      <c r="E50" s="237"/>
      <c r="F50" s="229"/>
      <c r="G50" s="229"/>
      <c r="H50" s="229"/>
    </row>
    <row r="51" spans="1:14" x14ac:dyDescent="0.3">
      <c r="C51" s="1"/>
      <c r="D51" s="1"/>
      <c r="E51" s="1"/>
      <c r="F51" s="1"/>
      <c r="G51" s="1"/>
      <c r="H51" s="1"/>
      <c r="M51" s="23"/>
    </row>
    <row r="52" spans="1:14" x14ac:dyDescent="0.3">
      <c r="A52" s="26"/>
      <c r="B52" s="26"/>
      <c r="C52" s="26"/>
      <c r="D52" s="26"/>
      <c r="E52" s="26"/>
      <c r="F52" s="26"/>
      <c r="G52" s="26"/>
      <c r="H52" s="26"/>
      <c r="I52" s="26"/>
      <c r="J52" s="26"/>
      <c r="K52" s="26"/>
      <c r="L52" s="26"/>
      <c r="M52" s="26"/>
      <c r="N52" t="s">
        <v>13</v>
      </c>
    </row>
  </sheetData>
  <sheetProtection algorithmName="SHA-512" hashValue="1BTsg56ewY8rLXWKugQT/HGVWlqUgTFlxhR+LK2P1rZWQuefAsI0toA9SjC+eKXimSFzcmWeoV/vPvBXuibR3g==" saltValue="p6NDlXYTKdh5YNvsu4yTmw==" spinCount="100000" sheet="1" objects="1" scenarios="1" selectLockedCells="1"/>
  <mergeCells count="16">
    <mergeCell ref="C4:K4"/>
    <mergeCell ref="C6:K6"/>
    <mergeCell ref="C5:K5"/>
    <mergeCell ref="C49:E49"/>
    <mergeCell ref="C50:E50"/>
    <mergeCell ref="C38:E38"/>
    <mergeCell ref="C39:E39"/>
    <mergeCell ref="C40:E40"/>
    <mergeCell ref="C41:E41"/>
    <mergeCell ref="C42:E42"/>
    <mergeCell ref="C43:E43"/>
    <mergeCell ref="C44:E44"/>
    <mergeCell ref="C45:E45"/>
    <mergeCell ref="C46:E46"/>
    <mergeCell ref="C47:E47"/>
    <mergeCell ref="C48:E48"/>
  </mergeCells>
  <hyperlinks>
    <hyperlink ref="C50" location="'Impact COVID-19'!A1" display="Voorziene impact van COVID-19-maatregelen op begrote kosten en opbrengsten in het boekjaar 2020" xr:uid="{BF213B58-027A-4E20-8047-5FA9F88589A9}"/>
    <hyperlink ref="C45" location="Resultatenrekening!A1" display="Resultatenrekening!A1" xr:uid="{9FA2FA17-F732-4B49-86C7-2D13B58ED7AE}"/>
    <hyperlink ref="C46" location="Toelichting!A1" display="Toelichting!A1" xr:uid="{3DBA54F6-D02E-4D6B-897A-2F6E93D16D9D}"/>
    <hyperlink ref="C47" location="Resultaatsverwerking!A1" display="7. Resultaatsverwerking" xr:uid="{AB5C83C9-EDD0-4BF5-98D4-E28581B0FA89}"/>
    <hyperlink ref="C43" location="Balans!A1" display="1. Balans" xr:uid="{2E4F227C-765F-424B-A383-CA9202A072C6}"/>
    <hyperlink ref="C44:E44" location="'Toelichting balans'!A1" display="2. Toelichting bij balans" xr:uid="{03373B99-A076-4D53-959E-5E46B90E7F18}"/>
  </hyperlinks>
  <pageMargins left="0.70866141732283472" right="0.70866141732283472" top="0.74803149606299213" bottom="0.74803149606299213" header="0.31496062992125984" footer="0.31496062992125984"/>
  <pageSetup paperSize="9" scale="58" fitToHeight="0" orientation="portrait" r:id="rId1"/>
  <headerFooter>
    <oddFooter>Pagina &amp;P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02B17-3C0B-44AF-B44F-26DF67432DA6}">
  <sheetPr codeName="Blad10">
    <pageSetUpPr fitToPage="1"/>
  </sheetPr>
  <dimension ref="A1:CE104"/>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8.88671875" defaultRowHeight="14.4" customHeight="1" x14ac:dyDescent="0.3"/>
  <cols>
    <col min="1" max="1" width="2.44140625" style="25" customWidth="1"/>
    <col min="2" max="2" width="1.109375" style="43" customWidth="1"/>
    <col min="3" max="4" width="1.109375" style="44" customWidth="1"/>
    <col min="5" max="9" width="1.109375" style="43" customWidth="1"/>
    <col min="10" max="10" width="36.44140625" style="43" customWidth="1"/>
    <col min="11" max="11" width="48.5546875" style="25" customWidth="1"/>
    <col min="12" max="12" width="10.5546875" style="127" customWidth="1"/>
    <col min="13" max="13" width="16.44140625" style="100" customWidth="1"/>
    <col min="14" max="14" width="16.44140625" style="101" hidden="1" customWidth="1"/>
    <col min="15" max="15" width="1.109375" style="25" customWidth="1"/>
    <col min="16" max="22" width="1.109375" style="25" hidden="1" customWidth="1"/>
    <col min="23" max="23" width="2.44140625" style="25" hidden="1" customWidth="1"/>
    <col min="24" max="25" width="9.109375" style="25" hidden="1" customWidth="1"/>
    <col min="26" max="34" width="9" style="25" hidden="1" customWidth="1"/>
    <col min="35" max="36" width="9.109375" style="25" hidden="1" customWidth="1"/>
    <col min="37" max="40" width="9" style="25" hidden="1" customWidth="1"/>
    <col min="41" max="44" width="9" style="102" hidden="1" customWidth="1"/>
    <col min="45" max="56" width="9" style="25" hidden="1" customWidth="1"/>
    <col min="57" max="57" width="2.44140625" style="103" customWidth="1"/>
    <col min="58" max="16384" width="8.88671875" style="25"/>
  </cols>
  <sheetData>
    <row r="1" spans="1:83" ht="24" customHeight="1" x14ac:dyDescent="0.3">
      <c r="A1" s="40"/>
      <c r="B1" s="41"/>
      <c r="C1" s="41"/>
      <c r="D1" s="41"/>
      <c r="E1" s="41"/>
      <c r="F1" s="41"/>
      <c r="G1" s="41"/>
      <c r="H1" s="41"/>
      <c r="I1" s="41"/>
      <c r="J1" s="41"/>
      <c r="K1" s="150"/>
      <c r="L1" s="150"/>
      <c r="X1" s="148" t="str">
        <f ca="1">IF(SUM(AE102:AF102, AO102:AP102, AS102:AT102, AW102:AX102)=1, Fout_zonder_rij_enkel, IF(SUM(AE102:AF102, AO102:AP102, AS102:AT102, AW102:AX102)&gt;1, SUM(AE102:AF102, AO102:AP102, AS102:AT102, AW102:AX102)&amp;Fout_zonder_rij_meer, IF(SUM(X102, AC102:AD102)&lt;&gt;0, "Vul het blad in.", "")))</f>
        <v>Vul het blad in.</v>
      </c>
    </row>
    <row r="2" spans="1:83" customFormat="1" ht="14.1" customHeight="1" x14ac:dyDescent="0.3">
      <c r="B2" s="240" t="str">
        <f>"BALANS "&amp;Datum_werkingsjaar</f>
        <v>BALANS 2024</v>
      </c>
      <c r="C2" s="240"/>
      <c r="D2" s="240"/>
      <c r="E2" s="240"/>
      <c r="F2" s="240"/>
      <c r="G2" s="240"/>
      <c r="H2" s="240"/>
      <c r="I2" s="240"/>
      <c r="J2" s="240"/>
      <c r="K2" s="150"/>
      <c r="L2" s="151"/>
      <c r="X2" s="203" t="s">
        <v>363</v>
      </c>
      <c r="AC2" s="79" t="s">
        <v>364</v>
      </c>
      <c r="AI2" s="203" t="s">
        <v>365</v>
      </c>
      <c r="BE2" s="76"/>
    </row>
    <row r="3" spans="1:83" s="31" customFormat="1" ht="9.6" customHeight="1" x14ac:dyDescent="0.3">
      <c r="B3" s="240"/>
      <c r="C3" s="240"/>
      <c r="D3" s="240"/>
      <c r="E3" s="240"/>
      <c r="F3" s="240"/>
      <c r="G3" s="240"/>
      <c r="H3" s="240"/>
      <c r="I3" s="240"/>
      <c r="J3" s="240"/>
      <c r="K3" s="78"/>
      <c r="L3" s="78"/>
      <c r="M3"/>
      <c r="N3"/>
      <c r="X3" s="204" t="s">
        <v>366</v>
      </c>
      <c r="Y3" s="79" t="s">
        <v>92</v>
      </c>
      <c r="Z3" s="25"/>
      <c r="AA3" s="79" t="s">
        <v>300</v>
      </c>
      <c r="AB3" s="25"/>
      <c r="AC3" s="205" t="b">
        <v>1</v>
      </c>
      <c r="AD3" s="206" t="b">
        <v>0</v>
      </c>
      <c r="AE3" s="79" t="s">
        <v>302</v>
      </c>
      <c r="AF3" s="25"/>
      <c r="AG3" s="79" t="s">
        <v>301</v>
      </c>
      <c r="AH3" s="25"/>
      <c r="AI3" s="204" t="s">
        <v>133</v>
      </c>
      <c r="AJ3" s="25"/>
      <c r="AK3" s="79" t="s">
        <v>129</v>
      </c>
      <c r="AL3" s="25"/>
      <c r="AM3" s="25" t="s">
        <v>126</v>
      </c>
      <c r="AN3" s="25"/>
      <c r="AO3" s="106" t="s">
        <v>20</v>
      </c>
      <c r="AP3" s="102"/>
      <c r="AQ3" s="102" t="s">
        <v>136</v>
      </c>
      <c r="AR3" s="102"/>
      <c r="AS3" s="25" t="s">
        <v>128</v>
      </c>
      <c r="AT3" s="25"/>
      <c r="AU3" s="25" t="s">
        <v>405</v>
      </c>
      <c r="AV3" s="25"/>
      <c r="AW3" s="25" t="s">
        <v>367</v>
      </c>
      <c r="AX3" s="25"/>
      <c r="AY3" s="25"/>
      <c r="AZ3" s="25"/>
      <c r="BA3" s="79" t="s">
        <v>14</v>
      </c>
      <c r="BB3" s="25"/>
      <c r="BC3" s="25"/>
      <c r="BD3" s="25"/>
      <c r="BE3" s="103"/>
    </row>
    <row r="4" spans="1:83" s="111" customFormat="1" ht="14.4" customHeight="1" x14ac:dyDescent="0.3">
      <c r="A4" s="75"/>
      <c r="B4" s="107" t="s">
        <v>40</v>
      </c>
      <c r="C4" s="107"/>
      <c r="D4" s="107"/>
      <c r="E4" s="107"/>
      <c r="F4" s="107"/>
      <c r="G4" s="107"/>
      <c r="H4" s="107"/>
      <c r="I4" s="107"/>
      <c r="J4" s="107"/>
      <c r="K4" s="75"/>
      <c r="L4" s="107" t="s">
        <v>0</v>
      </c>
      <c r="M4" s="108" t="str">
        <f>"Boekjaar "&amp;Datum_werkingsjaar</f>
        <v>Boekjaar 2024</v>
      </c>
      <c r="N4" s="108" t="s">
        <v>84</v>
      </c>
      <c r="O4" s="75"/>
      <c r="P4" s="75"/>
      <c r="Q4" s="75"/>
      <c r="R4" s="75"/>
      <c r="S4" s="75"/>
      <c r="T4" s="75"/>
      <c r="U4" s="75"/>
      <c r="V4" s="75"/>
      <c r="W4" s="75"/>
      <c r="X4" s="207" t="s">
        <v>368</v>
      </c>
      <c r="Y4" s="80" t="str">
        <f>"""+"" én ""-"""</f>
        <v>"+" én "-"</v>
      </c>
      <c r="Z4" s="45" t="str">
        <f xml:space="preserve"> "Enkel ""-"""</f>
        <v>Enkel "-"</v>
      </c>
      <c r="AA4" s="80" t="str">
        <f>SUBSTITUTE(ADDRESS(1, COLUMN(M3), 4, 1), "1", "")</f>
        <v>M</v>
      </c>
      <c r="AB4" s="45" t="str">
        <f>SUBSTITUTE(ADDRESS(1, COLUMN(N3), 4, 1), "1", "")</f>
        <v>N</v>
      </c>
      <c r="AC4" s="80" t="str">
        <f>SUBSTITUTE(ADDRESS(1, COLUMN(M3), 4, 1), "1", "")</f>
        <v>M</v>
      </c>
      <c r="AD4" s="45" t="str">
        <f>SUBSTITUTE(ADDRESS(1, COLUMN(N3), 4, 1), "1", "")</f>
        <v>N</v>
      </c>
      <c r="AE4" s="80" t="str">
        <f>SUBSTITUTE(ADDRESS(1, COLUMN(M3), 4, 1), "1", "")</f>
        <v>M</v>
      </c>
      <c r="AF4" s="45" t="str">
        <f>SUBSTITUTE(ADDRESS(1, COLUMN(N3), 4, 1), "1", "")</f>
        <v>N</v>
      </c>
      <c r="AG4" s="80" t="str">
        <f>SUBSTITUTE(ADDRESS(1, COLUMN(M4), 4, 1), "1", "")</f>
        <v>M</v>
      </c>
      <c r="AH4" s="45" t="str">
        <f>SUBSTITUTE(ADDRESS(1, COLUMN(N4), 4, 1), "1", "")</f>
        <v>N</v>
      </c>
      <c r="AI4" s="207" t="s">
        <v>1</v>
      </c>
      <c r="AJ4" s="45" t="s">
        <v>2</v>
      </c>
      <c r="AK4" s="81" t="str">
        <f>SUBSTITUTE(ADDRESS(1, COLUMN(M3), 4, 1), "1", "")</f>
        <v>M</v>
      </c>
      <c r="AL4" s="46" t="str">
        <f>SUBSTITUTE(ADDRESS(1, COLUMN(N3), 4, 1), "1", "")</f>
        <v>N</v>
      </c>
      <c r="AM4" s="90" t="str">
        <f>SUBSTITUTE(ADDRESS(1, COLUMN(M3), 4, 1), "1", "")</f>
        <v>M</v>
      </c>
      <c r="AN4" s="46" t="str">
        <f>SUBSTITUTE(ADDRESS(1, COLUMN(N3), 4, 1), "1", "")</f>
        <v>N</v>
      </c>
      <c r="AO4" s="82" t="str">
        <f>SUBSTITUTE(ADDRESS(1, COLUMN(M3), 4, 1), "1", "")</f>
        <v>M</v>
      </c>
      <c r="AP4" s="47" t="str">
        <f>SUBSTITUTE(ADDRESS(1, COLUMN(N3), 4, 1), "1", "")</f>
        <v>N</v>
      </c>
      <c r="AQ4" s="84" t="str">
        <f>SUBSTITUTE(ADDRESS(1, COLUMN(M3), 4, 1), "1", "")</f>
        <v>M</v>
      </c>
      <c r="AR4" s="47" t="str">
        <f>SUBSTITUTE(ADDRESS(1, COLUMN(N3), 4, 1), "1", "")</f>
        <v>N</v>
      </c>
      <c r="AS4" s="86" t="str">
        <f>SUBSTITUTE(ADDRESS(1, COLUMN(M3), 4, 1), "1", "")</f>
        <v>M</v>
      </c>
      <c r="AT4" s="45" t="str">
        <f>SUBSTITUTE(ADDRESS(1, COLUMN(N3), 4, 1), "1", "")</f>
        <v>N</v>
      </c>
      <c r="AU4" s="86" t="str">
        <f>SUBSTITUTE(ADDRESS(1, COLUMN(M3), 4, 1), "1", "")</f>
        <v>M</v>
      </c>
      <c r="AV4" s="216" t="str">
        <f>SUBSTITUTE(ADDRESS(1, COLUMN(N3), 4, 1), "1", "")</f>
        <v>N</v>
      </c>
      <c r="AW4" s="45" t="str">
        <f>SUBSTITUTE(ADDRESS(1, COLUMN(M3), 4, 1), "1", "")</f>
        <v>M</v>
      </c>
      <c r="AX4" s="45" t="str">
        <f>SUBSTITUTE(ADDRESS(1, COLUMN(N3), 4, 1), "1", "")</f>
        <v>N</v>
      </c>
      <c r="AY4" s="109" t="s">
        <v>369</v>
      </c>
      <c r="AZ4" s="88" t="s">
        <v>30</v>
      </c>
      <c r="BA4" s="80" t="str">
        <f>SUBSTITUTE(ADDRESS(1, COLUMN(M3), 4, 1), "1", "")</f>
        <v>M</v>
      </c>
      <c r="BB4" s="45" t="str">
        <f>SUBSTITUTE(ADDRESS(1, COLUMN(N3), 4, 1), "1", "")</f>
        <v>N</v>
      </c>
      <c r="BC4" s="109" t="s">
        <v>31</v>
      </c>
      <c r="BD4" s="45" t="s">
        <v>85</v>
      </c>
      <c r="BE4" s="110"/>
      <c r="CE4" s="99" t="s">
        <v>141</v>
      </c>
    </row>
    <row r="5" spans="1:83" s="27" customFormat="1" ht="14.1" customHeight="1" x14ac:dyDescent="0.3">
      <c r="A5" s="76" t="str">
        <f ca="1">IF(AZ5&lt;&gt;"", "✘", "")</f>
        <v/>
      </c>
      <c r="B5" s="112"/>
      <c r="C5" s="112" t="s">
        <v>173</v>
      </c>
      <c r="D5" s="112"/>
      <c r="E5" s="112"/>
      <c r="F5" s="112"/>
      <c r="G5" s="112"/>
      <c r="H5" s="112"/>
      <c r="I5" s="112"/>
      <c r="J5" s="112"/>
      <c r="K5" s="30"/>
      <c r="L5" s="113" t="s">
        <v>174</v>
      </c>
      <c r="M5" s="114">
        <f>SUM(M6:M7,M26)</f>
        <v>0</v>
      </c>
      <c r="N5" s="114"/>
      <c r="O5" s="30"/>
      <c r="P5" s="30"/>
      <c r="Q5" s="30"/>
      <c r="R5" s="30"/>
      <c r="S5" s="30"/>
      <c r="T5" s="30"/>
      <c r="X5" s="208">
        <f>IF(AND(
IF(AC$3, M5&lt;&gt;0, TRUE),
IF(AD$3, N5&lt;&gt;0, TRUE)),
0, 1)</f>
        <v>1</v>
      </c>
      <c r="Y5" s="91"/>
      <c r="AA5" s="172"/>
      <c r="AB5" s="173"/>
      <c r="AC5" s="91"/>
      <c r="AD5" s="27">
        <v>-1</v>
      </c>
      <c r="AE5" s="91" t="str">
        <f>IF(AND(M5&lt;&gt;0, M48&lt;&gt;0), IF(ROUND(M5, 2)&lt;&gt;ROUND(M48, 2), "| Veld '"&amp;AE$4&amp;ROW()&amp;"': Activa niet gelijk aan passiva.  ", ""), "")</f>
        <v/>
      </c>
      <c r="AF5" s="27" t="str">
        <f>IF(AND(N5&lt;&gt;0, N48&lt;&gt;0), IF(ROUND(N5, 2)&lt;&gt;ROUND(N48, 2), "| Veld '"&amp;AF$4&amp;ROW()&amp;"': Activa niet gelijk aan passiva.  ", ""), "")</f>
        <v/>
      </c>
      <c r="AG5" s="91"/>
      <c r="AI5" s="208">
        <f t="shared" ref="AI5" si="0">IF(C5&lt;&gt;"",1,IF(D5&lt;&gt;"",2,IF(E5&lt;&gt;"",3,IF(F5&lt;&gt;"",4,IF(G5&lt;&gt;"",5,IF(H5&lt;&gt;"",6,IF(I5&lt;&gt;"",7,IF(J5&lt;&gt;"",8))))))))</f>
        <v>1</v>
      </c>
      <c r="AJ5" s="27">
        <f>IF($AI6&gt;$AI5, IFERROR(MATCH($AI5, $AI6:$AI$100, 0)-1, ROW($AJ$100)-ROW()), "")</f>
        <v>42</v>
      </c>
      <c r="AK5" s="91">
        <f t="shared" ref="AK5" ca="1" si="1">IF(AC5&lt;&gt;-1, IF(AA5&lt;&gt;"", AA5, IF($AJ5&lt;&gt;"", SUMIF(OFFSET($AI5, 1, 0, $AJ5), $AI5+1, OFFSET(M5, 1, 0, $AJ5)), M5)), "")</f>
        <v>0</v>
      </c>
      <c r="AL5" s="27" t="str">
        <f t="shared" ref="AL5" ca="1" si="2">IF(AD5&lt;&gt;-1, IF(AB5&lt;&gt;"", AB5, IF($AJ5&lt;&gt;"", SUMIF(OFFSET($AI5, 1, 0, $AJ5), $AI5+1, OFFSET(N5, 1, 0, $AJ5)), N5)), "")</f>
        <v/>
      </c>
      <c r="AM5" s="87">
        <f t="shared" ref="AM5" ca="1" si="3">IF(AK5&lt;&gt;0, AK5, M5)</f>
        <v>0</v>
      </c>
      <c r="AN5" s="27" t="str">
        <f t="shared" ref="AN5" ca="1" si="4">IF(AL5&lt;&gt;0, AL5, N5)</f>
        <v/>
      </c>
      <c r="AO5" s="83" t="str">
        <f t="shared" ref="AO5" ca="1" si="5">IF(AC5&lt;&gt;-1, IF(ISTEXT(M5), IFERROR(IF(SEARCH(".", M5)&lt;&gt;0, "| Veld '"&amp;AO$4&amp;ROW()&amp;"': "&amp;Fout_punt), "| Veld '"&amp;AO$4&amp;ROW()&amp;"': "&amp;Fout_geen_getal), IF(M5&lt;&gt;AM5, "| Veld '"&amp;AO$4&amp;ROW()&amp;"': "&amp;Fout_som&amp;TEXT(AM5,"#.##0,00 €")&amp;"  ", IF($Z5&lt;&gt;0, IF(M5&gt;0, "| Veld '"&amp;AO$4&amp;ROW()&amp;"': "&amp;Fout_positief, ""), IF($Y5&lt;&gt;1, IF(M5&lt;0, "| Veld '"&amp;AO$4&amp;ROW()&amp;"': "&amp;Fout_negatief, ""), "")))), "")</f>
        <v/>
      </c>
      <c r="AP5" s="30" t="str">
        <f t="shared" ref="AP5" si="6">IF(AD5&lt;&gt;-1, IF(ISTEXT(N5), IFERROR(IF(SEARCH(".", N5)&lt;&gt;0, "| Veld '"&amp;AP$4&amp;ROW()&amp;"': "&amp;Fout_punt), "| Veld '"&amp;AP$4&amp;ROW()&amp;"': "&amp;Fout_geen_getal), IF(N5&lt;&gt;AN5, "| Veld '"&amp;AP$4&amp;ROW()&amp;"': "&amp;Fout_som&amp;TEXT(AN5,"#.##0,00 €")&amp;"  ", IF($Z5&lt;&gt;0, IF(N5&gt;0, "| Veld '"&amp;AP$4&amp;ROW()&amp;"': "&amp;Fout_positief, ""), IF($Y5&lt;&gt;1, IF(N5&lt;0, "| Veld '"&amp;AP$4&amp;ROW()&amp;"': "&amp;Fout_negatief, ""), "")))), "")</f>
        <v/>
      </c>
      <c r="AQ5" s="85" t="str">
        <f ca="1">IF(AO5&lt;&gt;"", ROW(), "")</f>
        <v/>
      </c>
      <c r="AR5" s="30" t="str">
        <f>IF(AP5&lt;&gt;"", ROW(), "")</f>
        <v/>
      </c>
      <c r="AS5" s="87" t="str">
        <f ca="1">IF(AK5&lt;&gt;AM5, "| Veld '"&amp;AS$4&amp;ROW()&amp;"': "&amp;Info_lege_velden, "")</f>
        <v/>
      </c>
      <c r="AT5" s="27" t="str">
        <f ca="1">IF(AL5&lt;&gt;AN5, "| Veld '"&amp;AT$4&amp;ROW()&amp;"': "&amp;Info_lege_velden, "")</f>
        <v/>
      </c>
      <c r="AU5" s="87" t="str">
        <f>IF(AC5&gt;0, "| Veld '"&amp;AU$4&amp;ROW()&amp;"': Dit veld is verplicht.  ", "")</f>
        <v/>
      </c>
      <c r="AV5" s="217" t="str">
        <f>IF(AD5&gt;0, "| Veld '"&amp;AV$4&amp;ROW()&amp;"': Dit veld is verplicht.  ", "")</f>
        <v/>
      </c>
      <c r="AW5" s="27" t="str">
        <f t="shared" ref="AW5" si="7">IF(AC5&lt;0, IF(M5&lt;&gt;0, "| Veld '"&amp;AW$4&amp;ROW()&amp;"'"&amp;Fout_redundant, ""), "")</f>
        <v/>
      </c>
      <c r="AX5" s="27" t="str">
        <f t="shared" ref="AX5" si="8">IF(AD5&lt;0, IF(N5&lt;&gt;0, "| Veld '"&amp;AX$4&amp;ROW()&amp;"'"&amp;Fout_redundant, ""), "")</f>
        <v/>
      </c>
      <c r="AY5" s="174"/>
      <c r="AZ5" s="89" t="str">
        <f ca="1">_xlfn.CONCAT(AO5:AP5,AS5:AT5,AU5:AV5,AW5:AX5,AE5:AF5)</f>
        <v/>
      </c>
      <c r="BA5" s="116" t="str">
        <f t="shared" ref="BA5" ca="1" si="9">IF($AJ5&lt;&gt;"", IF(SUMIF(OFFSET($AI5, 1, 0, $AJ5), "&gt;"&amp;$AI5, OFFSET(AQ5, 1, 0, $AJ5))&lt;&gt;0, IFERROR( "| Veld '"&amp;BA$4&amp;ROW()&amp;"': "&amp;Waarschuwing_1&amp;_xlfn.TEXTJOIN(" &amp; ", TRUE, OFFSET(AQ5,1,0,$AJ5))&amp;" in kolom '"&amp;BA$4&amp;"'"&amp;Waarschuwing_2, "| Veld '"&amp;BA$4&amp;ROW()&amp;"': "&amp;Waarschuwing_legacy), ""), "")</f>
        <v/>
      </c>
      <c r="BB5" s="117" t="str">
        <f t="shared" ref="BB5" ca="1" si="10">IF($AJ5&lt;&gt;"", IF(SUMIF(OFFSET($AI5, 1, 0, $AJ5), "&gt;"&amp;$AI5, OFFSET(AR5, 1, 0, $AJ5))&lt;&gt;0, IFERROR( "| Veld '"&amp;BB$4&amp;ROW()&amp;"': "&amp;Waarschuwing_1&amp;_xlfn.TEXTJOIN(" &amp; ", TRUE, OFFSET(AR5,1,0,$AJ5))&amp;" in kolom '"&amp;BB$4&amp;"'"&amp;Waarschuwing_2, "| Veld '"&amp;BB$4&amp;ROW()&amp;"': "&amp;Waarschuwing_legacy), ""), "")</f>
        <v/>
      </c>
      <c r="BC5" s="118" t="str">
        <f t="shared" ref="BC5" ca="1" si="11">_xlfn.CONCAT(BA5:BB5, AG5:AH5)</f>
        <v/>
      </c>
      <c r="BE5" s="28" t="str">
        <f ca="1">IF($AZ5&lt;&gt;"", $AZ5, $BC5)</f>
        <v/>
      </c>
    </row>
    <row r="6" spans="1:83" s="27" customFormat="1" ht="14.1" customHeight="1" x14ac:dyDescent="0.3">
      <c r="A6" s="76" t="str">
        <f t="shared" ref="A6:A69" ca="1" si="12">IF(AZ6&lt;&gt;"", "✘", "")</f>
        <v/>
      </c>
      <c r="B6" s="119"/>
      <c r="C6" s="119" t="s">
        <v>35</v>
      </c>
      <c r="D6" s="119" t="s">
        <v>175</v>
      </c>
      <c r="E6" s="119"/>
      <c r="F6" s="119"/>
      <c r="G6" s="119"/>
      <c r="H6" s="119"/>
      <c r="I6" s="119"/>
      <c r="J6" s="119"/>
      <c r="L6" s="120">
        <v>20</v>
      </c>
      <c r="M6" s="121"/>
      <c r="N6" s="121"/>
      <c r="X6" s="208"/>
      <c r="Y6" s="91"/>
      <c r="AA6" s="172"/>
      <c r="AB6" s="173"/>
      <c r="AC6" s="91"/>
      <c r="AD6" s="27">
        <v>-1</v>
      </c>
      <c r="AE6" s="91"/>
      <c r="AG6" s="91"/>
      <c r="AI6" s="208">
        <f t="shared" ref="AI6:AI69" si="13">IF(C6&lt;&gt;"",1,IF(D6&lt;&gt;"",2,IF(E6&lt;&gt;"",3,IF(F6&lt;&gt;"",4,IF(G6&lt;&gt;"",5,IF(H6&lt;&gt;"",6,IF(I6&lt;&gt;"",7,IF(J6&lt;&gt;"",8))))))))</f>
        <v>2</v>
      </c>
      <c r="AJ6" s="27" t="str">
        <f>IF($AI7&gt;$AI6, IFERROR(MATCH($AI6, $AI7:$AI$100, 0)-1, ROW($AJ$100)-ROW()), "")</f>
        <v/>
      </c>
      <c r="AK6" s="91">
        <f t="shared" ref="AK6:AK69" ca="1" si="14">IF(AC6&lt;&gt;-1, IF(AA6&lt;&gt;"", AA6, IF($AJ6&lt;&gt;"", SUMIF(OFFSET($AI6, 1, 0, $AJ6), $AI6+1, OFFSET(M6, 1, 0, $AJ6)), M6)), "")</f>
        <v>0</v>
      </c>
      <c r="AL6" s="27" t="str">
        <f t="shared" ref="AL6:AL69" ca="1" si="15">IF(AD6&lt;&gt;-1, IF(AB6&lt;&gt;"", AB6, IF($AJ6&lt;&gt;"", SUMIF(OFFSET($AI6, 1, 0, $AJ6), $AI6+1, OFFSET(N6, 1, 0, $AJ6)), N6)), "")</f>
        <v/>
      </c>
      <c r="AM6" s="87">
        <f t="shared" ref="AM6:AM69" ca="1" si="16">IF(AK6&lt;&gt;0, AK6, M6)</f>
        <v>0</v>
      </c>
      <c r="AN6" s="27" t="str">
        <f t="shared" ref="AN6:AN69" ca="1" si="17">IF(AL6&lt;&gt;0, AL6, N6)</f>
        <v/>
      </c>
      <c r="AO6" s="83" t="str">
        <f t="shared" ref="AO6:AO69" ca="1" si="18">IF(AC6&lt;&gt;-1, IF(ISTEXT(M6), IFERROR(IF(SEARCH(".", M6)&lt;&gt;0, "| Veld '"&amp;AO$4&amp;ROW()&amp;"': "&amp;Fout_punt), "| Veld '"&amp;AO$4&amp;ROW()&amp;"': "&amp;Fout_geen_getal), IF(M6&lt;&gt;AM6, "| Veld '"&amp;AO$4&amp;ROW()&amp;"': "&amp;Fout_som&amp;TEXT(AM6,"#.##0,00 €")&amp;"  ", IF($Z6&lt;&gt;0, IF(M6&gt;0, "| Veld '"&amp;AO$4&amp;ROW()&amp;"': "&amp;Fout_positief, ""), IF($Y6&lt;&gt;1, IF(M6&lt;0, "| Veld '"&amp;AO$4&amp;ROW()&amp;"': "&amp;Fout_negatief, ""), "")))), "")</f>
        <v/>
      </c>
      <c r="AP6" s="30" t="str">
        <f t="shared" ref="AP6:AP69" si="19">IF(AD6&lt;&gt;-1, IF(ISTEXT(N6), IFERROR(IF(SEARCH(".", N6)&lt;&gt;0, "| Veld '"&amp;AP$4&amp;ROW()&amp;"': "&amp;Fout_punt), "| Veld '"&amp;AP$4&amp;ROW()&amp;"': "&amp;Fout_geen_getal), IF(N6&lt;&gt;AN6, "| Veld '"&amp;AP$4&amp;ROW()&amp;"': "&amp;Fout_som&amp;TEXT(AN6,"#.##0,00 €")&amp;"  ", IF($Z6&lt;&gt;0, IF(N6&gt;0, "| Veld '"&amp;AP$4&amp;ROW()&amp;"': "&amp;Fout_positief, ""), IF($Y6&lt;&gt;1, IF(N6&lt;0, "| Veld '"&amp;AP$4&amp;ROW()&amp;"': "&amp;Fout_negatief, ""), "")))), "")</f>
        <v/>
      </c>
      <c r="AQ6" s="85" t="str">
        <f t="shared" ref="AQ6:AQ69" ca="1" si="20">IF(AO6&lt;&gt;"", ROW(), "")</f>
        <v/>
      </c>
      <c r="AR6" s="30" t="str">
        <f t="shared" ref="AR6:AR69" si="21">IF(AP6&lt;&gt;"", ROW(), "")</f>
        <v/>
      </c>
      <c r="AS6" s="87" t="str">
        <f t="shared" ref="AS6:AS69" ca="1" si="22">IF(AK6&lt;&gt;AM6, "| Veld '"&amp;AS$4&amp;ROW()&amp;"': "&amp;Info_lege_velden, "")</f>
        <v/>
      </c>
      <c r="AT6" s="27" t="str">
        <f t="shared" ref="AT6:AT69" ca="1" si="23">IF(AL6&lt;&gt;AN6, "| Veld '"&amp;AT$4&amp;ROW()&amp;"': "&amp;Info_lege_velden, "")</f>
        <v/>
      </c>
      <c r="AU6" s="87" t="str">
        <f t="shared" ref="AU6:AU69" si="24">IF(AC6&gt;0, "| Veld '"&amp;AU$4&amp;ROW()&amp;"': Dit veld is verplicht.  ", "")</f>
        <v/>
      </c>
      <c r="AV6" s="217" t="str">
        <f t="shared" ref="AV6:AV69" si="25">IF(AD6&gt;0, "| Veld '"&amp;AV$4&amp;ROW()&amp;"': Dit veld is verplicht.  ", "")</f>
        <v/>
      </c>
      <c r="AW6" s="27" t="str">
        <f t="shared" ref="AW6:AW69" si="26">IF(AC6&lt;0, IF(M6&lt;&gt;0, "| Veld '"&amp;AW$4&amp;ROW()&amp;"'"&amp;Fout_redundant, ""), "")</f>
        <v/>
      </c>
      <c r="AX6" s="27" t="str">
        <f t="shared" ref="AX6:AX69" si="27">IF(AD6&lt;0, IF(N6&lt;&gt;0, "| Veld '"&amp;AX$4&amp;ROW()&amp;"'"&amp;Fout_redundant, ""), "")</f>
        <v/>
      </c>
      <c r="AY6" s="174"/>
      <c r="AZ6" s="89" t="str">
        <f t="shared" ref="AZ6:AZ69" ca="1" si="28">_xlfn.CONCAT(AO6:AP6,AS6:AT6,AU6:AV6,AW6:AX6,AE6:AF6)</f>
        <v/>
      </c>
      <c r="BA6" s="116" t="str">
        <f t="shared" ref="BA6:BA69" ca="1" si="29">IF($AJ6&lt;&gt;"", IF(SUMIF(OFFSET($AI6, 1, 0, $AJ6), "&gt;"&amp;$AI6, OFFSET(AQ6, 1, 0, $AJ6))&lt;&gt;0, IFERROR( "| Veld '"&amp;BA$4&amp;ROW()&amp;"': "&amp;Waarschuwing_1&amp;_xlfn.TEXTJOIN(" &amp; ", TRUE, OFFSET(AQ6,1,0,$AJ6))&amp;" in kolom '"&amp;BA$4&amp;"'"&amp;Waarschuwing_2, "| Veld '"&amp;BA$4&amp;ROW()&amp;"': "&amp;Waarschuwing_legacy), ""), "")</f>
        <v/>
      </c>
      <c r="BB6" s="117" t="str">
        <f t="shared" ref="BB6:BB69" ca="1" si="30">IF($AJ6&lt;&gt;"", IF(SUMIF(OFFSET($AI6, 1, 0, $AJ6), "&gt;"&amp;$AI6, OFFSET(AR6, 1, 0, $AJ6))&lt;&gt;0, IFERROR( "| Veld '"&amp;BB$4&amp;ROW()&amp;"': "&amp;Waarschuwing_1&amp;_xlfn.TEXTJOIN(" &amp; ", TRUE, OFFSET(AR6,1,0,$AJ6))&amp;" in kolom '"&amp;BB$4&amp;"'"&amp;Waarschuwing_2, "| Veld '"&amp;BB$4&amp;ROW()&amp;"': "&amp;Waarschuwing_legacy), ""), "")</f>
        <v/>
      </c>
      <c r="BC6" s="118" t="str">
        <f t="shared" ref="BC6:BC69" ca="1" si="31">_xlfn.CONCAT(BA6:BB6, AG6:AH6)</f>
        <v/>
      </c>
      <c r="BE6" s="28" t="str">
        <f t="shared" ref="BE6:BE69" ca="1" si="32">IF($AZ6&lt;&gt;"", $AZ6, $BC6)</f>
        <v/>
      </c>
    </row>
    <row r="7" spans="1:83" s="27" customFormat="1" ht="14.1" customHeight="1" x14ac:dyDescent="0.3">
      <c r="A7" s="76" t="str">
        <f t="shared" ca="1" si="12"/>
        <v/>
      </c>
      <c r="B7" s="119"/>
      <c r="C7" s="119" t="s">
        <v>35</v>
      </c>
      <c r="D7" s="27" t="s">
        <v>176</v>
      </c>
      <c r="L7" s="120" t="s">
        <v>177</v>
      </c>
      <c r="M7" s="123">
        <f>SUM(M8:M9,M16)</f>
        <v>0</v>
      </c>
      <c r="N7" s="123"/>
      <c r="X7" s="208"/>
      <c r="Y7" s="91"/>
      <c r="AA7" s="172"/>
      <c r="AB7" s="173"/>
      <c r="AC7" s="91"/>
      <c r="AD7" s="27">
        <v>-1</v>
      </c>
      <c r="AE7" s="91"/>
      <c r="AG7" s="91"/>
      <c r="AI7" s="208">
        <f t="shared" si="13"/>
        <v>2</v>
      </c>
      <c r="AJ7" s="27">
        <f>IF($AI8&gt;$AI7, IFERROR(MATCH($AI7, $AI8:$AI$100, 0)-1, ROW($AJ$100)-ROW()), "")</f>
        <v>18</v>
      </c>
      <c r="AK7" s="91">
        <f t="shared" ca="1" si="14"/>
        <v>0</v>
      </c>
      <c r="AL7" s="27" t="str">
        <f t="shared" ca="1" si="15"/>
        <v/>
      </c>
      <c r="AM7" s="87">
        <f t="shared" ca="1" si="16"/>
        <v>0</v>
      </c>
      <c r="AN7" s="27" t="str">
        <f t="shared" ca="1" si="17"/>
        <v/>
      </c>
      <c r="AO7" s="83" t="str">
        <f t="shared" ca="1" si="18"/>
        <v/>
      </c>
      <c r="AP7" s="30" t="str">
        <f t="shared" si="19"/>
        <v/>
      </c>
      <c r="AQ7" s="85" t="str">
        <f t="shared" ca="1" si="20"/>
        <v/>
      </c>
      <c r="AR7" s="30" t="str">
        <f t="shared" si="21"/>
        <v/>
      </c>
      <c r="AS7" s="87" t="str">
        <f t="shared" ca="1" si="22"/>
        <v/>
      </c>
      <c r="AT7" s="27" t="str">
        <f t="shared" ca="1" si="23"/>
        <v/>
      </c>
      <c r="AU7" s="87" t="str">
        <f t="shared" si="24"/>
        <v/>
      </c>
      <c r="AV7" s="217" t="str">
        <f t="shared" si="25"/>
        <v/>
      </c>
      <c r="AW7" s="27" t="str">
        <f t="shared" si="26"/>
        <v/>
      </c>
      <c r="AX7" s="27" t="str">
        <f t="shared" si="27"/>
        <v/>
      </c>
      <c r="AY7" s="174"/>
      <c r="AZ7" s="89" t="str">
        <f t="shared" ca="1" si="28"/>
        <v/>
      </c>
      <c r="BA7" s="116" t="str">
        <f t="shared" ca="1" si="29"/>
        <v/>
      </c>
      <c r="BB7" s="117" t="str">
        <f t="shared" ca="1" si="30"/>
        <v/>
      </c>
      <c r="BC7" s="118" t="str">
        <f t="shared" ca="1" si="31"/>
        <v/>
      </c>
      <c r="BE7" s="28" t="str">
        <f t="shared" ca="1" si="32"/>
        <v/>
      </c>
    </row>
    <row r="8" spans="1:83" s="27" customFormat="1" ht="14.1" customHeight="1" x14ac:dyDescent="0.3">
      <c r="A8" s="76" t="str">
        <f t="shared" ca="1" si="12"/>
        <v/>
      </c>
      <c r="B8" s="119"/>
      <c r="C8" s="119" t="s">
        <v>35</v>
      </c>
      <c r="D8" s="27" t="s">
        <v>35</v>
      </c>
      <c r="E8" s="27" t="s">
        <v>178</v>
      </c>
      <c r="L8" s="120">
        <v>21</v>
      </c>
      <c r="M8" s="123"/>
      <c r="N8" s="123"/>
      <c r="X8" s="208"/>
      <c r="Y8" s="91"/>
      <c r="AA8" s="172"/>
      <c r="AB8" s="173"/>
      <c r="AC8" s="91"/>
      <c r="AD8" s="27">
        <v>-1</v>
      </c>
      <c r="AE8" s="91"/>
      <c r="AG8" s="91"/>
      <c r="AI8" s="208">
        <f t="shared" si="13"/>
        <v>3</v>
      </c>
      <c r="AJ8" s="27" t="str">
        <f>IF($AI9&gt;$AI8, IFERROR(MATCH($AI8, $AI9:$AI$100, 0)-1, ROW($AJ$100)-ROW()), "")</f>
        <v/>
      </c>
      <c r="AK8" s="91">
        <f t="shared" ca="1" si="14"/>
        <v>0</v>
      </c>
      <c r="AL8" s="27" t="str">
        <f t="shared" ca="1" si="15"/>
        <v/>
      </c>
      <c r="AM8" s="87">
        <f t="shared" ca="1" si="16"/>
        <v>0</v>
      </c>
      <c r="AN8" s="27" t="str">
        <f t="shared" ca="1" si="17"/>
        <v/>
      </c>
      <c r="AO8" s="83" t="str">
        <f t="shared" ca="1" si="18"/>
        <v/>
      </c>
      <c r="AP8" s="30" t="str">
        <f t="shared" si="19"/>
        <v/>
      </c>
      <c r="AQ8" s="85" t="str">
        <f t="shared" ca="1" si="20"/>
        <v/>
      </c>
      <c r="AR8" s="30" t="str">
        <f t="shared" si="21"/>
        <v/>
      </c>
      <c r="AS8" s="87" t="str">
        <f t="shared" ca="1" si="22"/>
        <v/>
      </c>
      <c r="AT8" s="27" t="str">
        <f t="shared" ca="1" si="23"/>
        <v/>
      </c>
      <c r="AU8" s="87" t="str">
        <f t="shared" si="24"/>
        <v/>
      </c>
      <c r="AV8" s="217" t="str">
        <f t="shared" si="25"/>
        <v/>
      </c>
      <c r="AW8" s="27" t="str">
        <f t="shared" si="26"/>
        <v/>
      </c>
      <c r="AX8" s="27" t="str">
        <f t="shared" si="27"/>
        <v/>
      </c>
      <c r="AY8" s="174"/>
      <c r="AZ8" s="89" t="str">
        <f t="shared" ca="1" si="28"/>
        <v/>
      </c>
      <c r="BA8" s="116" t="str">
        <f t="shared" ca="1" si="29"/>
        <v/>
      </c>
      <c r="BB8" s="117" t="str">
        <f t="shared" ca="1" si="30"/>
        <v/>
      </c>
      <c r="BC8" s="118" t="str">
        <f t="shared" ca="1" si="31"/>
        <v/>
      </c>
      <c r="BE8" s="28" t="str">
        <f t="shared" ca="1" si="32"/>
        <v/>
      </c>
    </row>
    <row r="9" spans="1:83" s="27" customFormat="1" ht="14.1" customHeight="1" x14ac:dyDescent="0.3">
      <c r="A9" s="76" t="str">
        <f t="shared" ca="1" si="12"/>
        <v/>
      </c>
      <c r="B9" s="119"/>
      <c r="C9" s="119" t="s">
        <v>35</v>
      </c>
      <c r="D9" s="27" t="s">
        <v>35</v>
      </c>
      <c r="E9" s="27" t="s">
        <v>179</v>
      </c>
      <c r="L9" s="120" t="s">
        <v>180</v>
      </c>
      <c r="M9" s="123">
        <f>SUM(M10:M15)</f>
        <v>0</v>
      </c>
      <c r="N9" s="123"/>
      <c r="X9" s="208"/>
      <c r="Y9" s="91"/>
      <c r="AA9" s="172"/>
      <c r="AB9" s="173"/>
      <c r="AC9" s="91"/>
      <c r="AD9" s="27">
        <v>-1</v>
      </c>
      <c r="AE9" s="91"/>
      <c r="AG9" s="91"/>
      <c r="AI9" s="208">
        <f t="shared" si="13"/>
        <v>3</v>
      </c>
      <c r="AJ9" s="27">
        <f>IF($AI10&gt;$AI9, IFERROR(MATCH($AI9, $AI10:$AI$100, 0)-1, ROW($AJ$100)-ROW()), "")</f>
        <v>6</v>
      </c>
      <c r="AK9" s="91">
        <f t="shared" ca="1" si="14"/>
        <v>0</v>
      </c>
      <c r="AL9" s="27" t="str">
        <f t="shared" ca="1" si="15"/>
        <v/>
      </c>
      <c r="AM9" s="87">
        <f t="shared" ca="1" si="16"/>
        <v>0</v>
      </c>
      <c r="AN9" s="27" t="str">
        <f t="shared" ca="1" si="17"/>
        <v/>
      </c>
      <c r="AO9" s="83" t="str">
        <f t="shared" ca="1" si="18"/>
        <v/>
      </c>
      <c r="AP9" s="30" t="str">
        <f t="shared" si="19"/>
        <v/>
      </c>
      <c r="AQ9" s="85" t="str">
        <f t="shared" ca="1" si="20"/>
        <v/>
      </c>
      <c r="AR9" s="30" t="str">
        <f t="shared" si="21"/>
        <v/>
      </c>
      <c r="AS9" s="87" t="str">
        <f t="shared" ca="1" si="22"/>
        <v/>
      </c>
      <c r="AT9" s="27" t="str">
        <f t="shared" ca="1" si="23"/>
        <v/>
      </c>
      <c r="AU9" s="87" t="str">
        <f t="shared" si="24"/>
        <v/>
      </c>
      <c r="AV9" s="217" t="str">
        <f t="shared" si="25"/>
        <v/>
      </c>
      <c r="AW9" s="27" t="str">
        <f t="shared" si="26"/>
        <v/>
      </c>
      <c r="AX9" s="27" t="str">
        <f t="shared" si="27"/>
        <v/>
      </c>
      <c r="AY9" s="174"/>
      <c r="AZ9" s="89" t="str">
        <f t="shared" ca="1" si="28"/>
        <v/>
      </c>
      <c r="BA9" s="116" t="str">
        <f t="shared" ca="1" si="29"/>
        <v/>
      </c>
      <c r="BB9" s="117" t="str">
        <f t="shared" ca="1" si="30"/>
        <v/>
      </c>
      <c r="BC9" s="118" t="str">
        <f t="shared" ca="1" si="31"/>
        <v/>
      </c>
      <c r="BE9" s="28" t="str">
        <f t="shared" ca="1" si="32"/>
        <v/>
      </c>
    </row>
    <row r="10" spans="1:83" s="27" customFormat="1" ht="14.1" customHeight="1" x14ac:dyDescent="0.3">
      <c r="A10" s="76" t="str">
        <f t="shared" ca="1" si="12"/>
        <v/>
      </c>
      <c r="B10" s="119"/>
      <c r="C10" s="119" t="s">
        <v>35</v>
      </c>
      <c r="D10" s="27" t="s">
        <v>35</v>
      </c>
      <c r="E10" s="27" t="s">
        <v>35</v>
      </c>
      <c r="F10" s="27" t="s">
        <v>181</v>
      </c>
      <c r="L10" s="120">
        <v>22</v>
      </c>
      <c r="M10" s="123"/>
      <c r="N10" s="123"/>
      <c r="X10" s="208"/>
      <c r="Y10" s="91"/>
      <c r="AA10" s="172"/>
      <c r="AB10" s="173"/>
      <c r="AC10" s="91"/>
      <c r="AD10" s="27">
        <v>-1</v>
      </c>
      <c r="AE10" s="91"/>
      <c r="AG10" s="91"/>
      <c r="AI10" s="208">
        <f t="shared" si="13"/>
        <v>4</v>
      </c>
      <c r="AJ10" s="27" t="str">
        <f>IF($AI11&gt;$AI10, IFERROR(MATCH($AI10, $AI11:$AI$100, 0)-1, ROW($AJ$100)-ROW()), "")</f>
        <v/>
      </c>
      <c r="AK10" s="91">
        <f t="shared" ca="1" si="14"/>
        <v>0</v>
      </c>
      <c r="AL10" s="27" t="str">
        <f t="shared" ca="1" si="15"/>
        <v/>
      </c>
      <c r="AM10" s="87">
        <f t="shared" ca="1" si="16"/>
        <v>0</v>
      </c>
      <c r="AN10" s="27" t="str">
        <f t="shared" ca="1" si="17"/>
        <v/>
      </c>
      <c r="AO10" s="83" t="str">
        <f t="shared" ca="1" si="18"/>
        <v/>
      </c>
      <c r="AP10" s="30" t="str">
        <f t="shared" si="19"/>
        <v/>
      </c>
      <c r="AQ10" s="85" t="str">
        <f t="shared" ca="1" si="20"/>
        <v/>
      </c>
      <c r="AR10" s="30" t="str">
        <f t="shared" si="21"/>
        <v/>
      </c>
      <c r="AS10" s="87" t="str">
        <f t="shared" ca="1" si="22"/>
        <v/>
      </c>
      <c r="AT10" s="27" t="str">
        <f t="shared" ca="1" si="23"/>
        <v/>
      </c>
      <c r="AU10" s="87" t="str">
        <f t="shared" si="24"/>
        <v/>
      </c>
      <c r="AV10" s="217" t="str">
        <f t="shared" si="25"/>
        <v/>
      </c>
      <c r="AW10" s="27" t="str">
        <f t="shared" si="26"/>
        <v/>
      </c>
      <c r="AX10" s="27" t="str">
        <f t="shared" si="27"/>
        <v/>
      </c>
      <c r="AY10" s="174"/>
      <c r="AZ10" s="89" t="str">
        <f t="shared" ca="1" si="28"/>
        <v/>
      </c>
      <c r="BA10" s="116" t="str">
        <f t="shared" ca="1" si="29"/>
        <v/>
      </c>
      <c r="BB10" s="117" t="str">
        <f t="shared" ca="1" si="30"/>
        <v/>
      </c>
      <c r="BC10" s="118" t="str">
        <f t="shared" ca="1" si="31"/>
        <v/>
      </c>
      <c r="BE10" s="28" t="str">
        <f t="shared" ca="1" si="32"/>
        <v/>
      </c>
    </row>
    <row r="11" spans="1:83" s="27" customFormat="1" ht="14.1" customHeight="1" x14ac:dyDescent="0.3">
      <c r="A11" s="76" t="str">
        <f t="shared" ca="1" si="12"/>
        <v/>
      </c>
      <c r="B11" s="119"/>
      <c r="C11" s="119" t="s">
        <v>35</v>
      </c>
      <c r="D11" s="27" t="s">
        <v>35</v>
      </c>
      <c r="E11" s="27" t="s">
        <v>35</v>
      </c>
      <c r="F11" s="27" t="s">
        <v>182</v>
      </c>
      <c r="L11" s="120">
        <v>23</v>
      </c>
      <c r="M11" s="123"/>
      <c r="N11" s="123"/>
      <c r="X11" s="208"/>
      <c r="Y11" s="91"/>
      <c r="AA11" s="172"/>
      <c r="AB11" s="173"/>
      <c r="AC11" s="91"/>
      <c r="AD11" s="27">
        <v>-1</v>
      </c>
      <c r="AE11" s="91"/>
      <c r="AG11" s="91"/>
      <c r="AI11" s="208">
        <f t="shared" si="13"/>
        <v>4</v>
      </c>
      <c r="AJ11" s="27" t="str">
        <f>IF($AI12&gt;$AI11, IFERROR(MATCH($AI11, $AI12:$AI$100, 0)-1, ROW($AJ$100)-ROW()), "")</f>
        <v/>
      </c>
      <c r="AK11" s="91">
        <f t="shared" ca="1" si="14"/>
        <v>0</v>
      </c>
      <c r="AL11" s="27" t="str">
        <f t="shared" ca="1" si="15"/>
        <v/>
      </c>
      <c r="AM11" s="87">
        <f t="shared" ca="1" si="16"/>
        <v>0</v>
      </c>
      <c r="AN11" s="27" t="str">
        <f t="shared" ca="1" si="17"/>
        <v/>
      </c>
      <c r="AO11" s="83" t="str">
        <f t="shared" ca="1" si="18"/>
        <v/>
      </c>
      <c r="AP11" s="30" t="str">
        <f t="shared" si="19"/>
        <v/>
      </c>
      <c r="AQ11" s="85" t="str">
        <f t="shared" ca="1" si="20"/>
        <v/>
      </c>
      <c r="AR11" s="30" t="str">
        <f t="shared" si="21"/>
        <v/>
      </c>
      <c r="AS11" s="87" t="str">
        <f t="shared" ca="1" si="22"/>
        <v/>
      </c>
      <c r="AT11" s="27" t="str">
        <f t="shared" ca="1" si="23"/>
        <v/>
      </c>
      <c r="AU11" s="87" t="str">
        <f t="shared" si="24"/>
        <v/>
      </c>
      <c r="AV11" s="217" t="str">
        <f t="shared" si="25"/>
        <v/>
      </c>
      <c r="AW11" s="27" t="str">
        <f t="shared" si="26"/>
        <v/>
      </c>
      <c r="AX11" s="27" t="str">
        <f t="shared" si="27"/>
        <v/>
      </c>
      <c r="AY11" s="174"/>
      <c r="AZ11" s="89" t="str">
        <f t="shared" ca="1" si="28"/>
        <v/>
      </c>
      <c r="BA11" s="116" t="str">
        <f t="shared" ca="1" si="29"/>
        <v/>
      </c>
      <c r="BB11" s="117" t="str">
        <f t="shared" ca="1" si="30"/>
        <v/>
      </c>
      <c r="BC11" s="118" t="str">
        <f t="shared" ca="1" si="31"/>
        <v/>
      </c>
      <c r="BE11" s="28" t="str">
        <f t="shared" ca="1" si="32"/>
        <v/>
      </c>
    </row>
    <row r="12" spans="1:83" s="27" customFormat="1" ht="14.1" customHeight="1" x14ac:dyDescent="0.3">
      <c r="A12" s="76" t="str">
        <f t="shared" ca="1" si="12"/>
        <v/>
      </c>
      <c r="B12" s="119"/>
      <c r="C12" s="119" t="s">
        <v>35</v>
      </c>
      <c r="D12" s="27" t="s">
        <v>35</v>
      </c>
      <c r="E12" s="27" t="s">
        <v>35</v>
      </c>
      <c r="F12" s="27" t="s">
        <v>183</v>
      </c>
      <c r="L12" s="120">
        <v>24</v>
      </c>
      <c r="M12" s="123"/>
      <c r="N12" s="123"/>
      <c r="X12" s="208"/>
      <c r="Y12" s="91"/>
      <c r="AA12" s="172"/>
      <c r="AB12" s="173"/>
      <c r="AC12" s="91"/>
      <c r="AD12" s="27">
        <v>-1</v>
      </c>
      <c r="AE12" s="91"/>
      <c r="AG12" s="91"/>
      <c r="AI12" s="208">
        <f t="shared" si="13"/>
        <v>4</v>
      </c>
      <c r="AJ12" s="27" t="str">
        <f>IF($AI13&gt;$AI12, IFERROR(MATCH($AI12, $AI13:$AI$100, 0)-1, ROW($AJ$100)-ROW()), "")</f>
        <v/>
      </c>
      <c r="AK12" s="91">
        <f t="shared" ca="1" si="14"/>
        <v>0</v>
      </c>
      <c r="AL12" s="27" t="str">
        <f t="shared" ca="1" si="15"/>
        <v/>
      </c>
      <c r="AM12" s="87">
        <f t="shared" ca="1" si="16"/>
        <v>0</v>
      </c>
      <c r="AN12" s="27" t="str">
        <f t="shared" ca="1" si="17"/>
        <v/>
      </c>
      <c r="AO12" s="83" t="str">
        <f t="shared" ca="1" si="18"/>
        <v/>
      </c>
      <c r="AP12" s="30" t="str">
        <f t="shared" si="19"/>
        <v/>
      </c>
      <c r="AQ12" s="85" t="str">
        <f t="shared" ca="1" si="20"/>
        <v/>
      </c>
      <c r="AR12" s="30" t="str">
        <f t="shared" si="21"/>
        <v/>
      </c>
      <c r="AS12" s="87" t="str">
        <f t="shared" ca="1" si="22"/>
        <v/>
      </c>
      <c r="AT12" s="27" t="str">
        <f t="shared" ca="1" si="23"/>
        <v/>
      </c>
      <c r="AU12" s="87" t="str">
        <f t="shared" si="24"/>
        <v/>
      </c>
      <c r="AV12" s="217" t="str">
        <f t="shared" si="25"/>
        <v/>
      </c>
      <c r="AW12" s="27" t="str">
        <f t="shared" si="26"/>
        <v/>
      </c>
      <c r="AX12" s="27" t="str">
        <f t="shared" si="27"/>
        <v/>
      </c>
      <c r="AY12" s="174"/>
      <c r="AZ12" s="89" t="str">
        <f t="shared" ca="1" si="28"/>
        <v/>
      </c>
      <c r="BA12" s="116" t="str">
        <f t="shared" ca="1" si="29"/>
        <v/>
      </c>
      <c r="BB12" s="117" t="str">
        <f t="shared" ca="1" si="30"/>
        <v/>
      </c>
      <c r="BC12" s="118" t="str">
        <f t="shared" ca="1" si="31"/>
        <v/>
      </c>
      <c r="BE12" s="28" t="str">
        <f t="shared" ca="1" si="32"/>
        <v/>
      </c>
    </row>
    <row r="13" spans="1:83" s="27" customFormat="1" ht="14.1" customHeight="1" x14ac:dyDescent="0.3">
      <c r="A13" s="76" t="str">
        <f t="shared" ca="1" si="12"/>
        <v/>
      </c>
      <c r="B13" s="119"/>
      <c r="C13" s="119" t="s">
        <v>35</v>
      </c>
      <c r="D13" s="27" t="s">
        <v>35</v>
      </c>
      <c r="E13" s="27" t="s">
        <v>35</v>
      </c>
      <c r="F13" s="27" t="s">
        <v>184</v>
      </c>
      <c r="L13" s="120">
        <v>25</v>
      </c>
      <c r="M13" s="123"/>
      <c r="N13" s="123"/>
      <c r="X13" s="208"/>
      <c r="Y13" s="91"/>
      <c r="AA13" s="172"/>
      <c r="AB13" s="173"/>
      <c r="AC13" s="91"/>
      <c r="AD13" s="27">
        <v>-1</v>
      </c>
      <c r="AE13" s="91"/>
      <c r="AG13" s="91"/>
      <c r="AI13" s="208">
        <f t="shared" si="13"/>
        <v>4</v>
      </c>
      <c r="AJ13" s="27" t="str">
        <f>IF($AI14&gt;$AI13, IFERROR(MATCH($AI13, $AI14:$AI$100, 0)-1, ROW($AJ$100)-ROW()), "")</f>
        <v/>
      </c>
      <c r="AK13" s="91">
        <f t="shared" ca="1" si="14"/>
        <v>0</v>
      </c>
      <c r="AL13" s="27" t="str">
        <f t="shared" ca="1" si="15"/>
        <v/>
      </c>
      <c r="AM13" s="87">
        <f t="shared" ca="1" si="16"/>
        <v>0</v>
      </c>
      <c r="AN13" s="27" t="str">
        <f t="shared" ca="1" si="17"/>
        <v/>
      </c>
      <c r="AO13" s="83" t="str">
        <f t="shared" ca="1" si="18"/>
        <v/>
      </c>
      <c r="AP13" s="30" t="str">
        <f t="shared" si="19"/>
        <v/>
      </c>
      <c r="AQ13" s="85" t="str">
        <f t="shared" ca="1" si="20"/>
        <v/>
      </c>
      <c r="AR13" s="30" t="str">
        <f t="shared" si="21"/>
        <v/>
      </c>
      <c r="AS13" s="87" t="str">
        <f t="shared" ca="1" si="22"/>
        <v/>
      </c>
      <c r="AT13" s="27" t="str">
        <f t="shared" ca="1" si="23"/>
        <v/>
      </c>
      <c r="AU13" s="87" t="str">
        <f t="shared" si="24"/>
        <v/>
      </c>
      <c r="AV13" s="217" t="str">
        <f t="shared" si="25"/>
        <v/>
      </c>
      <c r="AW13" s="27" t="str">
        <f t="shared" si="26"/>
        <v/>
      </c>
      <c r="AX13" s="27" t="str">
        <f t="shared" si="27"/>
        <v/>
      </c>
      <c r="AY13" s="174"/>
      <c r="AZ13" s="89" t="str">
        <f t="shared" ca="1" si="28"/>
        <v/>
      </c>
      <c r="BA13" s="116" t="str">
        <f t="shared" ca="1" si="29"/>
        <v/>
      </c>
      <c r="BB13" s="117" t="str">
        <f t="shared" ca="1" si="30"/>
        <v/>
      </c>
      <c r="BC13" s="118" t="str">
        <f t="shared" ca="1" si="31"/>
        <v/>
      </c>
      <c r="BE13" s="28" t="str">
        <f t="shared" ca="1" si="32"/>
        <v/>
      </c>
    </row>
    <row r="14" spans="1:83" s="27" customFormat="1" ht="14.1" customHeight="1" x14ac:dyDescent="0.3">
      <c r="A14" s="76" t="str">
        <f t="shared" ca="1" si="12"/>
        <v/>
      </c>
      <c r="B14" s="119"/>
      <c r="C14" s="119" t="s">
        <v>35</v>
      </c>
      <c r="D14" s="27" t="s">
        <v>35</v>
      </c>
      <c r="E14" s="27" t="s">
        <v>35</v>
      </c>
      <c r="F14" s="27" t="s">
        <v>185</v>
      </c>
      <c r="L14" s="120">
        <v>26</v>
      </c>
      <c r="M14" s="123"/>
      <c r="N14" s="123"/>
      <c r="X14" s="208"/>
      <c r="Y14" s="91"/>
      <c r="AA14" s="172"/>
      <c r="AB14" s="173"/>
      <c r="AC14" s="91"/>
      <c r="AD14" s="27">
        <v>-1</v>
      </c>
      <c r="AE14" s="91"/>
      <c r="AG14" s="91"/>
      <c r="AI14" s="208">
        <f t="shared" si="13"/>
        <v>4</v>
      </c>
      <c r="AJ14" s="27" t="str">
        <f>IF($AI15&gt;$AI14, IFERROR(MATCH($AI14, $AI15:$AI$100, 0)-1, ROW($AJ$100)-ROW()), "")</f>
        <v/>
      </c>
      <c r="AK14" s="91">
        <f t="shared" ca="1" si="14"/>
        <v>0</v>
      </c>
      <c r="AL14" s="27" t="str">
        <f t="shared" ca="1" si="15"/>
        <v/>
      </c>
      <c r="AM14" s="87">
        <f t="shared" ca="1" si="16"/>
        <v>0</v>
      </c>
      <c r="AN14" s="27" t="str">
        <f t="shared" ca="1" si="17"/>
        <v/>
      </c>
      <c r="AO14" s="83" t="str">
        <f t="shared" ca="1" si="18"/>
        <v/>
      </c>
      <c r="AP14" s="30" t="str">
        <f t="shared" si="19"/>
        <v/>
      </c>
      <c r="AQ14" s="85" t="str">
        <f t="shared" ca="1" si="20"/>
        <v/>
      </c>
      <c r="AR14" s="30" t="str">
        <f t="shared" si="21"/>
        <v/>
      </c>
      <c r="AS14" s="87" t="str">
        <f t="shared" ca="1" si="22"/>
        <v/>
      </c>
      <c r="AT14" s="27" t="str">
        <f t="shared" ca="1" si="23"/>
        <v/>
      </c>
      <c r="AU14" s="87" t="str">
        <f t="shared" si="24"/>
        <v/>
      </c>
      <c r="AV14" s="217" t="str">
        <f t="shared" si="25"/>
        <v/>
      </c>
      <c r="AW14" s="27" t="str">
        <f t="shared" si="26"/>
        <v/>
      </c>
      <c r="AX14" s="27" t="str">
        <f t="shared" si="27"/>
        <v/>
      </c>
      <c r="AY14" s="174"/>
      <c r="AZ14" s="89" t="str">
        <f t="shared" ca="1" si="28"/>
        <v/>
      </c>
      <c r="BA14" s="116" t="str">
        <f t="shared" ca="1" si="29"/>
        <v/>
      </c>
      <c r="BB14" s="117" t="str">
        <f t="shared" ca="1" si="30"/>
        <v/>
      </c>
      <c r="BC14" s="118" t="str">
        <f t="shared" ca="1" si="31"/>
        <v/>
      </c>
      <c r="BE14" s="28" t="str">
        <f t="shared" ca="1" si="32"/>
        <v/>
      </c>
    </row>
    <row r="15" spans="1:83" s="27" customFormat="1" ht="14.1" customHeight="1" x14ac:dyDescent="0.3">
      <c r="A15" s="76" t="str">
        <f t="shared" ca="1" si="12"/>
        <v/>
      </c>
      <c r="B15" s="119"/>
      <c r="C15" s="119" t="s">
        <v>35</v>
      </c>
      <c r="D15" s="27" t="s">
        <v>35</v>
      </c>
      <c r="E15" s="27" t="s">
        <v>35</v>
      </c>
      <c r="F15" s="27" t="s">
        <v>186</v>
      </c>
      <c r="L15" s="120">
        <v>27</v>
      </c>
      <c r="M15" s="123"/>
      <c r="N15" s="123"/>
      <c r="X15" s="208"/>
      <c r="Y15" s="91"/>
      <c r="AA15" s="172"/>
      <c r="AB15" s="173"/>
      <c r="AC15" s="91"/>
      <c r="AD15" s="27">
        <v>-1</v>
      </c>
      <c r="AE15" s="91"/>
      <c r="AG15" s="91"/>
      <c r="AI15" s="208">
        <f t="shared" si="13"/>
        <v>4</v>
      </c>
      <c r="AJ15" s="27" t="str">
        <f>IF($AI16&gt;$AI15, IFERROR(MATCH($AI15, $AI16:$AI$100, 0)-1, ROW($AJ$100)-ROW()), "")</f>
        <v/>
      </c>
      <c r="AK15" s="91">
        <f t="shared" ca="1" si="14"/>
        <v>0</v>
      </c>
      <c r="AL15" s="27" t="str">
        <f t="shared" ca="1" si="15"/>
        <v/>
      </c>
      <c r="AM15" s="87">
        <f t="shared" ca="1" si="16"/>
        <v>0</v>
      </c>
      <c r="AN15" s="27" t="str">
        <f t="shared" ca="1" si="17"/>
        <v/>
      </c>
      <c r="AO15" s="83" t="str">
        <f t="shared" ca="1" si="18"/>
        <v/>
      </c>
      <c r="AP15" s="30" t="str">
        <f t="shared" si="19"/>
        <v/>
      </c>
      <c r="AQ15" s="85" t="str">
        <f t="shared" ca="1" si="20"/>
        <v/>
      </c>
      <c r="AR15" s="30" t="str">
        <f t="shared" si="21"/>
        <v/>
      </c>
      <c r="AS15" s="87" t="str">
        <f t="shared" ca="1" si="22"/>
        <v/>
      </c>
      <c r="AT15" s="27" t="str">
        <f t="shared" ca="1" si="23"/>
        <v/>
      </c>
      <c r="AU15" s="87" t="str">
        <f t="shared" si="24"/>
        <v/>
      </c>
      <c r="AV15" s="217" t="str">
        <f t="shared" si="25"/>
        <v/>
      </c>
      <c r="AW15" s="27" t="str">
        <f t="shared" si="26"/>
        <v/>
      </c>
      <c r="AX15" s="27" t="str">
        <f t="shared" si="27"/>
        <v/>
      </c>
      <c r="AY15" s="174"/>
      <c r="AZ15" s="89" t="str">
        <f t="shared" ca="1" si="28"/>
        <v/>
      </c>
      <c r="BA15" s="116" t="str">
        <f t="shared" ca="1" si="29"/>
        <v/>
      </c>
      <c r="BB15" s="117" t="str">
        <f t="shared" ca="1" si="30"/>
        <v/>
      </c>
      <c r="BC15" s="118" t="str">
        <f t="shared" ca="1" si="31"/>
        <v/>
      </c>
      <c r="BE15" s="28" t="str">
        <f t="shared" ca="1" si="32"/>
        <v/>
      </c>
    </row>
    <row r="16" spans="1:83" s="27" customFormat="1" ht="14.1" customHeight="1" x14ac:dyDescent="0.3">
      <c r="A16" s="76" t="str">
        <f t="shared" ca="1" si="12"/>
        <v/>
      </c>
      <c r="B16" s="119"/>
      <c r="C16" s="119" t="s">
        <v>35</v>
      </c>
      <c r="D16" s="27" t="s">
        <v>35</v>
      </c>
      <c r="E16" s="27" t="s">
        <v>187</v>
      </c>
      <c r="L16" s="120">
        <v>28</v>
      </c>
      <c r="M16" s="123">
        <f>SUM(M17,M20,M23)</f>
        <v>0</v>
      </c>
      <c r="N16" s="123"/>
      <c r="X16" s="208"/>
      <c r="Y16" s="91"/>
      <c r="AA16" s="172"/>
      <c r="AB16" s="173"/>
      <c r="AC16" s="91"/>
      <c r="AD16" s="27">
        <v>-1</v>
      </c>
      <c r="AE16" s="91"/>
      <c r="AG16" s="91"/>
      <c r="AI16" s="208">
        <f t="shared" si="13"/>
        <v>3</v>
      </c>
      <c r="AJ16" s="27">
        <f>IF($AI17&gt;$AI16, IFERROR(MATCH($AI16, $AI17:$AI$100, 0)-1, ROW($AJ$100)-ROW()), "")</f>
        <v>10</v>
      </c>
      <c r="AK16" s="91">
        <f t="shared" ca="1" si="14"/>
        <v>0</v>
      </c>
      <c r="AL16" s="27" t="str">
        <f t="shared" ca="1" si="15"/>
        <v/>
      </c>
      <c r="AM16" s="87">
        <f t="shared" ca="1" si="16"/>
        <v>0</v>
      </c>
      <c r="AN16" s="27" t="str">
        <f t="shared" ca="1" si="17"/>
        <v/>
      </c>
      <c r="AO16" s="83" t="str">
        <f t="shared" ca="1" si="18"/>
        <v/>
      </c>
      <c r="AP16" s="30" t="str">
        <f t="shared" si="19"/>
        <v/>
      </c>
      <c r="AQ16" s="85" t="str">
        <f t="shared" ca="1" si="20"/>
        <v/>
      </c>
      <c r="AR16" s="30" t="str">
        <f t="shared" si="21"/>
        <v/>
      </c>
      <c r="AS16" s="87" t="str">
        <f t="shared" ca="1" si="22"/>
        <v/>
      </c>
      <c r="AT16" s="27" t="str">
        <f t="shared" ca="1" si="23"/>
        <v/>
      </c>
      <c r="AU16" s="87" t="str">
        <f t="shared" si="24"/>
        <v/>
      </c>
      <c r="AV16" s="217" t="str">
        <f t="shared" si="25"/>
        <v/>
      </c>
      <c r="AW16" s="27" t="str">
        <f t="shared" si="26"/>
        <v/>
      </c>
      <c r="AX16" s="27" t="str">
        <f t="shared" si="27"/>
        <v/>
      </c>
      <c r="AY16" s="174"/>
      <c r="AZ16" s="89" t="str">
        <f t="shared" ca="1" si="28"/>
        <v/>
      </c>
      <c r="BA16" s="116" t="str">
        <f t="shared" ca="1" si="29"/>
        <v/>
      </c>
      <c r="BB16" s="117" t="str">
        <f t="shared" ca="1" si="30"/>
        <v/>
      </c>
      <c r="BC16" s="118" t="str">
        <f t="shared" ca="1" si="31"/>
        <v/>
      </c>
      <c r="BE16" s="28" t="str">
        <f t="shared" ca="1" si="32"/>
        <v/>
      </c>
    </row>
    <row r="17" spans="1:57" s="27" customFormat="1" ht="14.1" customHeight="1" x14ac:dyDescent="0.3">
      <c r="A17" s="76" t="str">
        <f t="shared" ca="1" si="12"/>
        <v/>
      </c>
      <c r="B17" s="119"/>
      <c r="C17" s="119" t="s">
        <v>35</v>
      </c>
      <c r="D17" s="27" t="s">
        <v>35</v>
      </c>
      <c r="E17" s="27" t="s">
        <v>35</v>
      </c>
      <c r="F17" s="27" t="s">
        <v>188</v>
      </c>
      <c r="L17" s="120" t="s">
        <v>189</v>
      </c>
      <c r="M17" s="123">
        <f>SUM(M18:M19)</f>
        <v>0</v>
      </c>
      <c r="N17" s="123"/>
      <c r="X17" s="208"/>
      <c r="Y17" s="91"/>
      <c r="AA17" s="172"/>
      <c r="AB17" s="173"/>
      <c r="AC17" s="91"/>
      <c r="AD17" s="27">
        <v>-1</v>
      </c>
      <c r="AE17" s="91"/>
      <c r="AG17" s="91"/>
      <c r="AI17" s="208">
        <f t="shared" si="13"/>
        <v>4</v>
      </c>
      <c r="AJ17" s="27">
        <f>IF($AI18&gt;$AI17, IFERROR(MATCH($AI17, $AI18:$AI$100, 0)-1, ROW($AJ$100)-ROW()), "")</f>
        <v>2</v>
      </c>
      <c r="AK17" s="91">
        <f t="shared" ca="1" si="14"/>
        <v>0</v>
      </c>
      <c r="AL17" s="27" t="str">
        <f t="shared" ca="1" si="15"/>
        <v/>
      </c>
      <c r="AM17" s="87">
        <f t="shared" ca="1" si="16"/>
        <v>0</v>
      </c>
      <c r="AN17" s="27" t="str">
        <f t="shared" ca="1" si="17"/>
        <v/>
      </c>
      <c r="AO17" s="83" t="str">
        <f t="shared" ca="1" si="18"/>
        <v/>
      </c>
      <c r="AP17" s="30" t="str">
        <f t="shared" si="19"/>
        <v/>
      </c>
      <c r="AQ17" s="85" t="str">
        <f t="shared" ca="1" si="20"/>
        <v/>
      </c>
      <c r="AR17" s="30" t="str">
        <f t="shared" si="21"/>
        <v/>
      </c>
      <c r="AS17" s="87" t="str">
        <f t="shared" ca="1" si="22"/>
        <v/>
      </c>
      <c r="AT17" s="27" t="str">
        <f t="shared" ca="1" si="23"/>
        <v/>
      </c>
      <c r="AU17" s="87" t="str">
        <f t="shared" si="24"/>
        <v/>
      </c>
      <c r="AV17" s="217" t="str">
        <f t="shared" si="25"/>
        <v/>
      </c>
      <c r="AW17" s="27" t="str">
        <f t="shared" si="26"/>
        <v/>
      </c>
      <c r="AX17" s="27" t="str">
        <f t="shared" si="27"/>
        <v/>
      </c>
      <c r="AY17" s="174"/>
      <c r="AZ17" s="89" t="str">
        <f t="shared" ca="1" si="28"/>
        <v/>
      </c>
      <c r="BA17" s="116" t="str">
        <f t="shared" ca="1" si="29"/>
        <v/>
      </c>
      <c r="BB17" s="117" t="str">
        <f t="shared" ca="1" si="30"/>
        <v/>
      </c>
      <c r="BC17" s="118" t="str">
        <f t="shared" ca="1" si="31"/>
        <v/>
      </c>
      <c r="BE17" s="28" t="str">
        <f t="shared" ca="1" si="32"/>
        <v/>
      </c>
    </row>
    <row r="18" spans="1:57" s="27" customFormat="1" ht="14.1" customHeight="1" x14ac:dyDescent="0.3">
      <c r="A18" s="76" t="str">
        <f t="shared" ca="1" si="12"/>
        <v/>
      </c>
      <c r="B18" s="119"/>
      <c r="C18" s="119" t="s">
        <v>35</v>
      </c>
      <c r="D18" s="27" t="s">
        <v>35</v>
      </c>
      <c r="E18" s="27" t="s">
        <v>35</v>
      </c>
      <c r="F18" s="27" t="s">
        <v>35</v>
      </c>
      <c r="G18" s="27" t="s">
        <v>190</v>
      </c>
      <c r="L18" s="120">
        <v>280</v>
      </c>
      <c r="M18" s="123"/>
      <c r="N18" s="123"/>
      <c r="X18" s="208"/>
      <c r="Y18" s="91"/>
      <c r="AA18" s="172"/>
      <c r="AB18" s="173"/>
      <c r="AC18" s="91"/>
      <c r="AD18" s="27">
        <v>-1</v>
      </c>
      <c r="AE18" s="91"/>
      <c r="AG18" s="91"/>
      <c r="AI18" s="208">
        <f t="shared" si="13"/>
        <v>5</v>
      </c>
      <c r="AJ18" s="27" t="str">
        <f>IF($AI19&gt;$AI18, IFERROR(MATCH($AI18, $AI19:$AI$100, 0)-1, ROW($AJ$100)-ROW()), "")</f>
        <v/>
      </c>
      <c r="AK18" s="91">
        <f t="shared" ca="1" si="14"/>
        <v>0</v>
      </c>
      <c r="AL18" s="27" t="str">
        <f t="shared" ca="1" si="15"/>
        <v/>
      </c>
      <c r="AM18" s="87">
        <f t="shared" ca="1" si="16"/>
        <v>0</v>
      </c>
      <c r="AN18" s="27" t="str">
        <f t="shared" ca="1" si="17"/>
        <v/>
      </c>
      <c r="AO18" s="83" t="str">
        <f t="shared" ca="1" si="18"/>
        <v/>
      </c>
      <c r="AP18" s="30" t="str">
        <f t="shared" si="19"/>
        <v/>
      </c>
      <c r="AQ18" s="85" t="str">
        <f t="shared" ca="1" si="20"/>
        <v/>
      </c>
      <c r="AR18" s="30" t="str">
        <f t="shared" si="21"/>
        <v/>
      </c>
      <c r="AS18" s="87" t="str">
        <f t="shared" ca="1" si="22"/>
        <v/>
      </c>
      <c r="AT18" s="27" t="str">
        <f t="shared" ca="1" si="23"/>
        <v/>
      </c>
      <c r="AU18" s="87" t="str">
        <f t="shared" si="24"/>
        <v/>
      </c>
      <c r="AV18" s="217" t="str">
        <f t="shared" si="25"/>
        <v/>
      </c>
      <c r="AW18" s="27" t="str">
        <f t="shared" si="26"/>
        <v/>
      </c>
      <c r="AX18" s="27" t="str">
        <f t="shared" si="27"/>
        <v/>
      </c>
      <c r="AY18" s="174"/>
      <c r="AZ18" s="89" t="str">
        <f t="shared" ca="1" si="28"/>
        <v/>
      </c>
      <c r="BA18" s="116" t="str">
        <f t="shared" ca="1" si="29"/>
        <v/>
      </c>
      <c r="BB18" s="117" t="str">
        <f t="shared" ca="1" si="30"/>
        <v/>
      </c>
      <c r="BC18" s="118" t="str">
        <f t="shared" ca="1" si="31"/>
        <v/>
      </c>
      <c r="BE18" s="28" t="str">
        <f t="shared" ca="1" si="32"/>
        <v/>
      </c>
    </row>
    <row r="19" spans="1:57" s="27" customFormat="1" ht="14.1" customHeight="1" x14ac:dyDescent="0.3">
      <c r="A19" s="76" t="str">
        <f t="shared" ca="1" si="12"/>
        <v/>
      </c>
      <c r="B19" s="119"/>
      <c r="C19" s="119" t="s">
        <v>35</v>
      </c>
      <c r="D19" s="119" t="s">
        <v>35</v>
      </c>
      <c r="E19" s="119" t="s">
        <v>35</v>
      </c>
      <c r="F19" s="119" t="s">
        <v>35</v>
      </c>
      <c r="G19" s="119" t="s">
        <v>191</v>
      </c>
      <c r="H19" s="119"/>
      <c r="I19" s="119"/>
      <c r="J19" s="119"/>
      <c r="L19" s="120">
        <v>281</v>
      </c>
      <c r="M19" s="121"/>
      <c r="N19" s="121"/>
      <c r="X19" s="208"/>
      <c r="Y19" s="91"/>
      <c r="AA19" s="172"/>
      <c r="AB19" s="173"/>
      <c r="AC19" s="91"/>
      <c r="AD19" s="27">
        <v>-1</v>
      </c>
      <c r="AE19" s="91"/>
      <c r="AG19" s="91"/>
      <c r="AI19" s="208">
        <f t="shared" si="13"/>
        <v>5</v>
      </c>
      <c r="AJ19" s="27" t="str">
        <f>IF($AI20&gt;$AI19, IFERROR(MATCH($AI19, $AI20:$AI$100, 0)-1, ROW($AJ$100)-ROW()), "")</f>
        <v/>
      </c>
      <c r="AK19" s="91">
        <f t="shared" ca="1" si="14"/>
        <v>0</v>
      </c>
      <c r="AL19" s="27" t="str">
        <f t="shared" ca="1" si="15"/>
        <v/>
      </c>
      <c r="AM19" s="87">
        <f t="shared" ca="1" si="16"/>
        <v>0</v>
      </c>
      <c r="AN19" s="27" t="str">
        <f t="shared" ca="1" si="17"/>
        <v/>
      </c>
      <c r="AO19" s="83" t="str">
        <f t="shared" ca="1" si="18"/>
        <v/>
      </c>
      <c r="AP19" s="30" t="str">
        <f t="shared" si="19"/>
        <v/>
      </c>
      <c r="AQ19" s="85" t="str">
        <f t="shared" ca="1" si="20"/>
        <v/>
      </c>
      <c r="AR19" s="30" t="str">
        <f t="shared" si="21"/>
        <v/>
      </c>
      <c r="AS19" s="87" t="str">
        <f t="shared" ca="1" si="22"/>
        <v/>
      </c>
      <c r="AT19" s="27" t="str">
        <f t="shared" ca="1" si="23"/>
        <v/>
      </c>
      <c r="AU19" s="87" t="str">
        <f t="shared" si="24"/>
        <v/>
      </c>
      <c r="AV19" s="217" t="str">
        <f t="shared" si="25"/>
        <v/>
      </c>
      <c r="AW19" s="27" t="str">
        <f t="shared" si="26"/>
        <v/>
      </c>
      <c r="AX19" s="27" t="str">
        <f t="shared" si="27"/>
        <v/>
      </c>
      <c r="AY19" s="174"/>
      <c r="AZ19" s="89" t="str">
        <f t="shared" ca="1" si="28"/>
        <v/>
      </c>
      <c r="BA19" s="116" t="str">
        <f t="shared" ca="1" si="29"/>
        <v/>
      </c>
      <c r="BB19" s="117" t="str">
        <f t="shared" ca="1" si="30"/>
        <v/>
      </c>
      <c r="BC19" s="118" t="str">
        <f t="shared" ca="1" si="31"/>
        <v/>
      </c>
      <c r="BE19" s="28" t="str">
        <f t="shared" ca="1" si="32"/>
        <v/>
      </c>
    </row>
    <row r="20" spans="1:57" s="27" customFormat="1" ht="14.1" customHeight="1" x14ac:dyDescent="0.3">
      <c r="A20" s="76" t="str">
        <f t="shared" ca="1" si="12"/>
        <v/>
      </c>
      <c r="B20" s="119"/>
      <c r="C20" s="119" t="s">
        <v>35</v>
      </c>
      <c r="D20" s="119" t="s">
        <v>35</v>
      </c>
      <c r="E20" s="119" t="s">
        <v>35</v>
      </c>
      <c r="F20" s="119" t="s">
        <v>192</v>
      </c>
      <c r="G20" s="119"/>
      <c r="H20" s="119"/>
      <c r="I20" s="119"/>
      <c r="J20" s="119"/>
      <c r="L20" s="120" t="s">
        <v>193</v>
      </c>
      <c r="M20" s="121">
        <f>SUM(M21:M22)</f>
        <v>0</v>
      </c>
      <c r="N20" s="121"/>
      <c r="X20" s="208"/>
      <c r="Y20" s="91"/>
      <c r="AA20" s="172"/>
      <c r="AB20" s="173"/>
      <c r="AC20" s="91"/>
      <c r="AD20" s="27">
        <v>-1</v>
      </c>
      <c r="AE20" s="91"/>
      <c r="AG20" s="91"/>
      <c r="AI20" s="208">
        <f t="shared" si="13"/>
        <v>4</v>
      </c>
      <c r="AJ20" s="27">
        <f>IF($AI21&gt;$AI20, IFERROR(MATCH($AI20, $AI21:$AI$100, 0)-1, ROW($AJ$100)-ROW()), "")</f>
        <v>2</v>
      </c>
      <c r="AK20" s="91">
        <f t="shared" ca="1" si="14"/>
        <v>0</v>
      </c>
      <c r="AL20" s="27" t="str">
        <f t="shared" ca="1" si="15"/>
        <v/>
      </c>
      <c r="AM20" s="87">
        <f t="shared" ca="1" si="16"/>
        <v>0</v>
      </c>
      <c r="AN20" s="27" t="str">
        <f t="shared" ca="1" si="17"/>
        <v/>
      </c>
      <c r="AO20" s="83" t="str">
        <f t="shared" ca="1" si="18"/>
        <v/>
      </c>
      <c r="AP20" s="30" t="str">
        <f t="shared" si="19"/>
        <v/>
      </c>
      <c r="AQ20" s="85" t="str">
        <f t="shared" ca="1" si="20"/>
        <v/>
      </c>
      <c r="AR20" s="30" t="str">
        <f t="shared" si="21"/>
        <v/>
      </c>
      <c r="AS20" s="87" t="str">
        <f t="shared" ca="1" si="22"/>
        <v/>
      </c>
      <c r="AT20" s="27" t="str">
        <f t="shared" ca="1" si="23"/>
        <v/>
      </c>
      <c r="AU20" s="87" t="str">
        <f t="shared" si="24"/>
        <v/>
      </c>
      <c r="AV20" s="217" t="str">
        <f t="shared" si="25"/>
        <v/>
      </c>
      <c r="AW20" s="27" t="str">
        <f t="shared" si="26"/>
        <v/>
      </c>
      <c r="AX20" s="27" t="str">
        <f t="shared" si="27"/>
        <v/>
      </c>
      <c r="AY20" s="174"/>
      <c r="AZ20" s="89" t="str">
        <f t="shared" ca="1" si="28"/>
        <v/>
      </c>
      <c r="BA20" s="116" t="str">
        <f t="shared" ca="1" si="29"/>
        <v/>
      </c>
      <c r="BB20" s="117" t="str">
        <f t="shared" ca="1" si="30"/>
        <v/>
      </c>
      <c r="BC20" s="118" t="str">
        <f t="shared" ca="1" si="31"/>
        <v/>
      </c>
      <c r="BE20" s="28" t="str">
        <f t="shared" ca="1" si="32"/>
        <v/>
      </c>
    </row>
    <row r="21" spans="1:57" s="27" customFormat="1" ht="14.1" customHeight="1" x14ac:dyDescent="0.3">
      <c r="A21" s="76" t="str">
        <f t="shared" ca="1" si="12"/>
        <v/>
      </c>
      <c r="B21" s="119"/>
      <c r="C21" s="119" t="s">
        <v>35</v>
      </c>
      <c r="D21" s="119" t="s">
        <v>35</v>
      </c>
      <c r="E21" s="119" t="s">
        <v>35</v>
      </c>
      <c r="F21" s="119" t="s">
        <v>35</v>
      </c>
      <c r="G21" s="119" t="s">
        <v>190</v>
      </c>
      <c r="H21" s="119"/>
      <c r="I21" s="119"/>
      <c r="J21" s="119"/>
      <c r="L21" s="120">
        <v>282</v>
      </c>
      <c r="M21" s="121"/>
      <c r="N21" s="121"/>
      <c r="X21" s="208"/>
      <c r="Y21" s="91"/>
      <c r="AA21" s="172"/>
      <c r="AB21" s="173"/>
      <c r="AC21" s="91"/>
      <c r="AD21" s="27">
        <v>-1</v>
      </c>
      <c r="AE21" s="91"/>
      <c r="AG21" s="91"/>
      <c r="AI21" s="208">
        <f t="shared" si="13"/>
        <v>5</v>
      </c>
      <c r="AJ21" s="27" t="str">
        <f>IF($AI22&gt;$AI21, IFERROR(MATCH($AI21, $AI22:$AI$100, 0)-1, ROW($AJ$100)-ROW()), "")</f>
        <v/>
      </c>
      <c r="AK21" s="91">
        <f t="shared" ca="1" si="14"/>
        <v>0</v>
      </c>
      <c r="AL21" s="27" t="str">
        <f t="shared" ca="1" si="15"/>
        <v/>
      </c>
      <c r="AM21" s="87">
        <f t="shared" ca="1" si="16"/>
        <v>0</v>
      </c>
      <c r="AN21" s="27" t="str">
        <f t="shared" ca="1" si="17"/>
        <v/>
      </c>
      <c r="AO21" s="83" t="str">
        <f t="shared" ca="1" si="18"/>
        <v/>
      </c>
      <c r="AP21" s="30" t="str">
        <f t="shared" si="19"/>
        <v/>
      </c>
      <c r="AQ21" s="85" t="str">
        <f t="shared" ca="1" si="20"/>
        <v/>
      </c>
      <c r="AR21" s="30" t="str">
        <f t="shared" si="21"/>
        <v/>
      </c>
      <c r="AS21" s="87" t="str">
        <f t="shared" ca="1" si="22"/>
        <v/>
      </c>
      <c r="AT21" s="27" t="str">
        <f t="shared" ca="1" si="23"/>
        <v/>
      </c>
      <c r="AU21" s="87" t="str">
        <f t="shared" si="24"/>
        <v/>
      </c>
      <c r="AV21" s="217" t="str">
        <f t="shared" si="25"/>
        <v/>
      </c>
      <c r="AW21" s="27" t="str">
        <f t="shared" si="26"/>
        <v/>
      </c>
      <c r="AX21" s="27" t="str">
        <f t="shared" si="27"/>
        <v/>
      </c>
      <c r="AY21" s="174"/>
      <c r="AZ21" s="89" t="str">
        <f t="shared" ca="1" si="28"/>
        <v/>
      </c>
      <c r="BA21" s="116" t="str">
        <f t="shared" ca="1" si="29"/>
        <v/>
      </c>
      <c r="BB21" s="117" t="str">
        <f t="shared" ca="1" si="30"/>
        <v/>
      </c>
      <c r="BC21" s="118" t="str">
        <f t="shared" ca="1" si="31"/>
        <v/>
      </c>
      <c r="BE21" s="28" t="str">
        <f t="shared" ca="1" si="32"/>
        <v/>
      </c>
    </row>
    <row r="22" spans="1:57" s="27" customFormat="1" ht="14.1" customHeight="1" x14ac:dyDescent="0.3">
      <c r="A22" s="76" t="str">
        <f t="shared" ca="1" si="12"/>
        <v/>
      </c>
      <c r="B22" s="119"/>
      <c r="C22" s="119" t="s">
        <v>35</v>
      </c>
      <c r="D22" s="119" t="s">
        <v>35</v>
      </c>
      <c r="E22" s="119" t="s">
        <v>35</v>
      </c>
      <c r="F22" s="119" t="s">
        <v>35</v>
      </c>
      <c r="G22" s="119" t="s">
        <v>191</v>
      </c>
      <c r="H22" s="119"/>
      <c r="I22" s="119"/>
      <c r="J22" s="119"/>
      <c r="L22" s="120">
        <v>283</v>
      </c>
      <c r="M22" s="121"/>
      <c r="N22" s="121"/>
      <c r="X22" s="208"/>
      <c r="Y22" s="91"/>
      <c r="AA22" s="172"/>
      <c r="AB22" s="173"/>
      <c r="AC22" s="91"/>
      <c r="AD22" s="27">
        <v>-1</v>
      </c>
      <c r="AE22" s="91"/>
      <c r="AG22" s="91"/>
      <c r="AI22" s="208">
        <f t="shared" si="13"/>
        <v>5</v>
      </c>
      <c r="AJ22" s="27" t="str">
        <f>IF($AI23&gt;$AI22, IFERROR(MATCH($AI22, $AI23:$AI$100, 0)-1, ROW($AJ$100)-ROW()), "")</f>
        <v/>
      </c>
      <c r="AK22" s="91">
        <f t="shared" ca="1" si="14"/>
        <v>0</v>
      </c>
      <c r="AL22" s="27" t="str">
        <f t="shared" ca="1" si="15"/>
        <v/>
      </c>
      <c r="AM22" s="87">
        <f t="shared" ca="1" si="16"/>
        <v>0</v>
      </c>
      <c r="AN22" s="27" t="str">
        <f t="shared" ca="1" si="17"/>
        <v/>
      </c>
      <c r="AO22" s="83" t="str">
        <f t="shared" ca="1" si="18"/>
        <v/>
      </c>
      <c r="AP22" s="30" t="str">
        <f t="shared" si="19"/>
        <v/>
      </c>
      <c r="AQ22" s="85" t="str">
        <f t="shared" ca="1" si="20"/>
        <v/>
      </c>
      <c r="AR22" s="30" t="str">
        <f t="shared" si="21"/>
        <v/>
      </c>
      <c r="AS22" s="87" t="str">
        <f t="shared" ca="1" si="22"/>
        <v/>
      </c>
      <c r="AT22" s="27" t="str">
        <f t="shared" ca="1" si="23"/>
        <v/>
      </c>
      <c r="AU22" s="87" t="str">
        <f t="shared" si="24"/>
        <v/>
      </c>
      <c r="AV22" s="217" t="str">
        <f t="shared" si="25"/>
        <v/>
      </c>
      <c r="AW22" s="27" t="str">
        <f t="shared" si="26"/>
        <v/>
      </c>
      <c r="AX22" s="27" t="str">
        <f t="shared" si="27"/>
        <v/>
      </c>
      <c r="AY22" s="174"/>
      <c r="AZ22" s="89" t="str">
        <f t="shared" ca="1" si="28"/>
        <v/>
      </c>
      <c r="BA22" s="116" t="str">
        <f t="shared" ca="1" si="29"/>
        <v/>
      </c>
      <c r="BB22" s="117" t="str">
        <f t="shared" ca="1" si="30"/>
        <v/>
      </c>
      <c r="BC22" s="118" t="str">
        <f t="shared" ca="1" si="31"/>
        <v/>
      </c>
      <c r="BE22" s="28" t="str">
        <f t="shared" ca="1" si="32"/>
        <v/>
      </c>
    </row>
    <row r="23" spans="1:57" s="27" customFormat="1" ht="14.1" customHeight="1" x14ac:dyDescent="0.3">
      <c r="A23" s="76" t="str">
        <f t="shared" ca="1" si="12"/>
        <v/>
      </c>
      <c r="B23" s="119"/>
      <c r="C23" s="119" t="s">
        <v>35</v>
      </c>
      <c r="D23" s="119" t="s">
        <v>35</v>
      </c>
      <c r="E23" s="119" t="s">
        <v>35</v>
      </c>
      <c r="F23" s="119" t="s">
        <v>194</v>
      </c>
      <c r="G23" s="119"/>
      <c r="H23" s="119"/>
      <c r="I23" s="119"/>
      <c r="J23" s="119"/>
      <c r="L23" s="120" t="s">
        <v>195</v>
      </c>
      <c r="M23" s="121">
        <f>SUM(M24:M25)</f>
        <v>0</v>
      </c>
      <c r="N23" s="121"/>
      <c r="X23" s="208"/>
      <c r="Y23" s="91"/>
      <c r="AA23" s="172"/>
      <c r="AB23" s="173"/>
      <c r="AC23" s="91"/>
      <c r="AD23" s="27">
        <v>-1</v>
      </c>
      <c r="AE23" s="91"/>
      <c r="AG23" s="91"/>
      <c r="AI23" s="208">
        <f t="shared" si="13"/>
        <v>4</v>
      </c>
      <c r="AJ23" s="27">
        <f>IF($AI24&gt;$AI23, IFERROR(MATCH($AI23, $AI24:$AI$100, 0)-1, ROW($AJ$100)-ROW()), "")</f>
        <v>4</v>
      </c>
      <c r="AK23" s="91">
        <f t="shared" ca="1" si="14"/>
        <v>0</v>
      </c>
      <c r="AL23" s="27" t="str">
        <f t="shared" ca="1" si="15"/>
        <v/>
      </c>
      <c r="AM23" s="87">
        <f t="shared" ca="1" si="16"/>
        <v>0</v>
      </c>
      <c r="AN23" s="27" t="str">
        <f t="shared" ca="1" si="17"/>
        <v/>
      </c>
      <c r="AO23" s="83" t="str">
        <f t="shared" ca="1" si="18"/>
        <v/>
      </c>
      <c r="AP23" s="30" t="str">
        <f t="shared" si="19"/>
        <v/>
      </c>
      <c r="AQ23" s="85" t="str">
        <f t="shared" ca="1" si="20"/>
        <v/>
      </c>
      <c r="AR23" s="30" t="str">
        <f t="shared" si="21"/>
        <v/>
      </c>
      <c r="AS23" s="87" t="str">
        <f t="shared" ca="1" si="22"/>
        <v/>
      </c>
      <c r="AT23" s="27" t="str">
        <f t="shared" ca="1" si="23"/>
        <v/>
      </c>
      <c r="AU23" s="87" t="str">
        <f t="shared" si="24"/>
        <v/>
      </c>
      <c r="AV23" s="217" t="str">
        <f t="shared" si="25"/>
        <v/>
      </c>
      <c r="AW23" s="27" t="str">
        <f t="shared" si="26"/>
        <v/>
      </c>
      <c r="AX23" s="27" t="str">
        <f t="shared" si="27"/>
        <v/>
      </c>
      <c r="AY23" s="174"/>
      <c r="AZ23" s="89" t="str">
        <f t="shared" ca="1" si="28"/>
        <v/>
      </c>
      <c r="BA23" s="116" t="str">
        <f t="shared" ca="1" si="29"/>
        <v/>
      </c>
      <c r="BB23" s="117" t="str">
        <f t="shared" ca="1" si="30"/>
        <v/>
      </c>
      <c r="BC23" s="118" t="str">
        <f t="shared" ca="1" si="31"/>
        <v/>
      </c>
      <c r="BE23" s="28" t="str">
        <f t="shared" ca="1" si="32"/>
        <v/>
      </c>
    </row>
    <row r="24" spans="1:57" s="27" customFormat="1" ht="14.1" customHeight="1" x14ac:dyDescent="0.3">
      <c r="A24" s="76" t="str">
        <f t="shared" ca="1" si="12"/>
        <v/>
      </c>
      <c r="B24" s="119"/>
      <c r="C24" s="119" t="s">
        <v>35</v>
      </c>
      <c r="D24" s="119" t="s">
        <v>35</v>
      </c>
      <c r="E24" s="119" t="s">
        <v>35</v>
      </c>
      <c r="F24" s="119" t="s">
        <v>35</v>
      </c>
      <c r="G24" s="119" t="s">
        <v>196</v>
      </c>
      <c r="H24" s="119"/>
      <c r="I24" s="119"/>
      <c r="J24" s="119"/>
      <c r="L24" s="120">
        <v>284</v>
      </c>
      <c r="M24" s="121"/>
      <c r="N24" s="121"/>
      <c r="X24" s="208"/>
      <c r="Y24" s="91"/>
      <c r="AA24" s="172"/>
      <c r="AB24" s="173"/>
      <c r="AC24" s="91"/>
      <c r="AD24" s="27">
        <v>-1</v>
      </c>
      <c r="AE24" s="91"/>
      <c r="AG24" s="91"/>
      <c r="AI24" s="208">
        <f t="shared" si="13"/>
        <v>5</v>
      </c>
      <c r="AJ24" s="27" t="str">
        <f>IF($AI25&gt;$AI24, IFERROR(MATCH($AI24, $AI25:$AI$100, 0)-1, ROW($AJ$100)-ROW()), "")</f>
        <v/>
      </c>
      <c r="AK24" s="91">
        <f t="shared" ca="1" si="14"/>
        <v>0</v>
      </c>
      <c r="AL24" s="27" t="str">
        <f t="shared" ca="1" si="15"/>
        <v/>
      </c>
      <c r="AM24" s="87">
        <f t="shared" ca="1" si="16"/>
        <v>0</v>
      </c>
      <c r="AN24" s="27" t="str">
        <f t="shared" ca="1" si="17"/>
        <v/>
      </c>
      <c r="AO24" s="83" t="str">
        <f t="shared" ca="1" si="18"/>
        <v/>
      </c>
      <c r="AP24" s="30" t="str">
        <f t="shared" si="19"/>
        <v/>
      </c>
      <c r="AQ24" s="85" t="str">
        <f t="shared" ca="1" si="20"/>
        <v/>
      </c>
      <c r="AR24" s="30" t="str">
        <f t="shared" si="21"/>
        <v/>
      </c>
      <c r="AS24" s="87" t="str">
        <f t="shared" ca="1" si="22"/>
        <v/>
      </c>
      <c r="AT24" s="27" t="str">
        <f t="shared" ca="1" si="23"/>
        <v/>
      </c>
      <c r="AU24" s="87" t="str">
        <f t="shared" si="24"/>
        <v/>
      </c>
      <c r="AV24" s="217" t="str">
        <f t="shared" si="25"/>
        <v/>
      </c>
      <c r="AW24" s="27" t="str">
        <f t="shared" si="26"/>
        <v/>
      </c>
      <c r="AX24" s="27" t="str">
        <f t="shared" si="27"/>
        <v/>
      </c>
      <c r="AY24" s="174"/>
      <c r="AZ24" s="89" t="str">
        <f t="shared" ca="1" si="28"/>
        <v/>
      </c>
      <c r="BA24" s="116" t="str">
        <f t="shared" ca="1" si="29"/>
        <v/>
      </c>
      <c r="BB24" s="117" t="str">
        <f t="shared" ca="1" si="30"/>
        <v/>
      </c>
      <c r="BC24" s="118" t="str">
        <f t="shared" ca="1" si="31"/>
        <v/>
      </c>
      <c r="BE24" s="28" t="str">
        <f t="shared" ca="1" si="32"/>
        <v/>
      </c>
    </row>
    <row r="25" spans="1:57" s="27" customFormat="1" ht="14.1" customHeight="1" x14ac:dyDescent="0.3">
      <c r="A25" s="76" t="str">
        <f t="shared" ca="1" si="12"/>
        <v/>
      </c>
      <c r="B25" s="119"/>
      <c r="C25" s="119" t="s">
        <v>35</v>
      </c>
      <c r="D25" s="119" t="s">
        <v>35</v>
      </c>
      <c r="E25" s="119" t="s">
        <v>35</v>
      </c>
      <c r="F25" s="119" t="s">
        <v>35</v>
      </c>
      <c r="G25" s="119" t="s">
        <v>197</v>
      </c>
      <c r="H25" s="119"/>
      <c r="I25" s="119"/>
      <c r="J25" s="119"/>
      <c r="L25" s="120" t="s">
        <v>198</v>
      </c>
      <c r="M25" s="121"/>
      <c r="N25" s="121"/>
      <c r="X25" s="208"/>
      <c r="Y25" s="91"/>
      <c r="AA25" s="172"/>
      <c r="AB25" s="173"/>
      <c r="AC25" s="91"/>
      <c r="AD25" s="27">
        <v>-1</v>
      </c>
      <c r="AE25" s="91"/>
      <c r="AG25" s="91"/>
      <c r="AI25" s="208">
        <f t="shared" si="13"/>
        <v>5</v>
      </c>
      <c r="AJ25" s="27" t="str">
        <f>IF($AI26&gt;$AI25, IFERROR(MATCH($AI25, $AI26:$AI$100, 0)-1, ROW($AJ$100)-ROW()), "")</f>
        <v/>
      </c>
      <c r="AK25" s="91">
        <f t="shared" ca="1" si="14"/>
        <v>0</v>
      </c>
      <c r="AL25" s="27" t="str">
        <f t="shared" ca="1" si="15"/>
        <v/>
      </c>
      <c r="AM25" s="87">
        <f t="shared" ca="1" si="16"/>
        <v>0</v>
      </c>
      <c r="AN25" s="27" t="str">
        <f t="shared" ca="1" si="17"/>
        <v/>
      </c>
      <c r="AO25" s="83" t="str">
        <f t="shared" ca="1" si="18"/>
        <v/>
      </c>
      <c r="AP25" s="30" t="str">
        <f t="shared" si="19"/>
        <v/>
      </c>
      <c r="AQ25" s="85" t="str">
        <f t="shared" ca="1" si="20"/>
        <v/>
      </c>
      <c r="AR25" s="30" t="str">
        <f t="shared" si="21"/>
        <v/>
      </c>
      <c r="AS25" s="87" t="str">
        <f t="shared" ca="1" si="22"/>
        <v/>
      </c>
      <c r="AT25" s="27" t="str">
        <f t="shared" ca="1" si="23"/>
        <v/>
      </c>
      <c r="AU25" s="87" t="str">
        <f t="shared" si="24"/>
        <v/>
      </c>
      <c r="AV25" s="217" t="str">
        <f t="shared" si="25"/>
        <v/>
      </c>
      <c r="AW25" s="27" t="str">
        <f t="shared" si="26"/>
        <v/>
      </c>
      <c r="AX25" s="27" t="str">
        <f t="shared" si="27"/>
        <v/>
      </c>
      <c r="AY25" s="174"/>
      <c r="AZ25" s="89" t="str">
        <f t="shared" ca="1" si="28"/>
        <v/>
      </c>
      <c r="BA25" s="116" t="str">
        <f t="shared" ca="1" si="29"/>
        <v/>
      </c>
      <c r="BB25" s="117" t="str">
        <f t="shared" ca="1" si="30"/>
        <v/>
      </c>
      <c r="BC25" s="118" t="str">
        <f t="shared" ca="1" si="31"/>
        <v/>
      </c>
      <c r="BE25" s="28" t="str">
        <f t="shared" ca="1" si="32"/>
        <v/>
      </c>
    </row>
    <row r="26" spans="1:57" s="27" customFormat="1" ht="14.1" customHeight="1" x14ac:dyDescent="0.3">
      <c r="A26" s="76" t="str">
        <f t="shared" ca="1" si="12"/>
        <v/>
      </c>
      <c r="B26" s="119"/>
      <c r="C26" s="119" t="s">
        <v>35</v>
      </c>
      <c r="D26" s="119" t="s">
        <v>199</v>
      </c>
      <c r="E26" s="119"/>
      <c r="F26" s="119"/>
      <c r="G26" s="119"/>
      <c r="H26" s="119"/>
      <c r="I26" s="119"/>
      <c r="J26" s="119"/>
      <c r="L26" s="120" t="s">
        <v>200</v>
      </c>
      <c r="M26" s="121">
        <f>SUM(M27,M30,M33,M45:M47)</f>
        <v>0</v>
      </c>
      <c r="N26" s="121"/>
      <c r="X26" s="208"/>
      <c r="Y26" s="91"/>
      <c r="AA26" s="172"/>
      <c r="AB26" s="173"/>
      <c r="AC26" s="91"/>
      <c r="AD26" s="27">
        <v>-1</v>
      </c>
      <c r="AE26" s="91"/>
      <c r="AG26" s="91"/>
      <c r="AI26" s="208">
        <f t="shared" si="13"/>
        <v>2</v>
      </c>
      <c r="AJ26" s="27">
        <f>IF($AI27&gt;$AI26, IFERROR(MATCH($AI26, $AI27:$AI$100, 0)-1, ROW($AJ$100)-ROW()), "")</f>
        <v>22</v>
      </c>
      <c r="AK26" s="91">
        <f t="shared" ca="1" si="14"/>
        <v>0</v>
      </c>
      <c r="AL26" s="27" t="str">
        <f t="shared" ca="1" si="15"/>
        <v/>
      </c>
      <c r="AM26" s="87">
        <f t="shared" ca="1" si="16"/>
        <v>0</v>
      </c>
      <c r="AN26" s="27" t="str">
        <f t="shared" ca="1" si="17"/>
        <v/>
      </c>
      <c r="AO26" s="83" t="str">
        <f t="shared" ca="1" si="18"/>
        <v/>
      </c>
      <c r="AP26" s="30" t="str">
        <f t="shared" si="19"/>
        <v/>
      </c>
      <c r="AQ26" s="85" t="str">
        <f t="shared" ca="1" si="20"/>
        <v/>
      </c>
      <c r="AR26" s="30" t="str">
        <f t="shared" si="21"/>
        <v/>
      </c>
      <c r="AS26" s="87" t="str">
        <f t="shared" ca="1" si="22"/>
        <v/>
      </c>
      <c r="AT26" s="27" t="str">
        <f t="shared" ca="1" si="23"/>
        <v/>
      </c>
      <c r="AU26" s="87" t="str">
        <f t="shared" si="24"/>
        <v/>
      </c>
      <c r="AV26" s="217" t="str">
        <f t="shared" si="25"/>
        <v/>
      </c>
      <c r="AW26" s="27" t="str">
        <f t="shared" si="26"/>
        <v/>
      </c>
      <c r="AX26" s="27" t="str">
        <f t="shared" si="27"/>
        <v/>
      </c>
      <c r="AY26" s="174"/>
      <c r="AZ26" s="89" t="str">
        <f t="shared" ca="1" si="28"/>
        <v/>
      </c>
      <c r="BA26" s="116" t="str">
        <f t="shared" ca="1" si="29"/>
        <v/>
      </c>
      <c r="BB26" s="117" t="str">
        <f t="shared" ca="1" si="30"/>
        <v/>
      </c>
      <c r="BC26" s="118" t="str">
        <f t="shared" ca="1" si="31"/>
        <v/>
      </c>
      <c r="BE26" s="28" t="str">
        <f t="shared" ca="1" si="32"/>
        <v/>
      </c>
    </row>
    <row r="27" spans="1:57" s="27" customFormat="1" ht="14.1" customHeight="1" x14ac:dyDescent="0.3">
      <c r="A27" s="76" t="str">
        <f t="shared" ca="1" si="12"/>
        <v/>
      </c>
      <c r="B27" s="119"/>
      <c r="C27" s="119" t="s">
        <v>35</v>
      </c>
      <c r="D27" s="119" t="s">
        <v>35</v>
      </c>
      <c r="E27" s="119" t="s">
        <v>201</v>
      </c>
      <c r="F27" s="119"/>
      <c r="G27" s="119"/>
      <c r="H27" s="119"/>
      <c r="I27" s="119"/>
      <c r="J27" s="119"/>
      <c r="L27" s="120">
        <v>29</v>
      </c>
      <c r="M27" s="121">
        <f>SUM(M28:M29)</f>
        <v>0</v>
      </c>
      <c r="N27" s="121"/>
      <c r="X27" s="208"/>
      <c r="Y27" s="91"/>
      <c r="AA27" s="172"/>
      <c r="AB27" s="173"/>
      <c r="AC27" s="91"/>
      <c r="AD27" s="27">
        <v>-1</v>
      </c>
      <c r="AE27" s="91"/>
      <c r="AG27" s="91"/>
      <c r="AI27" s="208">
        <f t="shared" si="13"/>
        <v>3</v>
      </c>
      <c r="AJ27" s="27">
        <f>IF($AI28&gt;$AI27, IFERROR(MATCH($AI27, $AI28:$AI$100, 0)-1, ROW($AJ$100)-ROW()), "")</f>
        <v>2</v>
      </c>
      <c r="AK27" s="91">
        <f t="shared" ca="1" si="14"/>
        <v>0</v>
      </c>
      <c r="AL27" s="27" t="str">
        <f t="shared" ca="1" si="15"/>
        <v/>
      </c>
      <c r="AM27" s="87">
        <f t="shared" ca="1" si="16"/>
        <v>0</v>
      </c>
      <c r="AN27" s="27" t="str">
        <f t="shared" ca="1" si="17"/>
        <v/>
      </c>
      <c r="AO27" s="83" t="str">
        <f t="shared" ca="1" si="18"/>
        <v/>
      </c>
      <c r="AP27" s="30" t="str">
        <f t="shared" si="19"/>
        <v/>
      </c>
      <c r="AQ27" s="85" t="str">
        <f t="shared" ca="1" si="20"/>
        <v/>
      </c>
      <c r="AR27" s="30" t="str">
        <f t="shared" si="21"/>
        <v/>
      </c>
      <c r="AS27" s="87" t="str">
        <f t="shared" ca="1" si="22"/>
        <v/>
      </c>
      <c r="AT27" s="27" t="str">
        <f t="shared" ca="1" si="23"/>
        <v/>
      </c>
      <c r="AU27" s="87" t="str">
        <f t="shared" si="24"/>
        <v/>
      </c>
      <c r="AV27" s="217" t="str">
        <f t="shared" si="25"/>
        <v/>
      </c>
      <c r="AW27" s="27" t="str">
        <f t="shared" si="26"/>
        <v/>
      </c>
      <c r="AX27" s="27" t="str">
        <f t="shared" si="27"/>
        <v/>
      </c>
      <c r="AY27" s="174"/>
      <c r="AZ27" s="89" t="str">
        <f t="shared" ca="1" si="28"/>
        <v/>
      </c>
      <c r="BA27" s="116" t="str">
        <f t="shared" ca="1" si="29"/>
        <v/>
      </c>
      <c r="BB27" s="117" t="str">
        <f t="shared" ca="1" si="30"/>
        <v/>
      </c>
      <c r="BC27" s="118" t="str">
        <f t="shared" ca="1" si="31"/>
        <v/>
      </c>
      <c r="BE27" s="28" t="str">
        <f t="shared" ca="1" si="32"/>
        <v/>
      </c>
    </row>
    <row r="28" spans="1:57" s="27" customFormat="1" ht="14.1" customHeight="1" x14ac:dyDescent="0.3">
      <c r="A28" s="76" t="str">
        <f t="shared" ca="1" si="12"/>
        <v/>
      </c>
      <c r="B28" s="119"/>
      <c r="C28" s="119" t="s">
        <v>35</v>
      </c>
      <c r="D28" s="119" t="s">
        <v>35</v>
      </c>
      <c r="E28" s="119" t="s">
        <v>35</v>
      </c>
      <c r="F28" s="119" t="s">
        <v>202</v>
      </c>
      <c r="G28" s="119"/>
      <c r="H28" s="119"/>
      <c r="I28" s="119"/>
      <c r="J28" s="119"/>
      <c r="L28" s="120">
        <v>290</v>
      </c>
      <c r="M28" s="121"/>
      <c r="N28" s="121"/>
      <c r="X28" s="208"/>
      <c r="Y28" s="91"/>
      <c r="AA28" s="172"/>
      <c r="AB28" s="173"/>
      <c r="AC28" s="91"/>
      <c r="AD28" s="27">
        <v>-1</v>
      </c>
      <c r="AE28" s="91"/>
      <c r="AG28" s="91"/>
      <c r="AI28" s="208">
        <f t="shared" si="13"/>
        <v>4</v>
      </c>
      <c r="AJ28" s="27" t="str">
        <f>IF($AI29&gt;$AI28, IFERROR(MATCH($AI28, $AI29:$AI$100, 0)-1, ROW($AJ$100)-ROW()), "")</f>
        <v/>
      </c>
      <c r="AK28" s="91">
        <f t="shared" ca="1" si="14"/>
        <v>0</v>
      </c>
      <c r="AL28" s="27" t="str">
        <f t="shared" ca="1" si="15"/>
        <v/>
      </c>
      <c r="AM28" s="87">
        <f t="shared" ca="1" si="16"/>
        <v>0</v>
      </c>
      <c r="AN28" s="27" t="str">
        <f t="shared" ca="1" si="17"/>
        <v/>
      </c>
      <c r="AO28" s="83" t="str">
        <f t="shared" ca="1" si="18"/>
        <v/>
      </c>
      <c r="AP28" s="30" t="str">
        <f t="shared" si="19"/>
        <v/>
      </c>
      <c r="AQ28" s="85" t="str">
        <f t="shared" ca="1" si="20"/>
        <v/>
      </c>
      <c r="AR28" s="30" t="str">
        <f t="shared" si="21"/>
        <v/>
      </c>
      <c r="AS28" s="87" t="str">
        <f t="shared" ca="1" si="22"/>
        <v/>
      </c>
      <c r="AT28" s="27" t="str">
        <f t="shared" ca="1" si="23"/>
        <v/>
      </c>
      <c r="AU28" s="87" t="str">
        <f t="shared" si="24"/>
        <v/>
      </c>
      <c r="AV28" s="217" t="str">
        <f t="shared" si="25"/>
        <v/>
      </c>
      <c r="AW28" s="27" t="str">
        <f t="shared" si="26"/>
        <v/>
      </c>
      <c r="AX28" s="27" t="str">
        <f t="shared" si="27"/>
        <v/>
      </c>
      <c r="AY28" s="174"/>
      <c r="AZ28" s="89" t="str">
        <f t="shared" ca="1" si="28"/>
        <v/>
      </c>
      <c r="BA28" s="116" t="str">
        <f t="shared" ca="1" si="29"/>
        <v/>
      </c>
      <c r="BB28" s="117" t="str">
        <f t="shared" ca="1" si="30"/>
        <v/>
      </c>
      <c r="BC28" s="118" t="str">
        <f t="shared" ca="1" si="31"/>
        <v/>
      </c>
      <c r="BE28" s="28" t="str">
        <f t="shared" ca="1" si="32"/>
        <v/>
      </c>
    </row>
    <row r="29" spans="1:57" s="27" customFormat="1" ht="14.1" customHeight="1" x14ac:dyDescent="0.3">
      <c r="A29" s="76" t="str">
        <f t="shared" ca="1" si="12"/>
        <v/>
      </c>
      <c r="B29" s="119"/>
      <c r="C29" s="119" t="s">
        <v>35</v>
      </c>
      <c r="D29" s="119" t="s">
        <v>35</v>
      </c>
      <c r="E29" s="119" t="s">
        <v>35</v>
      </c>
      <c r="F29" s="119" t="s">
        <v>203</v>
      </c>
      <c r="G29" s="119"/>
      <c r="H29" s="119"/>
      <c r="I29" s="119"/>
      <c r="J29" s="119"/>
      <c r="L29" s="120">
        <v>291</v>
      </c>
      <c r="M29" s="121"/>
      <c r="N29" s="121"/>
      <c r="X29" s="208"/>
      <c r="Y29" s="91"/>
      <c r="AA29" s="172"/>
      <c r="AB29" s="173"/>
      <c r="AC29" s="91"/>
      <c r="AD29" s="27">
        <v>-1</v>
      </c>
      <c r="AE29" s="91"/>
      <c r="AG29" s="91"/>
      <c r="AI29" s="208">
        <f t="shared" si="13"/>
        <v>4</v>
      </c>
      <c r="AJ29" s="27" t="str">
        <f>IF($AI30&gt;$AI29, IFERROR(MATCH($AI29, $AI30:$AI$100, 0)-1, ROW($AJ$100)-ROW()), "")</f>
        <v/>
      </c>
      <c r="AK29" s="91">
        <f t="shared" ca="1" si="14"/>
        <v>0</v>
      </c>
      <c r="AL29" s="27" t="str">
        <f t="shared" ca="1" si="15"/>
        <v/>
      </c>
      <c r="AM29" s="87">
        <f t="shared" ca="1" si="16"/>
        <v>0</v>
      </c>
      <c r="AN29" s="27" t="str">
        <f t="shared" ca="1" si="17"/>
        <v/>
      </c>
      <c r="AO29" s="83" t="str">
        <f t="shared" ca="1" si="18"/>
        <v/>
      </c>
      <c r="AP29" s="30" t="str">
        <f t="shared" si="19"/>
        <v/>
      </c>
      <c r="AQ29" s="85" t="str">
        <f t="shared" ca="1" si="20"/>
        <v/>
      </c>
      <c r="AR29" s="30" t="str">
        <f t="shared" si="21"/>
        <v/>
      </c>
      <c r="AS29" s="87" t="str">
        <f t="shared" ca="1" si="22"/>
        <v/>
      </c>
      <c r="AT29" s="27" t="str">
        <f t="shared" ca="1" si="23"/>
        <v/>
      </c>
      <c r="AU29" s="87" t="str">
        <f t="shared" si="24"/>
        <v/>
      </c>
      <c r="AV29" s="217" t="str">
        <f t="shared" si="25"/>
        <v/>
      </c>
      <c r="AW29" s="27" t="str">
        <f t="shared" si="26"/>
        <v/>
      </c>
      <c r="AX29" s="27" t="str">
        <f t="shared" si="27"/>
        <v/>
      </c>
      <c r="AY29" s="174"/>
      <c r="AZ29" s="89" t="str">
        <f t="shared" ca="1" si="28"/>
        <v/>
      </c>
      <c r="BA29" s="116" t="str">
        <f t="shared" ca="1" si="29"/>
        <v/>
      </c>
      <c r="BB29" s="117" t="str">
        <f t="shared" ca="1" si="30"/>
        <v/>
      </c>
      <c r="BC29" s="118" t="str">
        <f t="shared" ca="1" si="31"/>
        <v/>
      </c>
      <c r="BE29" s="28" t="str">
        <f t="shared" ca="1" si="32"/>
        <v/>
      </c>
    </row>
    <row r="30" spans="1:57" s="27" customFormat="1" ht="14.1" customHeight="1" x14ac:dyDescent="0.3">
      <c r="A30" s="76" t="str">
        <f t="shared" ca="1" si="12"/>
        <v/>
      </c>
      <c r="B30" s="119"/>
      <c r="C30" s="119" t="s">
        <v>35</v>
      </c>
      <c r="D30" s="119" t="s">
        <v>35</v>
      </c>
      <c r="E30" s="119" t="s">
        <v>204</v>
      </c>
      <c r="F30" s="119"/>
      <c r="G30" s="119"/>
      <c r="H30" s="119"/>
      <c r="I30" s="119"/>
      <c r="J30" s="119"/>
      <c r="L30" s="120">
        <v>3</v>
      </c>
      <c r="M30" s="121">
        <f>SUM(M31,M32)</f>
        <v>0</v>
      </c>
      <c r="N30" s="121"/>
      <c r="X30" s="208"/>
      <c r="Y30" s="91"/>
      <c r="AA30" s="172"/>
      <c r="AB30" s="173"/>
      <c r="AC30" s="91"/>
      <c r="AD30" s="27">
        <v>-1</v>
      </c>
      <c r="AE30" s="91"/>
      <c r="AG30" s="91"/>
      <c r="AI30" s="208">
        <f t="shared" si="13"/>
        <v>3</v>
      </c>
      <c r="AJ30" s="27">
        <f>IF($AI31&gt;$AI30, IFERROR(MATCH($AI30, $AI31:$AI$100, 0)-1, ROW($AJ$100)-ROW()), "")</f>
        <v>2</v>
      </c>
      <c r="AK30" s="91">
        <f t="shared" ca="1" si="14"/>
        <v>0</v>
      </c>
      <c r="AL30" s="27" t="str">
        <f t="shared" ca="1" si="15"/>
        <v/>
      </c>
      <c r="AM30" s="87">
        <f t="shared" ca="1" si="16"/>
        <v>0</v>
      </c>
      <c r="AN30" s="27" t="str">
        <f t="shared" ca="1" si="17"/>
        <v/>
      </c>
      <c r="AO30" s="83" t="str">
        <f t="shared" ca="1" si="18"/>
        <v/>
      </c>
      <c r="AP30" s="30" t="str">
        <f t="shared" si="19"/>
        <v/>
      </c>
      <c r="AQ30" s="85" t="str">
        <f t="shared" ca="1" si="20"/>
        <v/>
      </c>
      <c r="AR30" s="30" t="str">
        <f t="shared" si="21"/>
        <v/>
      </c>
      <c r="AS30" s="87" t="str">
        <f t="shared" ca="1" si="22"/>
        <v/>
      </c>
      <c r="AT30" s="27" t="str">
        <f t="shared" ca="1" si="23"/>
        <v/>
      </c>
      <c r="AU30" s="87" t="str">
        <f t="shared" si="24"/>
        <v/>
      </c>
      <c r="AV30" s="217" t="str">
        <f t="shared" si="25"/>
        <v/>
      </c>
      <c r="AW30" s="27" t="str">
        <f t="shared" si="26"/>
        <v/>
      </c>
      <c r="AX30" s="27" t="str">
        <f t="shared" si="27"/>
        <v/>
      </c>
      <c r="AY30" s="174"/>
      <c r="AZ30" s="89" t="str">
        <f t="shared" ca="1" si="28"/>
        <v/>
      </c>
      <c r="BA30" s="116" t="str">
        <f t="shared" ca="1" si="29"/>
        <v/>
      </c>
      <c r="BB30" s="117" t="str">
        <f t="shared" ca="1" si="30"/>
        <v/>
      </c>
      <c r="BC30" s="118" t="str">
        <f t="shared" ca="1" si="31"/>
        <v/>
      </c>
      <c r="BE30" s="28" t="str">
        <f t="shared" ca="1" si="32"/>
        <v/>
      </c>
    </row>
    <row r="31" spans="1:57" s="27" customFormat="1" ht="14.1" customHeight="1" x14ac:dyDescent="0.3">
      <c r="A31" s="76" t="str">
        <f t="shared" ca="1" si="12"/>
        <v/>
      </c>
      <c r="B31" s="119"/>
      <c r="C31" s="119" t="s">
        <v>35</v>
      </c>
      <c r="D31" s="119" t="s">
        <v>35</v>
      </c>
      <c r="E31" s="27" t="s">
        <v>35</v>
      </c>
      <c r="F31" s="27" t="s">
        <v>205</v>
      </c>
      <c r="L31" s="120" t="s">
        <v>206</v>
      </c>
      <c r="M31" s="121"/>
      <c r="N31" s="121"/>
      <c r="X31" s="208"/>
      <c r="Y31" s="91"/>
      <c r="AA31" s="172"/>
      <c r="AB31" s="173"/>
      <c r="AC31" s="91"/>
      <c r="AD31" s="27">
        <v>-1</v>
      </c>
      <c r="AE31" s="91"/>
      <c r="AG31" s="91"/>
      <c r="AI31" s="208">
        <f t="shared" si="13"/>
        <v>4</v>
      </c>
      <c r="AJ31" s="27" t="str">
        <f>IF($AI32&gt;$AI31, IFERROR(MATCH($AI31, $AI32:$AI$100, 0)-1, ROW($AJ$100)-ROW()), "")</f>
        <v/>
      </c>
      <c r="AK31" s="91">
        <f t="shared" ca="1" si="14"/>
        <v>0</v>
      </c>
      <c r="AL31" s="27" t="str">
        <f t="shared" ca="1" si="15"/>
        <v/>
      </c>
      <c r="AM31" s="87">
        <f t="shared" ca="1" si="16"/>
        <v>0</v>
      </c>
      <c r="AN31" s="27" t="str">
        <f t="shared" ca="1" si="17"/>
        <v/>
      </c>
      <c r="AO31" s="83" t="str">
        <f t="shared" ca="1" si="18"/>
        <v/>
      </c>
      <c r="AP31" s="30" t="str">
        <f t="shared" si="19"/>
        <v/>
      </c>
      <c r="AQ31" s="85" t="str">
        <f t="shared" ca="1" si="20"/>
        <v/>
      </c>
      <c r="AR31" s="30" t="str">
        <f t="shared" si="21"/>
        <v/>
      </c>
      <c r="AS31" s="87" t="str">
        <f t="shared" ca="1" si="22"/>
        <v/>
      </c>
      <c r="AT31" s="27" t="str">
        <f t="shared" ca="1" si="23"/>
        <v/>
      </c>
      <c r="AU31" s="87" t="str">
        <f t="shared" si="24"/>
        <v/>
      </c>
      <c r="AV31" s="217" t="str">
        <f t="shared" si="25"/>
        <v/>
      </c>
      <c r="AW31" s="27" t="str">
        <f t="shared" si="26"/>
        <v/>
      </c>
      <c r="AX31" s="27" t="str">
        <f t="shared" si="27"/>
        <v/>
      </c>
      <c r="AY31" s="174"/>
      <c r="AZ31" s="89" t="str">
        <f t="shared" ca="1" si="28"/>
        <v/>
      </c>
      <c r="BA31" s="116" t="str">
        <f t="shared" ca="1" si="29"/>
        <v/>
      </c>
      <c r="BB31" s="117" t="str">
        <f t="shared" ca="1" si="30"/>
        <v/>
      </c>
      <c r="BC31" s="118" t="str">
        <f t="shared" ca="1" si="31"/>
        <v/>
      </c>
      <c r="BE31" s="28" t="str">
        <f t="shared" ca="1" si="32"/>
        <v/>
      </c>
    </row>
    <row r="32" spans="1:57" s="27" customFormat="1" ht="14.1" customHeight="1" x14ac:dyDescent="0.3">
      <c r="A32" s="76" t="str">
        <f t="shared" ca="1" si="12"/>
        <v/>
      </c>
      <c r="B32" s="119"/>
      <c r="C32" s="119" t="s">
        <v>35</v>
      </c>
      <c r="D32" s="119" t="s">
        <v>35</v>
      </c>
      <c r="E32" s="27" t="s">
        <v>35</v>
      </c>
      <c r="F32" s="27" t="s">
        <v>207</v>
      </c>
      <c r="L32" s="120">
        <v>37</v>
      </c>
      <c r="M32" s="121"/>
      <c r="N32" s="121"/>
      <c r="X32" s="208"/>
      <c r="Y32" s="91"/>
      <c r="AA32" s="172"/>
      <c r="AB32" s="173"/>
      <c r="AC32" s="91"/>
      <c r="AD32" s="27">
        <v>-1</v>
      </c>
      <c r="AE32" s="91"/>
      <c r="AG32" s="91"/>
      <c r="AI32" s="208">
        <f t="shared" si="13"/>
        <v>4</v>
      </c>
      <c r="AJ32" s="27" t="str">
        <f>IF($AI33&gt;$AI32, IFERROR(MATCH($AI32, $AI33:$AI$100, 0)-1, ROW($AJ$100)-ROW()), "")</f>
        <v/>
      </c>
      <c r="AK32" s="91">
        <f t="shared" ca="1" si="14"/>
        <v>0</v>
      </c>
      <c r="AL32" s="27" t="str">
        <f t="shared" ca="1" si="15"/>
        <v/>
      </c>
      <c r="AM32" s="87">
        <f t="shared" ca="1" si="16"/>
        <v>0</v>
      </c>
      <c r="AN32" s="27" t="str">
        <f t="shared" ca="1" si="17"/>
        <v/>
      </c>
      <c r="AO32" s="83" t="str">
        <f t="shared" ca="1" si="18"/>
        <v/>
      </c>
      <c r="AP32" s="30" t="str">
        <f t="shared" si="19"/>
        <v/>
      </c>
      <c r="AQ32" s="85" t="str">
        <f t="shared" ca="1" si="20"/>
        <v/>
      </c>
      <c r="AR32" s="30" t="str">
        <f t="shared" si="21"/>
        <v/>
      </c>
      <c r="AS32" s="87" t="str">
        <f t="shared" ca="1" si="22"/>
        <v/>
      </c>
      <c r="AT32" s="27" t="str">
        <f t="shared" ca="1" si="23"/>
        <v/>
      </c>
      <c r="AU32" s="87" t="str">
        <f t="shared" si="24"/>
        <v/>
      </c>
      <c r="AV32" s="217" t="str">
        <f t="shared" si="25"/>
        <v/>
      </c>
      <c r="AW32" s="27" t="str">
        <f t="shared" si="26"/>
        <v/>
      </c>
      <c r="AX32" s="27" t="str">
        <f t="shared" si="27"/>
        <v/>
      </c>
      <c r="AY32" s="174"/>
      <c r="AZ32" s="89" t="str">
        <f t="shared" ca="1" si="28"/>
        <v/>
      </c>
      <c r="BA32" s="116" t="str">
        <f t="shared" ca="1" si="29"/>
        <v/>
      </c>
      <c r="BB32" s="117" t="str">
        <f t="shared" ca="1" si="30"/>
        <v/>
      </c>
      <c r="BC32" s="118" t="str">
        <f t="shared" ca="1" si="31"/>
        <v/>
      </c>
      <c r="BE32" s="28" t="str">
        <f t="shared" ca="1" si="32"/>
        <v/>
      </c>
    </row>
    <row r="33" spans="1:57" s="27" customFormat="1" ht="14.1" customHeight="1" x14ac:dyDescent="0.3">
      <c r="A33" s="76" t="str">
        <f t="shared" ca="1" si="12"/>
        <v/>
      </c>
      <c r="B33" s="119"/>
      <c r="C33" s="119" t="s">
        <v>35</v>
      </c>
      <c r="D33" s="119" t="s">
        <v>35</v>
      </c>
      <c r="E33" s="119" t="s">
        <v>208</v>
      </c>
      <c r="F33" s="119"/>
      <c r="G33" s="119"/>
      <c r="H33" s="119"/>
      <c r="I33" s="119"/>
      <c r="J33" s="119"/>
      <c r="L33" s="120" t="s">
        <v>209</v>
      </c>
      <c r="M33" s="121">
        <f>SUM(M34:M35)</f>
        <v>0</v>
      </c>
      <c r="N33" s="121"/>
      <c r="X33" s="208"/>
      <c r="Y33" s="91"/>
      <c r="AA33" s="172"/>
      <c r="AB33" s="173"/>
      <c r="AC33" s="91"/>
      <c r="AD33" s="27">
        <v>-1</v>
      </c>
      <c r="AE33" s="91"/>
      <c r="AG33" s="91"/>
      <c r="AI33" s="208">
        <f t="shared" si="13"/>
        <v>3</v>
      </c>
      <c r="AJ33" s="27">
        <f>IF($AI34&gt;$AI33, IFERROR(MATCH($AI33, $AI34:$AI$100, 0)-1, ROW($AJ$100)-ROW()), "")</f>
        <v>11</v>
      </c>
      <c r="AK33" s="91">
        <f t="shared" ca="1" si="14"/>
        <v>0</v>
      </c>
      <c r="AL33" s="27" t="str">
        <f t="shared" ca="1" si="15"/>
        <v/>
      </c>
      <c r="AM33" s="87">
        <f t="shared" ca="1" si="16"/>
        <v>0</v>
      </c>
      <c r="AN33" s="27" t="str">
        <f t="shared" ca="1" si="17"/>
        <v/>
      </c>
      <c r="AO33" s="83" t="str">
        <f t="shared" ca="1" si="18"/>
        <v/>
      </c>
      <c r="AP33" s="30" t="str">
        <f t="shared" si="19"/>
        <v/>
      </c>
      <c r="AQ33" s="85" t="str">
        <f t="shared" ca="1" si="20"/>
        <v/>
      </c>
      <c r="AR33" s="30" t="str">
        <f t="shared" si="21"/>
        <v/>
      </c>
      <c r="AS33" s="87" t="str">
        <f t="shared" ca="1" si="22"/>
        <v/>
      </c>
      <c r="AT33" s="27" t="str">
        <f t="shared" ca="1" si="23"/>
        <v/>
      </c>
      <c r="AU33" s="87" t="str">
        <f t="shared" si="24"/>
        <v/>
      </c>
      <c r="AV33" s="217" t="str">
        <f t="shared" si="25"/>
        <v/>
      </c>
      <c r="AW33" s="27" t="str">
        <f t="shared" si="26"/>
        <v/>
      </c>
      <c r="AX33" s="27" t="str">
        <f t="shared" si="27"/>
        <v/>
      </c>
      <c r="AY33" s="174"/>
      <c r="AZ33" s="89" t="str">
        <f t="shared" ca="1" si="28"/>
        <v/>
      </c>
      <c r="BA33" s="116" t="str">
        <f t="shared" ca="1" si="29"/>
        <v/>
      </c>
      <c r="BB33" s="117" t="str">
        <f t="shared" ca="1" si="30"/>
        <v/>
      </c>
      <c r="BC33" s="118" t="str">
        <f t="shared" ca="1" si="31"/>
        <v/>
      </c>
      <c r="BE33" s="28" t="str">
        <f t="shared" ca="1" si="32"/>
        <v/>
      </c>
    </row>
    <row r="34" spans="1:57" s="27" customFormat="1" ht="14.1" customHeight="1" x14ac:dyDescent="0.3">
      <c r="A34" s="76" t="str">
        <f t="shared" ca="1" si="12"/>
        <v/>
      </c>
      <c r="B34" s="119"/>
      <c r="C34" s="119" t="s">
        <v>35</v>
      </c>
      <c r="D34" s="119" t="s">
        <v>35</v>
      </c>
      <c r="E34" s="119" t="s">
        <v>35</v>
      </c>
      <c r="F34" s="119" t="s">
        <v>202</v>
      </c>
      <c r="G34" s="119"/>
      <c r="H34" s="119"/>
      <c r="I34" s="119"/>
      <c r="J34" s="119"/>
      <c r="L34" s="120">
        <v>40</v>
      </c>
      <c r="M34" s="121"/>
      <c r="N34" s="121"/>
      <c r="X34" s="208"/>
      <c r="Y34" s="91"/>
      <c r="AA34" s="172"/>
      <c r="AB34" s="173"/>
      <c r="AC34" s="91"/>
      <c r="AD34" s="27">
        <v>-1</v>
      </c>
      <c r="AE34" s="91"/>
      <c r="AG34" s="91"/>
      <c r="AI34" s="208">
        <f t="shared" si="13"/>
        <v>4</v>
      </c>
      <c r="AJ34" s="27" t="str">
        <f>IF($AI35&gt;$AI34, IFERROR(MATCH($AI34, $AI35:$AI$100, 0)-1, ROW($AJ$100)-ROW()), "")</f>
        <v/>
      </c>
      <c r="AK34" s="91">
        <f t="shared" ca="1" si="14"/>
        <v>0</v>
      </c>
      <c r="AL34" s="27" t="str">
        <f t="shared" ca="1" si="15"/>
        <v/>
      </c>
      <c r="AM34" s="87">
        <f t="shared" ca="1" si="16"/>
        <v>0</v>
      </c>
      <c r="AN34" s="27" t="str">
        <f t="shared" ca="1" si="17"/>
        <v/>
      </c>
      <c r="AO34" s="83" t="str">
        <f t="shared" ca="1" si="18"/>
        <v/>
      </c>
      <c r="AP34" s="30" t="str">
        <f t="shared" si="19"/>
        <v/>
      </c>
      <c r="AQ34" s="85" t="str">
        <f t="shared" ca="1" si="20"/>
        <v/>
      </c>
      <c r="AR34" s="30" t="str">
        <f t="shared" si="21"/>
        <v/>
      </c>
      <c r="AS34" s="87" t="str">
        <f t="shared" ca="1" si="22"/>
        <v/>
      </c>
      <c r="AT34" s="27" t="str">
        <f t="shared" ca="1" si="23"/>
        <v/>
      </c>
      <c r="AU34" s="87" t="str">
        <f t="shared" si="24"/>
        <v/>
      </c>
      <c r="AV34" s="217" t="str">
        <f t="shared" si="25"/>
        <v/>
      </c>
      <c r="AW34" s="27" t="str">
        <f t="shared" si="26"/>
        <v/>
      </c>
      <c r="AX34" s="27" t="str">
        <f t="shared" si="27"/>
        <v/>
      </c>
      <c r="AY34" s="174"/>
      <c r="AZ34" s="89" t="str">
        <f t="shared" ca="1" si="28"/>
        <v/>
      </c>
      <c r="BA34" s="116" t="str">
        <f t="shared" ca="1" si="29"/>
        <v/>
      </c>
      <c r="BB34" s="117" t="str">
        <f t="shared" ca="1" si="30"/>
        <v/>
      </c>
      <c r="BC34" s="118" t="str">
        <f t="shared" ca="1" si="31"/>
        <v/>
      </c>
      <c r="BE34" s="28" t="str">
        <f t="shared" ca="1" si="32"/>
        <v/>
      </c>
    </row>
    <row r="35" spans="1:57" s="27" customFormat="1" ht="14.1" customHeight="1" x14ac:dyDescent="0.3">
      <c r="A35" s="76" t="str">
        <f t="shared" ca="1" si="12"/>
        <v/>
      </c>
      <c r="B35" s="119"/>
      <c r="C35" s="27" t="s">
        <v>35</v>
      </c>
      <c r="D35" s="27" t="s">
        <v>35</v>
      </c>
      <c r="E35" s="27" t="s">
        <v>35</v>
      </c>
      <c r="F35" s="27" t="s">
        <v>203</v>
      </c>
      <c r="L35" s="120">
        <v>41</v>
      </c>
      <c r="M35" s="121">
        <f>SUM(M36:M44)</f>
        <v>0</v>
      </c>
      <c r="N35" s="121"/>
      <c r="X35" s="208"/>
      <c r="Y35" s="91"/>
      <c r="AA35" s="172"/>
      <c r="AB35" s="173"/>
      <c r="AC35" s="91"/>
      <c r="AD35" s="27">
        <v>-1</v>
      </c>
      <c r="AE35" s="91"/>
      <c r="AG35" s="91"/>
      <c r="AI35" s="208">
        <f t="shared" si="13"/>
        <v>4</v>
      </c>
      <c r="AJ35" s="27">
        <f>IF($AI36&gt;$AI35, IFERROR(MATCH($AI35, $AI36:$AI$100, 0)-1, ROW($AJ$100)-ROW()), "")</f>
        <v>17</v>
      </c>
      <c r="AK35" s="91">
        <f t="shared" ca="1" si="14"/>
        <v>0</v>
      </c>
      <c r="AL35" s="27" t="str">
        <f t="shared" ca="1" si="15"/>
        <v/>
      </c>
      <c r="AM35" s="87">
        <f t="shared" ca="1" si="16"/>
        <v>0</v>
      </c>
      <c r="AN35" s="27" t="str">
        <f t="shared" ca="1" si="17"/>
        <v/>
      </c>
      <c r="AO35" s="83" t="str">
        <f t="shared" ca="1" si="18"/>
        <v/>
      </c>
      <c r="AP35" s="30" t="str">
        <f t="shared" si="19"/>
        <v/>
      </c>
      <c r="AQ35" s="85" t="str">
        <f t="shared" ca="1" si="20"/>
        <v/>
      </c>
      <c r="AR35" s="30" t="str">
        <f t="shared" si="21"/>
        <v/>
      </c>
      <c r="AS35" s="87" t="str">
        <f t="shared" ca="1" si="22"/>
        <v/>
      </c>
      <c r="AT35" s="27" t="str">
        <f t="shared" ca="1" si="23"/>
        <v/>
      </c>
      <c r="AU35" s="87" t="str">
        <f t="shared" si="24"/>
        <v/>
      </c>
      <c r="AV35" s="217" t="str">
        <f t="shared" si="25"/>
        <v/>
      </c>
      <c r="AW35" s="27" t="str">
        <f t="shared" si="26"/>
        <v/>
      </c>
      <c r="AX35" s="27" t="str">
        <f t="shared" si="27"/>
        <v/>
      </c>
      <c r="AY35" s="174"/>
      <c r="AZ35" s="89" t="str">
        <f t="shared" ca="1" si="28"/>
        <v/>
      </c>
      <c r="BA35" s="116" t="str">
        <f t="shared" ca="1" si="29"/>
        <v/>
      </c>
      <c r="BB35" s="117" t="str">
        <f t="shared" ca="1" si="30"/>
        <v/>
      </c>
      <c r="BC35" s="118" t="str">
        <f t="shared" ca="1" si="31"/>
        <v/>
      </c>
      <c r="BE35" s="28" t="str">
        <f t="shared" ca="1" si="32"/>
        <v/>
      </c>
    </row>
    <row r="36" spans="1:57" s="27" customFormat="1" ht="14.1" customHeight="1" x14ac:dyDescent="0.3">
      <c r="A36" s="76" t="str">
        <f t="shared" ca="1" si="12"/>
        <v/>
      </c>
      <c r="B36" s="119"/>
      <c r="C36" s="119"/>
      <c r="G36" s="27" t="s">
        <v>370</v>
      </c>
      <c r="L36" s="120">
        <v>411</v>
      </c>
      <c r="M36" s="121"/>
      <c r="N36" s="121"/>
      <c r="X36" s="208"/>
      <c r="Y36" s="91"/>
      <c r="AA36" s="172"/>
      <c r="AB36" s="173"/>
      <c r="AC36" s="91"/>
      <c r="AD36" s="27">
        <v>-1</v>
      </c>
      <c r="AE36" s="91"/>
      <c r="AG36" s="91"/>
      <c r="AI36" s="208">
        <f t="shared" si="13"/>
        <v>5</v>
      </c>
      <c r="AJ36" s="27" t="str">
        <f>IF($AI37&gt;$AI36, IFERROR(MATCH($AI36, $AI37:$AI$100, 0)-1, ROW($AJ$100)-ROW()), "")</f>
        <v/>
      </c>
      <c r="AK36" s="91">
        <f t="shared" ca="1" si="14"/>
        <v>0</v>
      </c>
      <c r="AL36" s="27" t="str">
        <f t="shared" ca="1" si="15"/>
        <v/>
      </c>
      <c r="AM36" s="87">
        <f t="shared" ca="1" si="16"/>
        <v>0</v>
      </c>
      <c r="AN36" s="27" t="str">
        <f t="shared" ca="1" si="17"/>
        <v/>
      </c>
      <c r="AO36" s="83" t="str">
        <f t="shared" ca="1" si="18"/>
        <v/>
      </c>
      <c r="AP36" s="30" t="str">
        <f t="shared" si="19"/>
        <v/>
      </c>
      <c r="AQ36" s="85" t="str">
        <f t="shared" ca="1" si="20"/>
        <v/>
      </c>
      <c r="AR36" s="30" t="str">
        <f t="shared" si="21"/>
        <v/>
      </c>
      <c r="AS36" s="87" t="str">
        <f t="shared" ca="1" si="22"/>
        <v/>
      </c>
      <c r="AT36" s="27" t="str">
        <f t="shared" ca="1" si="23"/>
        <v/>
      </c>
      <c r="AU36" s="87" t="str">
        <f t="shared" si="24"/>
        <v/>
      </c>
      <c r="AV36" s="217" t="str">
        <f t="shared" si="25"/>
        <v/>
      </c>
      <c r="AW36" s="27" t="str">
        <f t="shared" si="26"/>
        <v/>
      </c>
      <c r="AX36" s="27" t="str">
        <f t="shared" si="27"/>
        <v/>
      </c>
      <c r="AY36" s="174"/>
      <c r="AZ36" s="89" t="str">
        <f t="shared" ca="1" si="28"/>
        <v/>
      </c>
      <c r="BA36" s="116" t="str">
        <f t="shared" ca="1" si="29"/>
        <v/>
      </c>
      <c r="BB36" s="117" t="str">
        <f t="shared" ca="1" si="30"/>
        <v/>
      </c>
      <c r="BC36" s="118" t="str">
        <f t="shared" ca="1" si="31"/>
        <v/>
      </c>
      <c r="BE36" s="28" t="str">
        <f t="shared" ca="1" si="32"/>
        <v/>
      </c>
    </row>
    <row r="37" spans="1:57" s="27" customFormat="1" ht="14.1" customHeight="1" x14ac:dyDescent="0.3">
      <c r="A37" s="76" t="str">
        <f t="shared" ca="1" si="12"/>
        <v/>
      </c>
      <c r="B37" s="119"/>
      <c r="C37" s="119"/>
      <c r="D37" s="119"/>
      <c r="E37" s="119"/>
      <c r="F37" s="119"/>
      <c r="G37" s="119" t="s">
        <v>371</v>
      </c>
      <c r="H37" s="119"/>
      <c r="I37" s="119"/>
      <c r="J37" s="119"/>
      <c r="L37" s="120">
        <v>412</v>
      </c>
      <c r="M37" s="121"/>
      <c r="N37" s="121"/>
      <c r="X37" s="208"/>
      <c r="Y37" s="91"/>
      <c r="AA37" s="172"/>
      <c r="AB37" s="173"/>
      <c r="AC37" s="91"/>
      <c r="AD37" s="27">
        <v>-1</v>
      </c>
      <c r="AE37" s="91"/>
      <c r="AG37" s="91"/>
      <c r="AI37" s="208">
        <f t="shared" si="13"/>
        <v>5</v>
      </c>
      <c r="AJ37" s="27" t="str">
        <f>IF($AI38&gt;$AI37, IFERROR(MATCH($AI37, $AI38:$AI$100, 0)-1, ROW($AJ$100)-ROW()), "")</f>
        <v/>
      </c>
      <c r="AK37" s="91">
        <f t="shared" ca="1" si="14"/>
        <v>0</v>
      </c>
      <c r="AL37" s="27" t="str">
        <f t="shared" ca="1" si="15"/>
        <v/>
      </c>
      <c r="AM37" s="87">
        <f t="shared" ca="1" si="16"/>
        <v>0</v>
      </c>
      <c r="AN37" s="27" t="str">
        <f t="shared" ca="1" si="17"/>
        <v/>
      </c>
      <c r="AO37" s="83" t="str">
        <f t="shared" ca="1" si="18"/>
        <v/>
      </c>
      <c r="AP37" s="30" t="str">
        <f t="shared" si="19"/>
        <v/>
      </c>
      <c r="AQ37" s="85" t="str">
        <f t="shared" ca="1" si="20"/>
        <v/>
      </c>
      <c r="AR37" s="30" t="str">
        <f t="shared" si="21"/>
        <v/>
      </c>
      <c r="AS37" s="87" t="str">
        <f t="shared" ca="1" si="22"/>
        <v/>
      </c>
      <c r="AT37" s="27" t="str">
        <f t="shared" ca="1" si="23"/>
        <v/>
      </c>
      <c r="AU37" s="87" t="str">
        <f t="shared" si="24"/>
        <v/>
      </c>
      <c r="AV37" s="217" t="str">
        <f t="shared" si="25"/>
        <v/>
      </c>
      <c r="AW37" s="27" t="str">
        <f t="shared" si="26"/>
        <v/>
      </c>
      <c r="AX37" s="27" t="str">
        <f t="shared" si="27"/>
        <v/>
      </c>
      <c r="AY37" s="174"/>
      <c r="AZ37" s="89" t="str">
        <f t="shared" ca="1" si="28"/>
        <v/>
      </c>
      <c r="BA37" s="116" t="str">
        <f t="shared" ca="1" si="29"/>
        <v/>
      </c>
      <c r="BB37" s="117" t="str">
        <f t="shared" ca="1" si="30"/>
        <v/>
      </c>
      <c r="BC37" s="118" t="str">
        <f t="shared" ca="1" si="31"/>
        <v/>
      </c>
      <c r="BE37" s="28" t="str">
        <f t="shared" ca="1" si="32"/>
        <v/>
      </c>
    </row>
    <row r="38" spans="1:57" s="27" customFormat="1" ht="14.1" customHeight="1" x14ac:dyDescent="0.3">
      <c r="A38" s="76" t="str">
        <f t="shared" ca="1" si="12"/>
        <v/>
      </c>
      <c r="B38" s="119"/>
      <c r="C38" s="119"/>
      <c r="D38" s="119"/>
      <c r="E38" s="119"/>
      <c r="F38" s="119"/>
      <c r="G38" s="221" t="s">
        <v>372</v>
      </c>
      <c r="H38" s="119"/>
      <c r="I38" s="119"/>
      <c r="J38" s="119"/>
      <c r="L38" s="120">
        <v>413</v>
      </c>
      <c r="M38" s="121"/>
      <c r="N38" s="121"/>
      <c r="X38" s="208"/>
      <c r="Y38" s="91"/>
      <c r="AA38" s="172"/>
      <c r="AB38" s="173"/>
      <c r="AC38" s="91">
        <f>IF(M5&lt;&gt;0, IF(M38&lt;&gt;0, 0, 1), 0)</f>
        <v>0</v>
      </c>
      <c r="AD38" s="27">
        <v>-1</v>
      </c>
      <c r="AE38" s="91" t="str">
        <f>IF(M38&lt;&gt;"", IF(M38=0, "| Veld '"&amp;AE$4&amp;ROW()&amp;"': Dit bedrag moet groter dan 0 zijn.", ""), "")</f>
        <v/>
      </c>
      <c r="AG38" s="91"/>
      <c r="AI38" s="208">
        <f t="shared" si="13"/>
        <v>5</v>
      </c>
      <c r="AJ38" s="27" t="str">
        <f>IF($AI39&gt;$AI38, IFERROR(MATCH($AI38, $AI39:$AI$100, 0)-1, ROW($AJ$100)-ROW()), "")</f>
        <v/>
      </c>
      <c r="AK38" s="91">
        <f t="shared" ca="1" si="14"/>
        <v>0</v>
      </c>
      <c r="AL38" s="27" t="str">
        <f t="shared" ca="1" si="15"/>
        <v/>
      </c>
      <c r="AM38" s="87">
        <f t="shared" ca="1" si="16"/>
        <v>0</v>
      </c>
      <c r="AN38" s="27" t="str">
        <f t="shared" ca="1" si="17"/>
        <v/>
      </c>
      <c r="AO38" s="83" t="str">
        <f t="shared" ca="1" si="18"/>
        <v/>
      </c>
      <c r="AP38" s="30" t="str">
        <f t="shared" si="19"/>
        <v/>
      </c>
      <c r="AQ38" s="85" t="str">
        <f t="shared" ca="1" si="20"/>
        <v/>
      </c>
      <c r="AR38" s="30" t="str">
        <f t="shared" si="21"/>
        <v/>
      </c>
      <c r="AS38" s="87" t="str">
        <f t="shared" ca="1" si="22"/>
        <v/>
      </c>
      <c r="AT38" s="27" t="str">
        <f t="shared" ca="1" si="23"/>
        <v/>
      </c>
      <c r="AU38" s="87" t="str">
        <f t="shared" si="24"/>
        <v/>
      </c>
      <c r="AV38" s="217" t="str">
        <f t="shared" si="25"/>
        <v/>
      </c>
      <c r="AW38" s="27" t="str">
        <f t="shared" si="26"/>
        <v/>
      </c>
      <c r="AX38" s="27" t="str">
        <f t="shared" si="27"/>
        <v/>
      </c>
      <c r="AY38" s="174"/>
      <c r="AZ38" s="89" t="str">
        <f t="shared" ca="1" si="28"/>
        <v/>
      </c>
      <c r="BA38" s="116" t="str">
        <f t="shared" ca="1" si="29"/>
        <v/>
      </c>
      <c r="BB38" s="117" t="str">
        <f t="shared" ca="1" si="30"/>
        <v/>
      </c>
      <c r="BC38" s="118" t="str">
        <f t="shared" ca="1" si="31"/>
        <v/>
      </c>
      <c r="BE38" s="28" t="str">
        <f t="shared" ca="1" si="32"/>
        <v/>
      </c>
    </row>
    <row r="39" spans="1:57" s="27" customFormat="1" ht="14.1" customHeight="1" x14ac:dyDescent="0.3">
      <c r="A39" s="76" t="str">
        <f t="shared" ca="1" si="12"/>
        <v/>
      </c>
      <c r="B39" s="119"/>
      <c r="C39" s="119"/>
      <c r="D39" s="119"/>
      <c r="E39" s="119"/>
      <c r="F39" s="119"/>
      <c r="G39" s="119" t="s">
        <v>373</v>
      </c>
      <c r="H39" s="119"/>
      <c r="I39" s="119"/>
      <c r="J39" s="119"/>
      <c r="L39" s="120">
        <v>414</v>
      </c>
      <c r="M39" s="121"/>
      <c r="N39" s="121"/>
      <c r="X39" s="208"/>
      <c r="Y39" s="91"/>
      <c r="AA39" s="172"/>
      <c r="AB39" s="173"/>
      <c r="AC39" s="91"/>
      <c r="AD39" s="27">
        <v>-1</v>
      </c>
      <c r="AE39" s="91"/>
      <c r="AG39" s="91"/>
      <c r="AI39" s="208">
        <f t="shared" si="13"/>
        <v>5</v>
      </c>
      <c r="AJ39" s="27" t="str">
        <f>IF($AI40&gt;$AI39, IFERROR(MATCH($AI39, $AI40:$AI$100, 0)-1, ROW($AJ$100)-ROW()), "")</f>
        <v/>
      </c>
      <c r="AK39" s="91">
        <f t="shared" ca="1" si="14"/>
        <v>0</v>
      </c>
      <c r="AL39" s="27" t="str">
        <f t="shared" ca="1" si="15"/>
        <v/>
      </c>
      <c r="AM39" s="87">
        <f t="shared" ca="1" si="16"/>
        <v>0</v>
      </c>
      <c r="AN39" s="27" t="str">
        <f t="shared" ca="1" si="17"/>
        <v/>
      </c>
      <c r="AO39" s="83" t="str">
        <f t="shared" ca="1" si="18"/>
        <v/>
      </c>
      <c r="AP39" s="30" t="str">
        <f t="shared" si="19"/>
        <v/>
      </c>
      <c r="AQ39" s="85" t="str">
        <f t="shared" ca="1" si="20"/>
        <v/>
      </c>
      <c r="AR39" s="30" t="str">
        <f t="shared" si="21"/>
        <v/>
      </c>
      <c r="AS39" s="87" t="str">
        <f t="shared" ca="1" si="22"/>
        <v/>
      </c>
      <c r="AT39" s="27" t="str">
        <f t="shared" ca="1" si="23"/>
        <v/>
      </c>
      <c r="AU39" s="87" t="str">
        <f t="shared" si="24"/>
        <v/>
      </c>
      <c r="AV39" s="217" t="str">
        <f t="shared" si="25"/>
        <v/>
      </c>
      <c r="AW39" s="27" t="str">
        <f t="shared" si="26"/>
        <v/>
      </c>
      <c r="AX39" s="27" t="str">
        <f t="shared" si="27"/>
        <v/>
      </c>
      <c r="AY39" s="174"/>
      <c r="AZ39" s="89" t="str">
        <f t="shared" ca="1" si="28"/>
        <v/>
      </c>
      <c r="BA39" s="116" t="str">
        <f t="shared" ca="1" si="29"/>
        <v/>
      </c>
      <c r="BB39" s="117" t="str">
        <f t="shared" ca="1" si="30"/>
        <v/>
      </c>
      <c r="BC39" s="118" t="str">
        <f t="shared" ca="1" si="31"/>
        <v/>
      </c>
      <c r="BE39" s="28" t="str">
        <f t="shared" ca="1" si="32"/>
        <v/>
      </c>
    </row>
    <row r="40" spans="1:57" s="27" customFormat="1" ht="14.1" customHeight="1" x14ac:dyDescent="0.3">
      <c r="A40" s="76" t="str">
        <f t="shared" ca="1" si="12"/>
        <v/>
      </c>
      <c r="B40" s="119"/>
      <c r="C40" s="119"/>
      <c r="D40" s="119"/>
      <c r="E40" s="119"/>
      <c r="F40" s="119"/>
      <c r="G40" s="119" t="s">
        <v>374</v>
      </c>
      <c r="H40" s="119"/>
      <c r="I40" s="119"/>
      <c r="J40" s="119"/>
      <c r="L40" s="120">
        <v>415</v>
      </c>
      <c r="M40" s="121"/>
      <c r="N40" s="121"/>
      <c r="X40" s="208"/>
      <c r="Y40" s="91"/>
      <c r="AA40" s="172"/>
      <c r="AB40" s="173"/>
      <c r="AC40" s="91"/>
      <c r="AD40" s="27">
        <v>-1</v>
      </c>
      <c r="AE40" s="91"/>
      <c r="AG40" s="91"/>
      <c r="AI40" s="208">
        <f t="shared" si="13"/>
        <v>5</v>
      </c>
      <c r="AJ40" s="27" t="str">
        <f>IF($AI41&gt;$AI40, IFERROR(MATCH($AI40, $AI41:$AI$100, 0)-1, ROW($AJ$100)-ROW()), "")</f>
        <v/>
      </c>
      <c r="AK40" s="91">
        <f t="shared" ca="1" si="14"/>
        <v>0</v>
      </c>
      <c r="AL40" s="27" t="str">
        <f t="shared" ca="1" si="15"/>
        <v/>
      </c>
      <c r="AM40" s="87">
        <f t="shared" ca="1" si="16"/>
        <v>0</v>
      </c>
      <c r="AN40" s="27" t="str">
        <f t="shared" ca="1" si="17"/>
        <v/>
      </c>
      <c r="AO40" s="83" t="str">
        <f t="shared" ca="1" si="18"/>
        <v/>
      </c>
      <c r="AP40" s="30" t="str">
        <f t="shared" si="19"/>
        <v/>
      </c>
      <c r="AQ40" s="85" t="str">
        <f t="shared" ca="1" si="20"/>
        <v/>
      </c>
      <c r="AR40" s="30" t="str">
        <f t="shared" si="21"/>
        <v/>
      </c>
      <c r="AS40" s="87" t="str">
        <f t="shared" ca="1" si="22"/>
        <v/>
      </c>
      <c r="AT40" s="27" t="str">
        <f t="shared" ca="1" si="23"/>
        <v/>
      </c>
      <c r="AU40" s="87" t="str">
        <f t="shared" si="24"/>
        <v/>
      </c>
      <c r="AV40" s="217" t="str">
        <f t="shared" si="25"/>
        <v/>
      </c>
      <c r="AW40" s="27" t="str">
        <f t="shared" si="26"/>
        <v/>
      </c>
      <c r="AX40" s="27" t="str">
        <f t="shared" si="27"/>
        <v/>
      </c>
      <c r="AY40" s="174"/>
      <c r="AZ40" s="89" t="str">
        <f t="shared" ca="1" si="28"/>
        <v/>
      </c>
      <c r="BA40" s="116" t="str">
        <f t="shared" ca="1" si="29"/>
        <v/>
      </c>
      <c r="BB40" s="117" t="str">
        <f t="shared" ca="1" si="30"/>
        <v/>
      </c>
      <c r="BC40" s="118" t="str">
        <f t="shared" ca="1" si="31"/>
        <v/>
      </c>
      <c r="BE40" s="28" t="str">
        <f t="shared" ca="1" si="32"/>
        <v/>
      </c>
    </row>
    <row r="41" spans="1:57" s="27" customFormat="1" ht="14.1" customHeight="1" x14ac:dyDescent="0.3">
      <c r="A41" s="76" t="str">
        <f t="shared" ca="1" si="12"/>
        <v/>
      </c>
      <c r="B41" s="119"/>
      <c r="C41" s="119"/>
      <c r="D41" s="119"/>
      <c r="E41" s="119"/>
      <c r="F41" s="119"/>
      <c r="G41" s="119" t="s">
        <v>375</v>
      </c>
      <c r="H41" s="119"/>
      <c r="I41" s="119"/>
      <c r="J41" s="119"/>
      <c r="L41" s="120">
        <v>416</v>
      </c>
      <c r="M41" s="121"/>
      <c r="N41" s="121"/>
      <c r="X41" s="208"/>
      <c r="Y41" s="91"/>
      <c r="AA41" s="172"/>
      <c r="AB41" s="173"/>
      <c r="AC41" s="91"/>
      <c r="AD41" s="27">
        <v>-1</v>
      </c>
      <c r="AE41" s="91"/>
      <c r="AG41" s="91"/>
      <c r="AI41" s="208">
        <f t="shared" si="13"/>
        <v>5</v>
      </c>
      <c r="AJ41" s="27" t="str">
        <f>IF($AI42&gt;$AI41, IFERROR(MATCH($AI41, $AI42:$AI$100, 0)-1, ROW($AJ$100)-ROW()), "")</f>
        <v/>
      </c>
      <c r="AK41" s="91">
        <f t="shared" ca="1" si="14"/>
        <v>0</v>
      </c>
      <c r="AL41" s="27" t="str">
        <f t="shared" ca="1" si="15"/>
        <v/>
      </c>
      <c r="AM41" s="87">
        <f t="shared" ca="1" si="16"/>
        <v>0</v>
      </c>
      <c r="AN41" s="27" t="str">
        <f t="shared" ca="1" si="17"/>
        <v/>
      </c>
      <c r="AO41" s="83" t="str">
        <f t="shared" ca="1" si="18"/>
        <v/>
      </c>
      <c r="AP41" s="30" t="str">
        <f t="shared" si="19"/>
        <v/>
      </c>
      <c r="AQ41" s="85" t="str">
        <f t="shared" ca="1" si="20"/>
        <v/>
      </c>
      <c r="AR41" s="30" t="str">
        <f t="shared" si="21"/>
        <v/>
      </c>
      <c r="AS41" s="87" t="str">
        <f t="shared" ca="1" si="22"/>
        <v/>
      </c>
      <c r="AT41" s="27" t="str">
        <f t="shared" ca="1" si="23"/>
        <v/>
      </c>
      <c r="AU41" s="87" t="str">
        <f t="shared" si="24"/>
        <v/>
      </c>
      <c r="AV41" s="217" t="str">
        <f t="shared" si="25"/>
        <v/>
      </c>
      <c r="AW41" s="27" t="str">
        <f t="shared" si="26"/>
        <v/>
      </c>
      <c r="AX41" s="27" t="str">
        <f t="shared" si="27"/>
        <v/>
      </c>
      <c r="AY41" s="174"/>
      <c r="AZ41" s="89" t="str">
        <f t="shared" ca="1" si="28"/>
        <v/>
      </c>
      <c r="BA41" s="116" t="str">
        <f t="shared" ca="1" si="29"/>
        <v/>
      </c>
      <c r="BB41" s="117" t="str">
        <f t="shared" ca="1" si="30"/>
        <v/>
      </c>
      <c r="BC41" s="118" t="str">
        <f t="shared" ca="1" si="31"/>
        <v/>
      </c>
      <c r="BE41" s="28" t="str">
        <f t="shared" ca="1" si="32"/>
        <v/>
      </c>
    </row>
    <row r="42" spans="1:57" s="27" customFormat="1" ht="14.1" customHeight="1" x14ac:dyDescent="0.3">
      <c r="A42" s="76" t="str">
        <f t="shared" ca="1" si="12"/>
        <v/>
      </c>
      <c r="B42" s="119"/>
      <c r="C42" s="119"/>
      <c r="D42" s="119"/>
      <c r="E42" s="119"/>
      <c r="F42" s="119"/>
      <c r="G42" s="119" t="s">
        <v>376</v>
      </c>
      <c r="H42" s="119"/>
      <c r="I42" s="119"/>
      <c r="J42" s="119"/>
      <c r="L42" s="120">
        <v>417</v>
      </c>
      <c r="M42" s="121"/>
      <c r="N42" s="121"/>
      <c r="X42" s="208"/>
      <c r="Y42" s="91"/>
      <c r="AA42" s="172"/>
      <c r="AB42" s="173"/>
      <c r="AC42" s="91"/>
      <c r="AD42" s="27">
        <v>-1</v>
      </c>
      <c r="AE42" s="91"/>
      <c r="AG42" s="91"/>
      <c r="AI42" s="208">
        <f t="shared" si="13"/>
        <v>5</v>
      </c>
      <c r="AJ42" s="27" t="str">
        <f>IF($AI43&gt;$AI42, IFERROR(MATCH($AI42, $AI43:$AI$100, 0)-1, ROW($AJ$100)-ROW()), "")</f>
        <v/>
      </c>
      <c r="AK42" s="91">
        <f t="shared" ca="1" si="14"/>
        <v>0</v>
      </c>
      <c r="AL42" s="27" t="str">
        <f t="shared" ca="1" si="15"/>
        <v/>
      </c>
      <c r="AM42" s="87">
        <f t="shared" ca="1" si="16"/>
        <v>0</v>
      </c>
      <c r="AN42" s="27" t="str">
        <f t="shared" ca="1" si="17"/>
        <v/>
      </c>
      <c r="AO42" s="83" t="str">
        <f t="shared" ca="1" si="18"/>
        <v/>
      </c>
      <c r="AP42" s="30" t="str">
        <f t="shared" si="19"/>
        <v/>
      </c>
      <c r="AQ42" s="85" t="str">
        <f t="shared" ca="1" si="20"/>
        <v/>
      </c>
      <c r="AR42" s="30" t="str">
        <f t="shared" si="21"/>
        <v/>
      </c>
      <c r="AS42" s="87" t="str">
        <f t="shared" ca="1" si="22"/>
        <v/>
      </c>
      <c r="AT42" s="27" t="str">
        <f t="shared" ca="1" si="23"/>
        <v/>
      </c>
      <c r="AU42" s="87" t="str">
        <f t="shared" si="24"/>
        <v/>
      </c>
      <c r="AV42" s="217" t="str">
        <f t="shared" si="25"/>
        <v/>
      </c>
      <c r="AW42" s="27" t="str">
        <f t="shared" si="26"/>
        <v/>
      </c>
      <c r="AX42" s="27" t="str">
        <f t="shared" si="27"/>
        <v/>
      </c>
      <c r="AY42" s="174"/>
      <c r="AZ42" s="89" t="str">
        <f t="shared" ca="1" si="28"/>
        <v/>
      </c>
      <c r="BA42" s="116" t="str">
        <f t="shared" ca="1" si="29"/>
        <v/>
      </c>
      <c r="BB42" s="117" t="str">
        <f t="shared" ca="1" si="30"/>
        <v/>
      </c>
      <c r="BC42" s="118" t="str">
        <f t="shared" ca="1" si="31"/>
        <v/>
      </c>
      <c r="BE42" s="28" t="str">
        <f t="shared" ca="1" si="32"/>
        <v/>
      </c>
    </row>
    <row r="43" spans="1:57" s="27" customFormat="1" ht="14.1" customHeight="1" x14ac:dyDescent="0.3">
      <c r="A43" s="76" t="str">
        <f t="shared" ca="1" si="12"/>
        <v/>
      </c>
      <c r="B43" s="119"/>
      <c r="C43" s="119"/>
      <c r="D43" s="119"/>
      <c r="E43" s="119"/>
      <c r="F43" s="119"/>
      <c r="G43" s="119" t="s">
        <v>377</v>
      </c>
      <c r="H43" s="119"/>
      <c r="I43" s="119"/>
      <c r="J43" s="119"/>
      <c r="L43" s="120">
        <v>418</v>
      </c>
      <c r="M43" s="121"/>
      <c r="N43" s="121"/>
      <c r="X43" s="208"/>
      <c r="Y43" s="91"/>
      <c r="AA43" s="172"/>
      <c r="AB43" s="173"/>
      <c r="AC43" s="91"/>
      <c r="AD43" s="27">
        <v>-1</v>
      </c>
      <c r="AE43" s="91"/>
      <c r="AG43" s="91"/>
      <c r="AI43" s="208">
        <f t="shared" si="13"/>
        <v>5</v>
      </c>
      <c r="AJ43" s="27" t="str">
        <f>IF($AI44&gt;$AI43, IFERROR(MATCH($AI43, $AI44:$AI$100, 0)-1, ROW($AJ$100)-ROW()), "")</f>
        <v/>
      </c>
      <c r="AK43" s="91">
        <f t="shared" ca="1" si="14"/>
        <v>0</v>
      </c>
      <c r="AL43" s="27" t="str">
        <f t="shared" ca="1" si="15"/>
        <v/>
      </c>
      <c r="AM43" s="87">
        <f t="shared" ca="1" si="16"/>
        <v>0</v>
      </c>
      <c r="AN43" s="27" t="str">
        <f t="shared" ca="1" si="17"/>
        <v/>
      </c>
      <c r="AO43" s="83" t="str">
        <f t="shared" ca="1" si="18"/>
        <v/>
      </c>
      <c r="AP43" s="30" t="str">
        <f t="shared" si="19"/>
        <v/>
      </c>
      <c r="AQ43" s="85" t="str">
        <f t="shared" ca="1" si="20"/>
        <v/>
      </c>
      <c r="AR43" s="30" t="str">
        <f t="shared" si="21"/>
        <v/>
      </c>
      <c r="AS43" s="87" t="str">
        <f t="shared" ca="1" si="22"/>
        <v/>
      </c>
      <c r="AT43" s="27" t="str">
        <f t="shared" ca="1" si="23"/>
        <v/>
      </c>
      <c r="AU43" s="87" t="str">
        <f t="shared" si="24"/>
        <v/>
      </c>
      <c r="AV43" s="217" t="str">
        <f t="shared" si="25"/>
        <v/>
      </c>
      <c r="AW43" s="27" t="str">
        <f t="shared" si="26"/>
        <v/>
      </c>
      <c r="AX43" s="27" t="str">
        <f t="shared" si="27"/>
        <v/>
      </c>
      <c r="AY43" s="174"/>
      <c r="AZ43" s="89" t="str">
        <f t="shared" ca="1" si="28"/>
        <v/>
      </c>
      <c r="BA43" s="116" t="str">
        <f t="shared" ca="1" si="29"/>
        <v/>
      </c>
      <c r="BB43" s="117" t="str">
        <f t="shared" ca="1" si="30"/>
        <v/>
      </c>
      <c r="BC43" s="118" t="str">
        <f t="shared" ca="1" si="31"/>
        <v/>
      </c>
      <c r="BE43" s="28" t="str">
        <f t="shared" ca="1" si="32"/>
        <v/>
      </c>
    </row>
    <row r="44" spans="1:57" s="27" customFormat="1" ht="14.1" customHeight="1" x14ac:dyDescent="0.3">
      <c r="A44" s="76" t="str">
        <f t="shared" ca="1" si="12"/>
        <v/>
      </c>
      <c r="B44" s="119"/>
      <c r="C44" s="119"/>
      <c r="D44" s="119"/>
      <c r="E44" s="119"/>
      <c r="F44" s="119"/>
      <c r="G44" s="119" t="s">
        <v>378</v>
      </c>
      <c r="H44" s="119"/>
      <c r="I44" s="119"/>
      <c r="J44" s="119"/>
      <c r="L44" s="120">
        <v>419</v>
      </c>
      <c r="M44" s="121"/>
      <c r="N44" s="121"/>
      <c r="X44" s="208"/>
      <c r="Y44" s="91"/>
      <c r="Z44" s="27">
        <v>1</v>
      </c>
      <c r="AA44" s="172"/>
      <c r="AB44" s="173"/>
      <c r="AC44" s="91"/>
      <c r="AD44" s="27">
        <v>-1</v>
      </c>
      <c r="AE44" s="91"/>
      <c r="AG44" s="91"/>
      <c r="AI44" s="208">
        <f t="shared" si="13"/>
        <v>5</v>
      </c>
      <c r="AJ44" s="27" t="str">
        <f>IF($AI45&gt;$AI44, IFERROR(MATCH($AI44, $AI45:$AI$100, 0)-1, ROW($AJ$100)-ROW()), "")</f>
        <v/>
      </c>
      <c r="AK44" s="91">
        <f t="shared" ca="1" si="14"/>
        <v>0</v>
      </c>
      <c r="AL44" s="27" t="str">
        <f t="shared" ca="1" si="15"/>
        <v/>
      </c>
      <c r="AM44" s="87">
        <f t="shared" ca="1" si="16"/>
        <v>0</v>
      </c>
      <c r="AN44" s="27" t="str">
        <f t="shared" ca="1" si="17"/>
        <v/>
      </c>
      <c r="AO44" s="83" t="str">
        <f t="shared" ca="1" si="18"/>
        <v/>
      </c>
      <c r="AP44" s="30" t="str">
        <f t="shared" si="19"/>
        <v/>
      </c>
      <c r="AQ44" s="85" t="str">
        <f t="shared" ca="1" si="20"/>
        <v/>
      </c>
      <c r="AR44" s="30" t="str">
        <f t="shared" si="21"/>
        <v/>
      </c>
      <c r="AS44" s="87" t="str">
        <f t="shared" ca="1" si="22"/>
        <v/>
      </c>
      <c r="AT44" s="27" t="str">
        <f t="shared" ca="1" si="23"/>
        <v/>
      </c>
      <c r="AU44" s="87" t="str">
        <f t="shared" si="24"/>
        <v/>
      </c>
      <c r="AV44" s="217" t="str">
        <f t="shared" si="25"/>
        <v/>
      </c>
      <c r="AW44" s="27" t="str">
        <f t="shared" si="26"/>
        <v/>
      </c>
      <c r="AX44" s="27" t="str">
        <f t="shared" si="27"/>
        <v/>
      </c>
      <c r="AY44" s="174"/>
      <c r="AZ44" s="89" t="str">
        <f t="shared" ca="1" si="28"/>
        <v/>
      </c>
      <c r="BA44" s="116" t="str">
        <f t="shared" ca="1" si="29"/>
        <v/>
      </c>
      <c r="BB44" s="117" t="str">
        <f t="shared" ca="1" si="30"/>
        <v/>
      </c>
      <c r="BC44" s="118" t="str">
        <f t="shared" ca="1" si="31"/>
        <v/>
      </c>
      <c r="BE44" s="28" t="str">
        <f t="shared" ca="1" si="32"/>
        <v/>
      </c>
    </row>
    <row r="45" spans="1:57" s="27" customFormat="1" ht="14.1" customHeight="1" x14ac:dyDescent="0.3">
      <c r="A45" s="76" t="str">
        <f t="shared" ca="1" si="12"/>
        <v/>
      </c>
      <c r="B45" s="119"/>
      <c r="C45" s="119" t="s">
        <v>35</v>
      </c>
      <c r="D45" s="119" t="s">
        <v>35</v>
      </c>
      <c r="E45" s="119" t="s">
        <v>210</v>
      </c>
      <c r="F45" s="119"/>
      <c r="G45" s="119"/>
      <c r="H45" s="119"/>
      <c r="I45" s="119"/>
      <c r="J45" s="119"/>
      <c r="L45" s="120" t="s">
        <v>211</v>
      </c>
      <c r="M45" s="121"/>
      <c r="N45" s="121"/>
      <c r="X45" s="208"/>
      <c r="Y45" s="91"/>
      <c r="AA45" s="172"/>
      <c r="AB45" s="173"/>
      <c r="AC45" s="91"/>
      <c r="AD45" s="27">
        <v>-1</v>
      </c>
      <c r="AE45" s="91"/>
      <c r="AG45" s="91"/>
      <c r="AI45" s="208">
        <f t="shared" si="13"/>
        <v>3</v>
      </c>
      <c r="AJ45" s="27" t="str">
        <f>IF($AI46&gt;$AI45, IFERROR(MATCH($AI45, $AI46:$AI$100, 0)-1, ROW($AJ$100)-ROW()), "")</f>
        <v/>
      </c>
      <c r="AK45" s="91">
        <f t="shared" ca="1" si="14"/>
        <v>0</v>
      </c>
      <c r="AL45" s="27" t="str">
        <f t="shared" ca="1" si="15"/>
        <v/>
      </c>
      <c r="AM45" s="87">
        <f t="shared" ca="1" si="16"/>
        <v>0</v>
      </c>
      <c r="AN45" s="27" t="str">
        <f t="shared" ca="1" si="17"/>
        <v/>
      </c>
      <c r="AO45" s="83" t="str">
        <f t="shared" ca="1" si="18"/>
        <v/>
      </c>
      <c r="AP45" s="30" t="str">
        <f t="shared" si="19"/>
        <v/>
      </c>
      <c r="AQ45" s="85" t="str">
        <f t="shared" ca="1" si="20"/>
        <v/>
      </c>
      <c r="AR45" s="30" t="str">
        <f t="shared" si="21"/>
        <v/>
      </c>
      <c r="AS45" s="87" t="str">
        <f t="shared" ca="1" si="22"/>
        <v/>
      </c>
      <c r="AT45" s="27" t="str">
        <f t="shared" ca="1" si="23"/>
        <v/>
      </c>
      <c r="AU45" s="87" t="str">
        <f t="shared" si="24"/>
        <v/>
      </c>
      <c r="AV45" s="217" t="str">
        <f t="shared" si="25"/>
        <v/>
      </c>
      <c r="AW45" s="27" t="str">
        <f t="shared" si="26"/>
        <v/>
      </c>
      <c r="AX45" s="27" t="str">
        <f t="shared" si="27"/>
        <v/>
      </c>
      <c r="AY45" s="174"/>
      <c r="AZ45" s="89" t="str">
        <f t="shared" ca="1" si="28"/>
        <v/>
      </c>
      <c r="BA45" s="116" t="str">
        <f t="shared" ca="1" si="29"/>
        <v/>
      </c>
      <c r="BB45" s="117" t="str">
        <f t="shared" ca="1" si="30"/>
        <v/>
      </c>
      <c r="BC45" s="118" t="str">
        <f t="shared" ca="1" si="31"/>
        <v/>
      </c>
      <c r="BE45" s="28" t="str">
        <f t="shared" ca="1" si="32"/>
        <v/>
      </c>
    </row>
    <row r="46" spans="1:57" s="27" customFormat="1" ht="14.1" customHeight="1" x14ac:dyDescent="0.3">
      <c r="A46" s="76" t="str">
        <f t="shared" ca="1" si="12"/>
        <v/>
      </c>
      <c r="B46" s="119"/>
      <c r="C46" s="119" t="s">
        <v>35</v>
      </c>
      <c r="D46" s="119" t="s">
        <v>35</v>
      </c>
      <c r="E46" s="119" t="s">
        <v>212</v>
      </c>
      <c r="F46" s="119"/>
      <c r="G46" s="119"/>
      <c r="H46" s="119"/>
      <c r="I46" s="119"/>
      <c r="J46" s="119"/>
      <c r="L46" s="120" t="s">
        <v>213</v>
      </c>
      <c r="M46" s="121"/>
      <c r="N46" s="121"/>
      <c r="X46" s="208"/>
      <c r="Y46" s="91"/>
      <c r="AA46" s="172"/>
      <c r="AB46" s="173"/>
      <c r="AC46" s="91"/>
      <c r="AD46" s="27">
        <v>-1</v>
      </c>
      <c r="AE46" s="91"/>
      <c r="AG46" s="91"/>
      <c r="AI46" s="208">
        <f t="shared" si="13"/>
        <v>3</v>
      </c>
      <c r="AJ46" s="27" t="str">
        <f>IF($AI47&gt;$AI46, IFERROR(MATCH($AI46, $AI47:$AI$100, 0)-1, ROW($AJ$100)-ROW()), "")</f>
        <v/>
      </c>
      <c r="AK46" s="91">
        <f t="shared" ca="1" si="14"/>
        <v>0</v>
      </c>
      <c r="AL46" s="27" t="str">
        <f t="shared" ca="1" si="15"/>
        <v/>
      </c>
      <c r="AM46" s="87">
        <f t="shared" ca="1" si="16"/>
        <v>0</v>
      </c>
      <c r="AN46" s="27" t="str">
        <f t="shared" ca="1" si="17"/>
        <v/>
      </c>
      <c r="AO46" s="83" t="str">
        <f t="shared" ca="1" si="18"/>
        <v/>
      </c>
      <c r="AP46" s="30" t="str">
        <f t="shared" si="19"/>
        <v/>
      </c>
      <c r="AQ46" s="85" t="str">
        <f t="shared" ca="1" si="20"/>
        <v/>
      </c>
      <c r="AR46" s="30" t="str">
        <f t="shared" si="21"/>
        <v/>
      </c>
      <c r="AS46" s="87" t="str">
        <f t="shared" ca="1" si="22"/>
        <v/>
      </c>
      <c r="AT46" s="27" t="str">
        <f t="shared" ca="1" si="23"/>
        <v/>
      </c>
      <c r="AU46" s="87" t="str">
        <f t="shared" si="24"/>
        <v/>
      </c>
      <c r="AV46" s="217" t="str">
        <f t="shared" si="25"/>
        <v/>
      </c>
      <c r="AW46" s="27" t="str">
        <f t="shared" si="26"/>
        <v/>
      </c>
      <c r="AX46" s="27" t="str">
        <f t="shared" si="27"/>
        <v/>
      </c>
      <c r="AY46" s="174"/>
      <c r="AZ46" s="89" t="str">
        <f t="shared" ca="1" si="28"/>
        <v/>
      </c>
      <c r="BA46" s="116" t="str">
        <f t="shared" ca="1" si="29"/>
        <v/>
      </c>
      <c r="BB46" s="117" t="str">
        <f t="shared" ca="1" si="30"/>
        <v/>
      </c>
      <c r="BC46" s="118" t="str">
        <f t="shared" ca="1" si="31"/>
        <v/>
      </c>
      <c r="BE46" s="28" t="str">
        <f t="shared" ca="1" si="32"/>
        <v/>
      </c>
    </row>
    <row r="47" spans="1:57" s="27" customFormat="1" ht="14.1" customHeight="1" x14ac:dyDescent="0.3">
      <c r="A47" s="76" t="str">
        <f t="shared" ca="1" si="12"/>
        <v/>
      </c>
      <c r="B47" s="119"/>
      <c r="C47" s="119" t="s">
        <v>35</v>
      </c>
      <c r="D47" s="119" t="s">
        <v>35</v>
      </c>
      <c r="E47" s="119" t="s">
        <v>214</v>
      </c>
      <c r="F47" s="119"/>
      <c r="G47" s="119"/>
      <c r="H47" s="119"/>
      <c r="I47" s="119"/>
      <c r="J47" s="119"/>
      <c r="L47" s="120" t="s">
        <v>215</v>
      </c>
      <c r="M47" s="121"/>
      <c r="N47" s="121"/>
      <c r="X47" s="208"/>
      <c r="Y47" s="91"/>
      <c r="AA47" s="172"/>
      <c r="AB47" s="173"/>
      <c r="AC47" s="91"/>
      <c r="AD47" s="27">
        <v>-1</v>
      </c>
      <c r="AE47" s="91"/>
      <c r="AG47" s="91"/>
      <c r="AI47" s="208">
        <f t="shared" si="13"/>
        <v>3</v>
      </c>
      <c r="AJ47" s="27" t="str">
        <f>IF($AI48&gt;$AI47, IFERROR(MATCH($AI47, $AI48:$AI$100, 0)-1, ROW($AJ$100)-ROW()), "")</f>
        <v/>
      </c>
      <c r="AK47" s="91">
        <f t="shared" ca="1" si="14"/>
        <v>0</v>
      </c>
      <c r="AL47" s="27" t="str">
        <f t="shared" ca="1" si="15"/>
        <v/>
      </c>
      <c r="AM47" s="87">
        <f t="shared" ca="1" si="16"/>
        <v>0</v>
      </c>
      <c r="AN47" s="27" t="str">
        <f t="shared" ca="1" si="17"/>
        <v/>
      </c>
      <c r="AO47" s="83" t="str">
        <f t="shared" ca="1" si="18"/>
        <v/>
      </c>
      <c r="AP47" s="30" t="str">
        <f t="shared" si="19"/>
        <v/>
      </c>
      <c r="AQ47" s="85" t="str">
        <f t="shared" ca="1" si="20"/>
        <v/>
      </c>
      <c r="AR47" s="30" t="str">
        <f t="shared" si="21"/>
        <v/>
      </c>
      <c r="AS47" s="87" t="str">
        <f t="shared" ca="1" si="22"/>
        <v/>
      </c>
      <c r="AT47" s="27" t="str">
        <f t="shared" ca="1" si="23"/>
        <v/>
      </c>
      <c r="AU47" s="87" t="str">
        <f t="shared" si="24"/>
        <v/>
      </c>
      <c r="AV47" s="217" t="str">
        <f t="shared" si="25"/>
        <v/>
      </c>
      <c r="AW47" s="27" t="str">
        <f t="shared" si="26"/>
        <v/>
      </c>
      <c r="AX47" s="27" t="str">
        <f t="shared" si="27"/>
        <v/>
      </c>
      <c r="AY47" s="174"/>
      <c r="AZ47" s="89" t="str">
        <f t="shared" ca="1" si="28"/>
        <v/>
      </c>
      <c r="BA47" s="116" t="str">
        <f t="shared" ca="1" si="29"/>
        <v/>
      </c>
      <c r="BB47" s="117" t="str">
        <f t="shared" ca="1" si="30"/>
        <v/>
      </c>
      <c r="BC47" s="118" t="str">
        <f t="shared" ca="1" si="31"/>
        <v/>
      </c>
      <c r="BE47" s="28" t="str">
        <f t="shared" ca="1" si="32"/>
        <v/>
      </c>
    </row>
    <row r="48" spans="1:57" s="27" customFormat="1" ht="14.1" customHeight="1" x14ac:dyDescent="0.3">
      <c r="A48" s="76" t="str">
        <f t="shared" ca="1" si="12"/>
        <v/>
      </c>
      <c r="B48" s="119"/>
      <c r="C48" s="119" t="s">
        <v>216</v>
      </c>
      <c r="D48" s="119"/>
      <c r="E48" s="119"/>
      <c r="F48" s="119"/>
      <c r="G48" s="119"/>
      <c r="H48" s="119"/>
      <c r="I48" s="119"/>
      <c r="J48" s="119"/>
      <c r="L48" s="120" t="s">
        <v>217</v>
      </c>
      <c r="M48" s="121">
        <f>SUM(M49,M59,M68)</f>
        <v>0</v>
      </c>
      <c r="N48" s="121"/>
      <c r="X48" s="208">
        <f>IF(AND(
IF(AC$3, M48&lt;&gt;0, TRUE),
IF(AD$3, N48&lt;&gt;0, TRUE)),
0, 1)</f>
        <v>1</v>
      </c>
      <c r="Y48" s="91"/>
      <c r="AA48" s="172"/>
      <c r="AB48" s="173"/>
      <c r="AC48" s="91"/>
      <c r="AD48" s="27">
        <v>-1</v>
      </c>
      <c r="AE48" s="91" t="str">
        <f>IF(AND(M5&lt;&gt;0, M48&lt;&gt;0), IF(ROUND(M5, 2)&lt;&gt;ROUND(M48, 2), "| Veld '"&amp;AE$4&amp;ROW()&amp;"': Activa niet gelijk aan passiva.  ", ""), "")</f>
        <v/>
      </c>
      <c r="AF48" s="27" t="str">
        <f>IF(AND(N5&lt;&gt;0, N48&lt;&gt;0), IF(ROUND(N5, 2)&lt;&gt;ROUND(N48, 2), "| Veld '"&amp;AF$4&amp;ROW()&amp;"': Activa niet gelijk aan passiva.  ", ""), "")</f>
        <v/>
      </c>
      <c r="AG48" s="91"/>
      <c r="AI48" s="208">
        <f t="shared" si="13"/>
        <v>1</v>
      </c>
      <c r="AJ48" s="27">
        <f>IF($AI49&gt;$AI48, IFERROR(MATCH($AI48, $AI49:$AI$100, 0)-1, ROW($AJ$100)-ROW()), "")</f>
        <v>52</v>
      </c>
      <c r="AK48" s="91">
        <f t="shared" ca="1" si="14"/>
        <v>0</v>
      </c>
      <c r="AL48" s="27" t="str">
        <f t="shared" ca="1" si="15"/>
        <v/>
      </c>
      <c r="AM48" s="87">
        <f t="shared" ca="1" si="16"/>
        <v>0</v>
      </c>
      <c r="AN48" s="27" t="str">
        <f t="shared" ca="1" si="17"/>
        <v/>
      </c>
      <c r="AO48" s="83" t="str">
        <f t="shared" ca="1" si="18"/>
        <v/>
      </c>
      <c r="AP48" s="30" t="str">
        <f t="shared" si="19"/>
        <v/>
      </c>
      <c r="AQ48" s="85" t="str">
        <f t="shared" ca="1" si="20"/>
        <v/>
      </c>
      <c r="AR48" s="30" t="str">
        <f t="shared" si="21"/>
        <v/>
      </c>
      <c r="AS48" s="87" t="str">
        <f t="shared" ca="1" si="22"/>
        <v/>
      </c>
      <c r="AT48" s="27" t="str">
        <f t="shared" ca="1" si="23"/>
        <v/>
      </c>
      <c r="AU48" s="87" t="str">
        <f t="shared" si="24"/>
        <v/>
      </c>
      <c r="AV48" s="217" t="str">
        <f t="shared" si="25"/>
        <v/>
      </c>
      <c r="AW48" s="27" t="str">
        <f t="shared" si="26"/>
        <v/>
      </c>
      <c r="AX48" s="27" t="str">
        <f t="shared" si="27"/>
        <v/>
      </c>
      <c r="AY48" s="174"/>
      <c r="AZ48" s="89" t="str">
        <f t="shared" ca="1" si="28"/>
        <v/>
      </c>
      <c r="BA48" s="116" t="str">
        <f t="shared" ca="1" si="29"/>
        <v/>
      </c>
      <c r="BB48" s="117" t="str">
        <f t="shared" ca="1" si="30"/>
        <v/>
      </c>
      <c r="BC48" s="118" t="str">
        <f t="shared" ca="1" si="31"/>
        <v/>
      </c>
      <c r="BE48" s="28" t="str">
        <f t="shared" ca="1" si="32"/>
        <v/>
      </c>
    </row>
    <row r="49" spans="1:57" s="27" customFormat="1" ht="14.1" customHeight="1" x14ac:dyDescent="0.3">
      <c r="A49" s="76" t="str">
        <f t="shared" ca="1" si="12"/>
        <v/>
      </c>
      <c r="B49" s="119"/>
      <c r="C49" s="119" t="s">
        <v>35</v>
      </c>
      <c r="D49" s="119" t="s">
        <v>218</v>
      </c>
      <c r="E49" s="119"/>
      <c r="F49" s="119"/>
      <c r="G49" s="119"/>
      <c r="H49" s="119"/>
      <c r="I49" s="119"/>
      <c r="J49" s="119"/>
      <c r="L49" s="120" t="s">
        <v>219</v>
      </c>
      <c r="M49" s="121">
        <f>SUM(M50:M52,M57:M58)</f>
        <v>0</v>
      </c>
      <c r="N49" s="121"/>
      <c r="X49" s="208"/>
      <c r="Y49" s="91">
        <v>1</v>
      </c>
      <c r="AA49" s="172"/>
      <c r="AB49" s="173"/>
      <c r="AC49" s="91"/>
      <c r="AD49" s="27">
        <v>-1</v>
      </c>
      <c r="AE49" s="91"/>
      <c r="AG49" s="91"/>
      <c r="AI49" s="208">
        <f t="shared" si="13"/>
        <v>2</v>
      </c>
      <c r="AJ49" s="27">
        <f>IF($AI50&gt;$AI49, IFERROR(MATCH($AI49, $AI50:$AI$100, 0)-1, ROW($AJ$100)-ROW()), "")</f>
        <v>9</v>
      </c>
      <c r="AK49" s="91">
        <f t="shared" ca="1" si="14"/>
        <v>0</v>
      </c>
      <c r="AL49" s="27" t="str">
        <f t="shared" ca="1" si="15"/>
        <v/>
      </c>
      <c r="AM49" s="87">
        <f t="shared" ca="1" si="16"/>
        <v>0</v>
      </c>
      <c r="AN49" s="27" t="str">
        <f t="shared" ca="1" si="17"/>
        <v/>
      </c>
      <c r="AO49" s="83" t="str">
        <f t="shared" ca="1" si="18"/>
        <v/>
      </c>
      <c r="AP49" s="30" t="str">
        <f t="shared" si="19"/>
        <v/>
      </c>
      <c r="AQ49" s="85" t="str">
        <f t="shared" ca="1" si="20"/>
        <v/>
      </c>
      <c r="AR49" s="30" t="str">
        <f t="shared" si="21"/>
        <v/>
      </c>
      <c r="AS49" s="87" t="str">
        <f t="shared" ca="1" si="22"/>
        <v/>
      </c>
      <c r="AT49" s="27" t="str">
        <f t="shared" ca="1" si="23"/>
        <v/>
      </c>
      <c r="AU49" s="87" t="str">
        <f t="shared" si="24"/>
        <v/>
      </c>
      <c r="AV49" s="217" t="str">
        <f t="shared" si="25"/>
        <v/>
      </c>
      <c r="AW49" s="27" t="str">
        <f t="shared" si="26"/>
        <v/>
      </c>
      <c r="AX49" s="27" t="str">
        <f t="shared" si="27"/>
        <v/>
      </c>
      <c r="AY49" s="174"/>
      <c r="AZ49" s="89" t="str">
        <f t="shared" ca="1" si="28"/>
        <v/>
      </c>
      <c r="BA49" s="116" t="str">
        <f t="shared" ca="1" si="29"/>
        <v/>
      </c>
      <c r="BB49" s="117" t="str">
        <f t="shared" ca="1" si="30"/>
        <v/>
      </c>
      <c r="BC49" s="118" t="str">
        <f t="shared" ca="1" si="31"/>
        <v/>
      </c>
      <c r="BE49" s="28" t="str">
        <f t="shared" ca="1" si="32"/>
        <v/>
      </c>
    </row>
    <row r="50" spans="1:57" s="27" customFormat="1" ht="14.1" customHeight="1" x14ac:dyDescent="0.3">
      <c r="A50" s="76" t="str">
        <f t="shared" ca="1" si="12"/>
        <v/>
      </c>
      <c r="B50" s="119"/>
      <c r="C50" s="119" t="s">
        <v>35</v>
      </c>
      <c r="D50" s="119" t="s">
        <v>35</v>
      </c>
      <c r="E50" s="119" t="s">
        <v>220</v>
      </c>
      <c r="F50" s="119"/>
      <c r="G50" s="119"/>
      <c r="H50" s="119"/>
      <c r="I50" s="119"/>
      <c r="J50" s="119"/>
      <c r="L50" s="120">
        <v>10</v>
      </c>
      <c r="M50" s="121"/>
      <c r="N50" s="121"/>
      <c r="X50" s="208"/>
      <c r="Y50" s="91"/>
      <c r="AA50" s="172"/>
      <c r="AB50" s="173"/>
      <c r="AC50" s="91"/>
      <c r="AD50" s="27">
        <v>-1</v>
      </c>
      <c r="AE50" s="91"/>
      <c r="AG50" s="91"/>
      <c r="AI50" s="208">
        <f t="shared" si="13"/>
        <v>3</v>
      </c>
      <c r="AJ50" s="27" t="str">
        <f>IF($AI51&gt;$AI50, IFERROR(MATCH($AI50, $AI51:$AI$100, 0)-1, ROW($AJ$100)-ROW()), "")</f>
        <v/>
      </c>
      <c r="AK50" s="91">
        <f t="shared" ca="1" si="14"/>
        <v>0</v>
      </c>
      <c r="AL50" s="27" t="str">
        <f t="shared" ca="1" si="15"/>
        <v/>
      </c>
      <c r="AM50" s="87">
        <f t="shared" ca="1" si="16"/>
        <v>0</v>
      </c>
      <c r="AN50" s="27" t="str">
        <f t="shared" ca="1" si="17"/>
        <v/>
      </c>
      <c r="AO50" s="83" t="str">
        <f t="shared" ca="1" si="18"/>
        <v/>
      </c>
      <c r="AP50" s="30" t="str">
        <f t="shared" si="19"/>
        <v/>
      </c>
      <c r="AQ50" s="85" t="str">
        <f t="shared" ca="1" si="20"/>
        <v/>
      </c>
      <c r="AR50" s="30" t="str">
        <f t="shared" si="21"/>
        <v/>
      </c>
      <c r="AS50" s="87" t="str">
        <f t="shared" ca="1" si="22"/>
        <v/>
      </c>
      <c r="AT50" s="27" t="str">
        <f t="shared" ca="1" si="23"/>
        <v/>
      </c>
      <c r="AU50" s="87" t="str">
        <f t="shared" si="24"/>
        <v/>
      </c>
      <c r="AV50" s="217" t="str">
        <f t="shared" si="25"/>
        <v/>
      </c>
      <c r="AW50" s="27" t="str">
        <f t="shared" si="26"/>
        <v/>
      </c>
      <c r="AX50" s="27" t="str">
        <f t="shared" si="27"/>
        <v/>
      </c>
      <c r="AY50" s="174"/>
      <c r="AZ50" s="89" t="str">
        <f t="shared" ca="1" si="28"/>
        <v/>
      </c>
      <c r="BA50" s="116" t="str">
        <f t="shared" ca="1" si="29"/>
        <v/>
      </c>
      <c r="BB50" s="117" t="str">
        <f t="shared" ca="1" si="30"/>
        <v/>
      </c>
      <c r="BC50" s="118" t="str">
        <f t="shared" ca="1" si="31"/>
        <v/>
      </c>
      <c r="BE50" s="28" t="str">
        <f t="shared" ca="1" si="32"/>
        <v/>
      </c>
    </row>
    <row r="51" spans="1:57" s="27" customFormat="1" ht="14.1" customHeight="1" x14ac:dyDescent="0.3">
      <c r="A51" s="76" t="str">
        <f t="shared" ca="1" si="12"/>
        <v/>
      </c>
      <c r="B51" s="119"/>
      <c r="C51" s="119" t="s">
        <v>35</v>
      </c>
      <c r="D51" s="119" t="s">
        <v>35</v>
      </c>
      <c r="E51" s="119" t="s">
        <v>221</v>
      </c>
      <c r="F51" s="119"/>
      <c r="G51" s="119"/>
      <c r="H51" s="119"/>
      <c r="I51" s="119"/>
      <c r="J51" s="119"/>
      <c r="L51" s="120">
        <v>12</v>
      </c>
      <c r="M51" s="121"/>
      <c r="N51" s="121"/>
      <c r="X51" s="208"/>
      <c r="Y51" s="91"/>
      <c r="AA51" s="172"/>
      <c r="AB51" s="173"/>
      <c r="AC51" s="91"/>
      <c r="AD51" s="27">
        <v>-1</v>
      </c>
      <c r="AE51" s="91"/>
      <c r="AG51" s="91"/>
      <c r="AI51" s="208">
        <f t="shared" si="13"/>
        <v>3</v>
      </c>
      <c r="AJ51" s="27" t="str">
        <f>IF($AI52&gt;$AI51, IFERROR(MATCH($AI51, $AI52:$AI$100, 0)-1, ROW($AJ$100)-ROW()), "")</f>
        <v/>
      </c>
      <c r="AK51" s="91">
        <f t="shared" ca="1" si="14"/>
        <v>0</v>
      </c>
      <c r="AL51" s="27" t="str">
        <f t="shared" ca="1" si="15"/>
        <v/>
      </c>
      <c r="AM51" s="87">
        <f t="shared" ca="1" si="16"/>
        <v>0</v>
      </c>
      <c r="AN51" s="27" t="str">
        <f t="shared" ca="1" si="17"/>
        <v/>
      </c>
      <c r="AO51" s="83" t="str">
        <f t="shared" ca="1" si="18"/>
        <v/>
      </c>
      <c r="AP51" s="30" t="str">
        <f t="shared" si="19"/>
        <v/>
      </c>
      <c r="AQ51" s="85" t="str">
        <f t="shared" ca="1" si="20"/>
        <v/>
      </c>
      <c r="AR51" s="30" t="str">
        <f t="shared" si="21"/>
        <v/>
      </c>
      <c r="AS51" s="87" t="str">
        <f t="shared" ca="1" si="22"/>
        <v/>
      </c>
      <c r="AT51" s="27" t="str">
        <f t="shared" ca="1" si="23"/>
        <v/>
      </c>
      <c r="AU51" s="87" t="str">
        <f t="shared" si="24"/>
        <v/>
      </c>
      <c r="AV51" s="217" t="str">
        <f t="shared" si="25"/>
        <v/>
      </c>
      <c r="AW51" s="27" t="str">
        <f t="shared" si="26"/>
        <v/>
      </c>
      <c r="AX51" s="27" t="str">
        <f t="shared" si="27"/>
        <v/>
      </c>
      <c r="AY51" s="174"/>
      <c r="AZ51" s="89" t="str">
        <f t="shared" ca="1" si="28"/>
        <v/>
      </c>
      <c r="BA51" s="116" t="str">
        <f t="shared" ca="1" si="29"/>
        <v/>
      </c>
      <c r="BB51" s="117" t="str">
        <f t="shared" ca="1" si="30"/>
        <v/>
      </c>
      <c r="BC51" s="118" t="str">
        <f t="shared" ca="1" si="31"/>
        <v/>
      </c>
      <c r="BE51" s="28" t="str">
        <f t="shared" ca="1" si="32"/>
        <v/>
      </c>
    </row>
    <row r="52" spans="1:57" s="27" customFormat="1" ht="14.1" customHeight="1" x14ac:dyDescent="0.3">
      <c r="A52" s="76" t="str">
        <f t="shared" ca="1" si="12"/>
        <v/>
      </c>
      <c r="B52" s="119"/>
      <c r="C52" s="119" t="s">
        <v>35</v>
      </c>
      <c r="D52" s="119" t="s">
        <v>35</v>
      </c>
      <c r="E52" s="119" t="s">
        <v>222</v>
      </c>
      <c r="F52" s="119"/>
      <c r="G52" s="119"/>
      <c r="H52" s="119"/>
      <c r="I52" s="119"/>
      <c r="J52" s="119"/>
      <c r="L52" s="120">
        <v>13</v>
      </c>
      <c r="M52" s="121">
        <f>SUM(M53:M56)</f>
        <v>0</v>
      </c>
      <c r="N52" s="121"/>
      <c r="X52" s="208"/>
      <c r="Y52" s="91"/>
      <c r="AA52" s="172"/>
      <c r="AB52" s="173"/>
      <c r="AC52" s="91"/>
      <c r="AD52" s="27">
        <v>-1</v>
      </c>
      <c r="AE52" s="91"/>
      <c r="AG52" s="91"/>
      <c r="AI52" s="208">
        <f t="shared" si="13"/>
        <v>3</v>
      </c>
      <c r="AJ52" s="27">
        <f>IF($AI53&gt;$AI52, IFERROR(MATCH($AI52, $AI53:$AI$100, 0)-1, ROW($AJ$100)-ROW()), "")</f>
        <v>4</v>
      </c>
      <c r="AK52" s="91">
        <f t="shared" ca="1" si="14"/>
        <v>0</v>
      </c>
      <c r="AL52" s="27" t="str">
        <f t="shared" ca="1" si="15"/>
        <v/>
      </c>
      <c r="AM52" s="87">
        <f t="shared" ca="1" si="16"/>
        <v>0</v>
      </c>
      <c r="AN52" s="27" t="str">
        <f t="shared" ca="1" si="17"/>
        <v/>
      </c>
      <c r="AO52" s="83" t="str">
        <f t="shared" ca="1" si="18"/>
        <v/>
      </c>
      <c r="AP52" s="30" t="str">
        <f t="shared" si="19"/>
        <v/>
      </c>
      <c r="AQ52" s="85" t="str">
        <f t="shared" ca="1" si="20"/>
        <v/>
      </c>
      <c r="AR52" s="30" t="str">
        <f t="shared" si="21"/>
        <v/>
      </c>
      <c r="AS52" s="87" t="str">
        <f t="shared" ca="1" si="22"/>
        <v/>
      </c>
      <c r="AT52" s="27" t="str">
        <f t="shared" ca="1" si="23"/>
        <v/>
      </c>
      <c r="AU52" s="87" t="str">
        <f t="shared" si="24"/>
        <v/>
      </c>
      <c r="AV52" s="217" t="str">
        <f t="shared" si="25"/>
        <v/>
      </c>
      <c r="AW52" s="27" t="str">
        <f t="shared" si="26"/>
        <v/>
      </c>
      <c r="AX52" s="27" t="str">
        <f t="shared" si="27"/>
        <v/>
      </c>
      <c r="AY52" s="174"/>
      <c r="AZ52" s="89" t="str">
        <f t="shared" ca="1" si="28"/>
        <v/>
      </c>
      <c r="BA52" s="116" t="str">
        <f t="shared" ca="1" si="29"/>
        <v/>
      </c>
      <c r="BB52" s="117" t="str">
        <f t="shared" ca="1" si="30"/>
        <v/>
      </c>
      <c r="BC52" s="118" t="str">
        <f t="shared" ca="1" si="31"/>
        <v/>
      </c>
      <c r="BE52" s="28" t="str">
        <f t="shared" ca="1" si="32"/>
        <v/>
      </c>
    </row>
    <row r="53" spans="1:57" s="27" customFormat="1" ht="14.1" customHeight="1" x14ac:dyDescent="0.3">
      <c r="A53" s="76" t="str">
        <f t="shared" ca="1" si="12"/>
        <v/>
      </c>
      <c r="B53" s="119"/>
      <c r="C53" s="119" t="s">
        <v>35</v>
      </c>
      <c r="D53" s="119" t="s">
        <v>35</v>
      </c>
      <c r="E53" s="119" t="s">
        <v>35</v>
      </c>
      <c r="F53" s="119" t="s">
        <v>223</v>
      </c>
      <c r="G53" s="119"/>
      <c r="H53" s="119"/>
      <c r="I53" s="119"/>
      <c r="J53" s="119"/>
      <c r="L53" s="120">
        <v>130</v>
      </c>
      <c r="M53" s="121"/>
      <c r="N53" s="121"/>
      <c r="X53" s="208"/>
      <c r="Y53" s="91"/>
      <c r="AA53" s="172"/>
      <c r="AB53" s="173"/>
      <c r="AC53" s="91"/>
      <c r="AD53" s="27">
        <v>-1</v>
      </c>
      <c r="AE53" s="91"/>
      <c r="AG53" s="91"/>
      <c r="AI53" s="208">
        <f t="shared" si="13"/>
        <v>4</v>
      </c>
      <c r="AJ53" s="27" t="str">
        <f>IF($AI54&gt;$AI53, IFERROR(MATCH($AI53, $AI54:$AI$100, 0)-1, ROW($AJ$100)-ROW()), "")</f>
        <v/>
      </c>
      <c r="AK53" s="91">
        <f t="shared" ca="1" si="14"/>
        <v>0</v>
      </c>
      <c r="AL53" s="27" t="str">
        <f t="shared" ca="1" si="15"/>
        <v/>
      </c>
      <c r="AM53" s="87">
        <f t="shared" ca="1" si="16"/>
        <v>0</v>
      </c>
      <c r="AN53" s="27" t="str">
        <f t="shared" ca="1" si="17"/>
        <v/>
      </c>
      <c r="AO53" s="83" t="str">
        <f t="shared" ca="1" si="18"/>
        <v/>
      </c>
      <c r="AP53" s="30" t="str">
        <f t="shared" si="19"/>
        <v/>
      </c>
      <c r="AQ53" s="85" t="str">
        <f t="shared" ca="1" si="20"/>
        <v/>
      </c>
      <c r="AR53" s="30" t="str">
        <f t="shared" si="21"/>
        <v/>
      </c>
      <c r="AS53" s="87" t="str">
        <f t="shared" ca="1" si="22"/>
        <v/>
      </c>
      <c r="AT53" s="27" t="str">
        <f t="shared" ca="1" si="23"/>
        <v/>
      </c>
      <c r="AU53" s="87" t="str">
        <f t="shared" si="24"/>
        <v/>
      </c>
      <c r="AV53" s="217" t="str">
        <f t="shared" si="25"/>
        <v/>
      </c>
      <c r="AW53" s="27" t="str">
        <f t="shared" si="26"/>
        <v/>
      </c>
      <c r="AX53" s="27" t="str">
        <f t="shared" si="27"/>
        <v/>
      </c>
      <c r="AY53" s="174"/>
      <c r="AZ53" s="89" t="str">
        <f t="shared" ca="1" si="28"/>
        <v/>
      </c>
      <c r="BA53" s="116" t="str">
        <f t="shared" ca="1" si="29"/>
        <v/>
      </c>
      <c r="BB53" s="117" t="str">
        <f t="shared" ca="1" si="30"/>
        <v/>
      </c>
      <c r="BC53" s="118" t="str">
        <f t="shared" ca="1" si="31"/>
        <v/>
      </c>
      <c r="BE53" s="28" t="str">
        <f t="shared" ca="1" si="32"/>
        <v/>
      </c>
    </row>
    <row r="54" spans="1:57" s="27" customFormat="1" ht="14.1" customHeight="1" x14ac:dyDescent="0.3">
      <c r="A54" s="76" t="str">
        <f t="shared" ca="1" si="12"/>
        <v/>
      </c>
      <c r="B54" s="119"/>
      <c r="C54" s="119" t="s">
        <v>35</v>
      </c>
      <c r="D54" s="119" t="s">
        <v>35</v>
      </c>
      <c r="E54" s="119" t="s">
        <v>35</v>
      </c>
      <c r="F54" s="119" t="s">
        <v>224</v>
      </c>
      <c r="G54" s="119"/>
      <c r="H54" s="119"/>
      <c r="I54" s="119"/>
      <c r="J54" s="119"/>
      <c r="L54" s="120">
        <v>131</v>
      </c>
      <c r="M54" s="121"/>
      <c r="N54" s="121"/>
      <c r="X54" s="208"/>
      <c r="Y54" s="91"/>
      <c r="AA54" s="172"/>
      <c r="AB54" s="173"/>
      <c r="AC54" s="91"/>
      <c r="AD54" s="27">
        <v>-1</v>
      </c>
      <c r="AE54" s="91"/>
      <c r="AG54" s="91"/>
      <c r="AI54" s="208">
        <f t="shared" si="13"/>
        <v>4</v>
      </c>
      <c r="AJ54" s="27" t="str">
        <f>IF($AI55&gt;$AI54, IFERROR(MATCH($AI54, $AI55:$AI$100, 0)-1, ROW($AJ$100)-ROW()), "")</f>
        <v/>
      </c>
      <c r="AK54" s="91">
        <f t="shared" ca="1" si="14"/>
        <v>0</v>
      </c>
      <c r="AL54" s="27" t="str">
        <f t="shared" ca="1" si="15"/>
        <v/>
      </c>
      <c r="AM54" s="87">
        <f t="shared" ca="1" si="16"/>
        <v>0</v>
      </c>
      <c r="AN54" s="27" t="str">
        <f t="shared" ca="1" si="17"/>
        <v/>
      </c>
      <c r="AO54" s="83" t="str">
        <f t="shared" ca="1" si="18"/>
        <v/>
      </c>
      <c r="AP54" s="30" t="str">
        <f t="shared" si="19"/>
        <v/>
      </c>
      <c r="AQ54" s="85" t="str">
        <f t="shared" ca="1" si="20"/>
        <v/>
      </c>
      <c r="AR54" s="30" t="str">
        <f t="shared" si="21"/>
        <v/>
      </c>
      <c r="AS54" s="87" t="str">
        <f t="shared" ca="1" si="22"/>
        <v/>
      </c>
      <c r="AT54" s="27" t="str">
        <f t="shared" ca="1" si="23"/>
        <v/>
      </c>
      <c r="AU54" s="87" t="str">
        <f t="shared" si="24"/>
        <v/>
      </c>
      <c r="AV54" s="217" t="str">
        <f t="shared" si="25"/>
        <v/>
      </c>
      <c r="AW54" s="27" t="str">
        <f t="shared" si="26"/>
        <v/>
      </c>
      <c r="AX54" s="27" t="str">
        <f t="shared" si="27"/>
        <v/>
      </c>
      <c r="AY54" s="174"/>
      <c r="AZ54" s="89" t="str">
        <f t="shared" ca="1" si="28"/>
        <v/>
      </c>
      <c r="BA54" s="116" t="str">
        <f t="shared" ca="1" si="29"/>
        <v/>
      </c>
      <c r="BB54" s="117" t="str">
        <f t="shared" ca="1" si="30"/>
        <v/>
      </c>
      <c r="BC54" s="118" t="str">
        <f t="shared" ca="1" si="31"/>
        <v/>
      </c>
      <c r="BE54" s="28" t="str">
        <f t="shared" ca="1" si="32"/>
        <v/>
      </c>
    </row>
    <row r="55" spans="1:57" s="27" customFormat="1" ht="14.1" customHeight="1" x14ac:dyDescent="0.3">
      <c r="A55" s="76" t="str">
        <f t="shared" ca="1" si="12"/>
        <v/>
      </c>
      <c r="B55" s="119"/>
      <c r="C55" s="119" t="s">
        <v>35</v>
      </c>
      <c r="D55" s="119" t="s">
        <v>35</v>
      </c>
      <c r="E55" s="119" t="s">
        <v>35</v>
      </c>
      <c r="F55" s="119" t="s">
        <v>225</v>
      </c>
      <c r="G55" s="119"/>
      <c r="H55" s="119"/>
      <c r="I55" s="119"/>
      <c r="J55" s="119"/>
      <c r="L55" s="120">
        <v>132</v>
      </c>
      <c r="M55" s="121"/>
      <c r="N55" s="121"/>
      <c r="X55" s="208"/>
      <c r="Y55" s="91"/>
      <c r="AA55" s="172"/>
      <c r="AB55" s="173"/>
      <c r="AC55" s="91"/>
      <c r="AD55" s="27">
        <v>-1</v>
      </c>
      <c r="AE55" s="91"/>
      <c r="AG55" s="91"/>
      <c r="AI55" s="208">
        <f t="shared" si="13"/>
        <v>4</v>
      </c>
      <c r="AJ55" s="27" t="str">
        <f>IF($AI56&gt;$AI55, IFERROR(MATCH($AI55, $AI56:$AI$100, 0)-1, ROW($AJ$100)-ROW()), "")</f>
        <v/>
      </c>
      <c r="AK55" s="91">
        <f t="shared" ca="1" si="14"/>
        <v>0</v>
      </c>
      <c r="AL55" s="27" t="str">
        <f t="shared" ca="1" si="15"/>
        <v/>
      </c>
      <c r="AM55" s="87">
        <f t="shared" ca="1" si="16"/>
        <v>0</v>
      </c>
      <c r="AN55" s="27" t="str">
        <f t="shared" ca="1" si="17"/>
        <v/>
      </c>
      <c r="AO55" s="83" t="str">
        <f t="shared" ca="1" si="18"/>
        <v/>
      </c>
      <c r="AP55" s="30" t="str">
        <f t="shared" si="19"/>
        <v/>
      </c>
      <c r="AQ55" s="85" t="str">
        <f t="shared" ca="1" si="20"/>
        <v/>
      </c>
      <c r="AR55" s="30" t="str">
        <f t="shared" si="21"/>
        <v/>
      </c>
      <c r="AS55" s="87" t="str">
        <f t="shared" ca="1" si="22"/>
        <v/>
      </c>
      <c r="AT55" s="27" t="str">
        <f t="shared" ca="1" si="23"/>
        <v/>
      </c>
      <c r="AU55" s="87" t="str">
        <f t="shared" si="24"/>
        <v/>
      </c>
      <c r="AV55" s="217" t="str">
        <f t="shared" si="25"/>
        <v/>
      </c>
      <c r="AW55" s="27" t="str">
        <f t="shared" si="26"/>
        <v/>
      </c>
      <c r="AX55" s="27" t="str">
        <f t="shared" si="27"/>
        <v/>
      </c>
      <c r="AY55" s="174"/>
      <c r="AZ55" s="89" t="str">
        <f t="shared" ca="1" si="28"/>
        <v/>
      </c>
      <c r="BA55" s="116" t="str">
        <f t="shared" ca="1" si="29"/>
        <v/>
      </c>
      <c r="BB55" s="117" t="str">
        <f t="shared" ca="1" si="30"/>
        <v/>
      </c>
      <c r="BC55" s="118" t="str">
        <f t="shared" ca="1" si="31"/>
        <v/>
      </c>
      <c r="BE55" s="28" t="str">
        <f t="shared" ca="1" si="32"/>
        <v/>
      </c>
    </row>
    <row r="56" spans="1:57" s="27" customFormat="1" ht="14.1" customHeight="1" x14ac:dyDescent="0.3">
      <c r="A56" s="76" t="str">
        <f t="shared" ca="1" si="12"/>
        <v/>
      </c>
      <c r="B56" s="119"/>
      <c r="C56" s="119" t="s">
        <v>35</v>
      </c>
      <c r="D56" s="119" t="s">
        <v>35</v>
      </c>
      <c r="E56" s="119" t="s">
        <v>35</v>
      </c>
      <c r="F56" s="119" t="s">
        <v>226</v>
      </c>
      <c r="G56" s="119"/>
      <c r="H56" s="119"/>
      <c r="I56" s="119"/>
      <c r="J56" s="119"/>
      <c r="L56" s="120">
        <v>139</v>
      </c>
      <c r="M56" s="121"/>
      <c r="N56" s="121"/>
      <c r="X56" s="208"/>
      <c r="Y56" s="91"/>
      <c r="AA56" s="172"/>
      <c r="AB56" s="173"/>
      <c r="AC56" s="91"/>
      <c r="AD56" s="27">
        <v>-1</v>
      </c>
      <c r="AE56" s="91"/>
      <c r="AG56" s="91"/>
      <c r="AI56" s="208">
        <f t="shared" si="13"/>
        <v>4</v>
      </c>
      <c r="AJ56" s="27" t="str">
        <f>IF($AI57&gt;$AI56, IFERROR(MATCH($AI56, $AI57:$AI$100, 0)-1, ROW($AJ$100)-ROW()), "")</f>
        <v/>
      </c>
      <c r="AK56" s="91">
        <f t="shared" ca="1" si="14"/>
        <v>0</v>
      </c>
      <c r="AL56" s="27" t="str">
        <f t="shared" ca="1" si="15"/>
        <v/>
      </c>
      <c r="AM56" s="87">
        <f t="shared" ca="1" si="16"/>
        <v>0</v>
      </c>
      <c r="AN56" s="27" t="str">
        <f t="shared" ca="1" si="17"/>
        <v/>
      </c>
      <c r="AO56" s="83" t="str">
        <f t="shared" ca="1" si="18"/>
        <v/>
      </c>
      <c r="AP56" s="30" t="str">
        <f t="shared" si="19"/>
        <v/>
      </c>
      <c r="AQ56" s="85" t="str">
        <f t="shared" ca="1" si="20"/>
        <v/>
      </c>
      <c r="AR56" s="30" t="str">
        <f t="shared" si="21"/>
        <v/>
      </c>
      <c r="AS56" s="87" t="str">
        <f t="shared" ca="1" si="22"/>
        <v/>
      </c>
      <c r="AT56" s="27" t="str">
        <f t="shared" ca="1" si="23"/>
        <v/>
      </c>
      <c r="AU56" s="87" t="str">
        <f t="shared" si="24"/>
        <v/>
      </c>
      <c r="AV56" s="217" t="str">
        <f t="shared" si="25"/>
        <v/>
      </c>
      <c r="AW56" s="27" t="str">
        <f t="shared" si="26"/>
        <v/>
      </c>
      <c r="AX56" s="27" t="str">
        <f t="shared" si="27"/>
        <v/>
      </c>
      <c r="AY56" s="174"/>
      <c r="AZ56" s="89" t="str">
        <f t="shared" ca="1" si="28"/>
        <v/>
      </c>
      <c r="BA56" s="116" t="str">
        <f t="shared" ca="1" si="29"/>
        <v/>
      </c>
      <c r="BB56" s="117" t="str">
        <f t="shared" ca="1" si="30"/>
        <v/>
      </c>
      <c r="BC56" s="118" t="str">
        <f t="shared" ca="1" si="31"/>
        <v/>
      </c>
      <c r="BE56" s="28" t="str">
        <f t="shared" ca="1" si="32"/>
        <v/>
      </c>
    </row>
    <row r="57" spans="1:57" s="27" customFormat="1" ht="14.1" customHeight="1" x14ac:dyDescent="0.3">
      <c r="A57" s="76" t="str">
        <f t="shared" ca="1" si="12"/>
        <v/>
      </c>
      <c r="B57" s="119"/>
      <c r="C57" s="119" t="s">
        <v>35</v>
      </c>
      <c r="D57" s="119" t="s">
        <v>35</v>
      </c>
      <c r="E57" s="119" t="s">
        <v>227</v>
      </c>
      <c r="F57" s="119"/>
      <c r="G57" s="119"/>
      <c r="H57" s="119"/>
      <c r="I57" s="119"/>
      <c r="J57" s="119"/>
      <c r="L57" s="120">
        <v>14</v>
      </c>
      <c r="M57" s="121"/>
      <c r="N57" s="121"/>
      <c r="X57" s="208"/>
      <c r="Y57" s="91">
        <v>1</v>
      </c>
      <c r="AA57" s="172"/>
      <c r="AB57" s="173"/>
      <c r="AC57" s="91"/>
      <c r="AD57" s="27">
        <v>-1</v>
      </c>
      <c r="AE57" s="91"/>
      <c r="AG57" s="91"/>
      <c r="AI57" s="208">
        <f t="shared" si="13"/>
        <v>3</v>
      </c>
      <c r="AJ57" s="27" t="str">
        <f>IF($AI58&gt;$AI57, IFERROR(MATCH($AI57, $AI58:$AI$100, 0)-1, ROW($AJ$100)-ROW()), "")</f>
        <v/>
      </c>
      <c r="AK57" s="91">
        <f t="shared" ca="1" si="14"/>
        <v>0</v>
      </c>
      <c r="AL57" s="27" t="str">
        <f t="shared" ca="1" si="15"/>
        <v/>
      </c>
      <c r="AM57" s="87">
        <f t="shared" ca="1" si="16"/>
        <v>0</v>
      </c>
      <c r="AN57" s="27" t="str">
        <f t="shared" ca="1" si="17"/>
        <v/>
      </c>
      <c r="AO57" s="83" t="str">
        <f t="shared" ca="1" si="18"/>
        <v/>
      </c>
      <c r="AP57" s="30" t="str">
        <f t="shared" si="19"/>
        <v/>
      </c>
      <c r="AQ57" s="85" t="str">
        <f t="shared" ca="1" si="20"/>
        <v/>
      </c>
      <c r="AR57" s="30" t="str">
        <f t="shared" si="21"/>
        <v/>
      </c>
      <c r="AS57" s="87" t="str">
        <f t="shared" ca="1" si="22"/>
        <v/>
      </c>
      <c r="AT57" s="27" t="str">
        <f t="shared" ca="1" si="23"/>
        <v/>
      </c>
      <c r="AU57" s="87" t="str">
        <f t="shared" si="24"/>
        <v/>
      </c>
      <c r="AV57" s="217" t="str">
        <f t="shared" si="25"/>
        <v/>
      </c>
      <c r="AW57" s="27" t="str">
        <f t="shared" si="26"/>
        <v/>
      </c>
      <c r="AX57" s="27" t="str">
        <f t="shared" si="27"/>
        <v/>
      </c>
      <c r="AY57" s="174"/>
      <c r="AZ57" s="89" t="str">
        <f t="shared" ca="1" si="28"/>
        <v/>
      </c>
      <c r="BA57" s="116" t="str">
        <f t="shared" ca="1" si="29"/>
        <v/>
      </c>
      <c r="BB57" s="117" t="str">
        <f t="shared" ca="1" si="30"/>
        <v/>
      </c>
      <c r="BC57" s="118" t="str">
        <f t="shared" ca="1" si="31"/>
        <v/>
      </c>
      <c r="BE57" s="28" t="str">
        <f t="shared" ca="1" si="32"/>
        <v/>
      </c>
    </row>
    <row r="58" spans="1:57" s="27" customFormat="1" ht="14.1" customHeight="1" x14ac:dyDescent="0.3">
      <c r="A58" s="76" t="str">
        <f t="shared" ca="1" si="12"/>
        <v/>
      </c>
      <c r="B58" s="119"/>
      <c r="C58" s="119" t="s">
        <v>35</v>
      </c>
      <c r="D58" s="119" t="s">
        <v>35</v>
      </c>
      <c r="E58" s="119" t="s">
        <v>228</v>
      </c>
      <c r="F58" s="119"/>
      <c r="G58" s="119"/>
      <c r="H58" s="119"/>
      <c r="I58" s="119"/>
      <c r="J58" s="119"/>
      <c r="L58" s="120">
        <v>15</v>
      </c>
      <c r="M58" s="121"/>
      <c r="N58" s="121"/>
      <c r="X58" s="208"/>
      <c r="Y58" s="91"/>
      <c r="AA58" s="172"/>
      <c r="AB58" s="173"/>
      <c r="AC58" s="91"/>
      <c r="AD58" s="27">
        <v>-1</v>
      </c>
      <c r="AE58" s="91"/>
      <c r="AG58" s="91"/>
      <c r="AI58" s="208">
        <f t="shared" si="13"/>
        <v>3</v>
      </c>
      <c r="AJ58" s="27" t="str">
        <f>IF($AI59&gt;$AI58, IFERROR(MATCH($AI58, $AI59:$AI$100, 0)-1, ROW($AJ$100)-ROW()), "")</f>
        <v/>
      </c>
      <c r="AK58" s="91">
        <f t="shared" ca="1" si="14"/>
        <v>0</v>
      </c>
      <c r="AL58" s="27" t="str">
        <f t="shared" ca="1" si="15"/>
        <v/>
      </c>
      <c r="AM58" s="87">
        <f t="shared" ca="1" si="16"/>
        <v>0</v>
      </c>
      <c r="AN58" s="27" t="str">
        <f t="shared" ca="1" si="17"/>
        <v/>
      </c>
      <c r="AO58" s="83" t="str">
        <f t="shared" ca="1" si="18"/>
        <v/>
      </c>
      <c r="AP58" s="30" t="str">
        <f t="shared" si="19"/>
        <v/>
      </c>
      <c r="AQ58" s="85" t="str">
        <f t="shared" ca="1" si="20"/>
        <v/>
      </c>
      <c r="AR58" s="30" t="str">
        <f t="shared" si="21"/>
        <v/>
      </c>
      <c r="AS58" s="87" t="str">
        <f t="shared" ca="1" si="22"/>
        <v/>
      </c>
      <c r="AT58" s="27" t="str">
        <f t="shared" ca="1" si="23"/>
        <v/>
      </c>
      <c r="AU58" s="87" t="str">
        <f t="shared" si="24"/>
        <v/>
      </c>
      <c r="AV58" s="217" t="str">
        <f t="shared" si="25"/>
        <v/>
      </c>
      <c r="AW58" s="27" t="str">
        <f t="shared" si="26"/>
        <v/>
      </c>
      <c r="AX58" s="27" t="str">
        <f t="shared" si="27"/>
        <v/>
      </c>
      <c r="AY58" s="174"/>
      <c r="AZ58" s="89" t="str">
        <f t="shared" ca="1" si="28"/>
        <v/>
      </c>
      <c r="BA58" s="116" t="str">
        <f t="shared" ca="1" si="29"/>
        <v/>
      </c>
      <c r="BB58" s="117" t="str">
        <f t="shared" ca="1" si="30"/>
        <v/>
      </c>
      <c r="BC58" s="118" t="str">
        <f t="shared" ca="1" si="31"/>
        <v/>
      </c>
      <c r="BE58" s="28" t="str">
        <f t="shared" ca="1" si="32"/>
        <v/>
      </c>
    </row>
    <row r="59" spans="1:57" s="27" customFormat="1" ht="14.1" customHeight="1" x14ac:dyDescent="0.3">
      <c r="A59" s="76" t="str">
        <f t="shared" ca="1" si="12"/>
        <v/>
      </c>
      <c r="B59" s="119"/>
      <c r="C59" s="119" t="s">
        <v>35</v>
      </c>
      <c r="D59" s="119" t="s">
        <v>229</v>
      </c>
      <c r="E59" s="119"/>
      <c r="F59" s="119"/>
      <c r="G59" s="119"/>
      <c r="H59" s="119"/>
      <c r="I59" s="119"/>
      <c r="J59" s="119"/>
      <c r="L59" s="120">
        <v>16</v>
      </c>
      <c r="M59" s="121">
        <f>SUM(M60,M66:M67)</f>
        <v>0</v>
      </c>
      <c r="N59" s="121"/>
      <c r="X59" s="208"/>
      <c r="Y59" s="91"/>
      <c r="AA59" s="172"/>
      <c r="AB59" s="173"/>
      <c r="AC59" s="91"/>
      <c r="AD59" s="27">
        <v>-1</v>
      </c>
      <c r="AE59" s="91"/>
      <c r="AG59" s="91"/>
      <c r="AI59" s="208">
        <f t="shared" si="13"/>
        <v>2</v>
      </c>
      <c r="AJ59" s="27">
        <f>IF($AI60&gt;$AI59, IFERROR(MATCH($AI59, $AI60:$AI$100, 0)-1, ROW($AJ$100)-ROW()), "")</f>
        <v>8</v>
      </c>
      <c r="AK59" s="91">
        <f t="shared" ca="1" si="14"/>
        <v>0</v>
      </c>
      <c r="AL59" s="27" t="str">
        <f t="shared" ca="1" si="15"/>
        <v/>
      </c>
      <c r="AM59" s="87">
        <f t="shared" ca="1" si="16"/>
        <v>0</v>
      </c>
      <c r="AN59" s="27" t="str">
        <f t="shared" ca="1" si="17"/>
        <v/>
      </c>
      <c r="AO59" s="83" t="str">
        <f t="shared" ca="1" si="18"/>
        <v/>
      </c>
      <c r="AP59" s="30" t="str">
        <f t="shared" si="19"/>
        <v/>
      </c>
      <c r="AQ59" s="85" t="str">
        <f t="shared" ca="1" si="20"/>
        <v/>
      </c>
      <c r="AR59" s="30" t="str">
        <f t="shared" si="21"/>
        <v/>
      </c>
      <c r="AS59" s="87" t="str">
        <f t="shared" ca="1" si="22"/>
        <v/>
      </c>
      <c r="AT59" s="27" t="str">
        <f t="shared" ca="1" si="23"/>
        <v/>
      </c>
      <c r="AU59" s="87" t="str">
        <f t="shared" si="24"/>
        <v/>
      </c>
      <c r="AV59" s="217" t="str">
        <f t="shared" si="25"/>
        <v/>
      </c>
      <c r="AW59" s="27" t="str">
        <f t="shared" si="26"/>
        <v/>
      </c>
      <c r="AX59" s="27" t="str">
        <f t="shared" si="27"/>
        <v/>
      </c>
      <c r="AY59" s="174"/>
      <c r="AZ59" s="89" t="str">
        <f t="shared" ca="1" si="28"/>
        <v/>
      </c>
      <c r="BA59" s="116" t="str">
        <f t="shared" ca="1" si="29"/>
        <v/>
      </c>
      <c r="BB59" s="117" t="str">
        <f t="shared" ca="1" si="30"/>
        <v/>
      </c>
      <c r="BC59" s="118" t="str">
        <f t="shared" ca="1" si="31"/>
        <v/>
      </c>
      <c r="BE59" s="28" t="str">
        <f t="shared" ca="1" si="32"/>
        <v/>
      </c>
    </row>
    <row r="60" spans="1:57" s="27" customFormat="1" ht="14.1" customHeight="1" x14ac:dyDescent="0.3">
      <c r="A60" s="76" t="str">
        <f t="shared" ca="1" si="12"/>
        <v/>
      </c>
      <c r="B60" s="119"/>
      <c r="C60" s="119" t="s">
        <v>35</v>
      </c>
      <c r="D60" s="119"/>
      <c r="E60" s="119" t="s">
        <v>230</v>
      </c>
      <c r="F60" s="119"/>
      <c r="G60" s="119"/>
      <c r="H60" s="119"/>
      <c r="I60" s="119"/>
      <c r="J60" s="119"/>
      <c r="L60" s="120" t="s">
        <v>231</v>
      </c>
      <c r="M60" s="121">
        <f>SUM(M61:M65)</f>
        <v>0</v>
      </c>
      <c r="N60" s="121"/>
      <c r="X60" s="208"/>
      <c r="Y60" s="91"/>
      <c r="AA60" s="172"/>
      <c r="AB60" s="173"/>
      <c r="AC60" s="91"/>
      <c r="AD60" s="27">
        <v>-1</v>
      </c>
      <c r="AE60" s="91"/>
      <c r="AG60" s="91"/>
      <c r="AI60" s="208">
        <f t="shared" si="13"/>
        <v>3</v>
      </c>
      <c r="AJ60" s="27">
        <f>IF($AI61&gt;$AI60, IFERROR(MATCH($AI60, $AI61:$AI$100, 0)-1, ROW($AJ$100)-ROW()), "")</f>
        <v>5</v>
      </c>
      <c r="AK60" s="91">
        <f t="shared" ca="1" si="14"/>
        <v>0</v>
      </c>
      <c r="AL60" s="27" t="str">
        <f t="shared" ca="1" si="15"/>
        <v/>
      </c>
      <c r="AM60" s="87">
        <f t="shared" ca="1" si="16"/>
        <v>0</v>
      </c>
      <c r="AN60" s="27" t="str">
        <f t="shared" ca="1" si="17"/>
        <v/>
      </c>
      <c r="AO60" s="83" t="str">
        <f t="shared" ca="1" si="18"/>
        <v/>
      </c>
      <c r="AP60" s="30" t="str">
        <f t="shared" si="19"/>
        <v/>
      </c>
      <c r="AQ60" s="85" t="str">
        <f t="shared" ca="1" si="20"/>
        <v/>
      </c>
      <c r="AR60" s="30" t="str">
        <f t="shared" si="21"/>
        <v/>
      </c>
      <c r="AS60" s="87" t="str">
        <f t="shared" ca="1" si="22"/>
        <v/>
      </c>
      <c r="AT60" s="27" t="str">
        <f t="shared" ca="1" si="23"/>
        <v/>
      </c>
      <c r="AU60" s="87" t="str">
        <f t="shared" si="24"/>
        <v/>
      </c>
      <c r="AV60" s="217" t="str">
        <f t="shared" si="25"/>
        <v/>
      </c>
      <c r="AW60" s="27" t="str">
        <f t="shared" si="26"/>
        <v/>
      </c>
      <c r="AX60" s="27" t="str">
        <f t="shared" si="27"/>
        <v/>
      </c>
      <c r="AY60" s="174"/>
      <c r="AZ60" s="89" t="str">
        <f t="shared" ca="1" si="28"/>
        <v/>
      </c>
      <c r="BA60" s="116" t="str">
        <f t="shared" ca="1" si="29"/>
        <v/>
      </c>
      <c r="BB60" s="117" t="str">
        <f t="shared" ca="1" si="30"/>
        <v/>
      </c>
      <c r="BC60" s="118" t="str">
        <f t="shared" ca="1" si="31"/>
        <v/>
      </c>
      <c r="BE60" s="28" t="str">
        <f t="shared" ca="1" si="32"/>
        <v/>
      </c>
    </row>
    <row r="61" spans="1:57" s="27" customFormat="1" ht="14.1" customHeight="1" x14ac:dyDescent="0.3">
      <c r="A61" s="76" t="str">
        <f t="shared" ca="1" si="12"/>
        <v/>
      </c>
      <c r="B61" s="119"/>
      <c r="C61" s="119" t="s">
        <v>35</v>
      </c>
      <c r="D61" s="119"/>
      <c r="F61" s="27" t="s">
        <v>232</v>
      </c>
      <c r="L61" s="120">
        <v>160</v>
      </c>
      <c r="M61" s="121"/>
      <c r="N61" s="121"/>
      <c r="X61" s="208"/>
      <c r="Y61" s="91"/>
      <c r="AA61" s="172"/>
      <c r="AB61" s="173"/>
      <c r="AC61" s="91"/>
      <c r="AD61" s="27">
        <v>-1</v>
      </c>
      <c r="AE61" s="91"/>
      <c r="AG61" s="91"/>
      <c r="AI61" s="208">
        <f t="shared" si="13"/>
        <v>4</v>
      </c>
      <c r="AJ61" s="27" t="str">
        <f>IF($AI62&gt;$AI61, IFERROR(MATCH($AI61, $AI62:$AI$100, 0)-1, ROW($AJ$100)-ROW()), "")</f>
        <v/>
      </c>
      <c r="AK61" s="91">
        <f t="shared" ca="1" si="14"/>
        <v>0</v>
      </c>
      <c r="AL61" s="27" t="str">
        <f t="shared" ca="1" si="15"/>
        <v/>
      </c>
      <c r="AM61" s="87">
        <f t="shared" ca="1" si="16"/>
        <v>0</v>
      </c>
      <c r="AN61" s="27" t="str">
        <f t="shared" ca="1" si="17"/>
        <v/>
      </c>
      <c r="AO61" s="83" t="str">
        <f t="shared" ca="1" si="18"/>
        <v/>
      </c>
      <c r="AP61" s="30" t="str">
        <f t="shared" si="19"/>
        <v/>
      </c>
      <c r="AQ61" s="85" t="str">
        <f t="shared" ca="1" si="20"/>
        <v/>
      </c>
      <c r="AR61" s="30" t="str">
        <f t="shared" si="21"/>
        <v/>
      </c>
      <c r="AS61" s="87" t="str">
        <f t="shared" ca="1" si="22"/>
        <v/>
      </c>
      <c r="AT61" s="27" t="str">
        <f t="shared" ca="1" si="23"/>
        <v/>
      </c>
      <c r="AU61" s="87" t="str">
        <f t="shared" si="24"/>
        <v/>
      </c>
      <c r="AV61" s="217" t="str">
        <f t="shared" si="25"/>
        <v/>
      </c>
      <c r="AW61" s="27" t="str">
        <f t="shared" si="26"/>
        <v/>
      </c>
      <c r="AX61" s="27" t="str">
        <f t="shared" si="27"/>
        <v/>
      </c>
      <c r="AY61" s="174"/>
      <c r="AZ61" s="89" t="str">
        <f t="shared" ca="1" si="28"/>
        <v/>
      </c>
      <c r="BA61" s="116" t="str">
        <f t="shared" ca="1" si="29"/>
        <v/>
      </c>
      <c r="BB61" s="117" t="str">
        <f t="shared" ca="1" si="30"/>
        <v/>
      </c>
      <c r="BC61" s="118" t="str">
        <f t="shared" ca="1" si="31"/>
        <v/>
      </c>
      <c r="BE61" s="28" t="str">
        <f t="shared" ca="1" si="32"/>
        <v/>
      </c>
    </row>
    <row r="62" spans="1:57" s="27" customFormat="1" ht="14.1" customHeight="1" x14ac:dyDescent="0.3">
      <c r="A62" s="76" t="str">
        <f t="shared" ca="1" si="12"/>
        <v/>
      </c>
      <c r="B62" s="119"/>
      <c r="C62" s="119" t="s">
        <v>35</v>
      </c>
      <c r="D62" s="119"/>
      <c r="E62" s="119"/>
      <c r="F62" s="119" t="s">
        <v>145</v>
      </c>
      <c r="G62" s="119"/>
      <c r="H62" s="119"/>
      <c r="I62" s="119"/>
      <c r="J62" s="119"/>
      <c r="L62" s="120">
        <v>161</v>
      </c>
      <c r="M62" s="121"/>
      <c r="N62" s="121"/>
      <c r="X62" s="208"/>
      <c r="Y62" s="91"/>
      <c r="AA62" s="172"/>
      <c r="AB62" s="173"/>
      <c r="AC62" s="91"/>
      <c r="AD62" s="27">
        <v>-1</v>
      </c>
      <c r="AE62" s="91"/>
      <c r="AG62" s="91"/>
      <c r="AI62" s="208">
        <f t="shared" si="13"/>
        <v>4</v>
      </c>
      <c r="AJ62" s="27" t="str">
        <f>IF($AI63&gt;$AI62, IFERROR(MATCH($AI62, $AI63:$AI$100, 0)-1, ROW($AJ$100)-ROW()), "")</f>
        <v/>
      </c>
      <c r="AK62" s="91">
        <f t="shared" ca="1" si="14"/>
        <v>0</v>
      </c>
      <c r="AL62" s="27" t="str">
        <f t="shared" ca="1" si="15"/>
        <v/>
      </c>
      <c r="AM62" s="87">
        <f t="shared" ca="1" si="16"/>
        <v>0</v>
      </c>
      <c r="AN62" s="27" t="str">
        <f t="shared" ca="1" si="17"/>
        <v/>
      </c>
      <c r="AO62" s="83" t="str">
        <f t="shared" ca="1" si="18"/>
        <v/>
      </c>
      <c r="AP62" s="30" t="str">
        <f t="shared" si="19"/>
        <v/>
      </c>
      <c r="AQ62" s="85" t="str">
        <f t="shared" ca="1" si="20"/>
        <v/>
      </c>
      <c r="AR62" s="30" t="str">
        <f t="shared" si="21"/>
        <v/>
      </c>
      <c r="AS62" s="87" t="str">
        <f t="shared" ca="1" si="22"/>
        <v/>
      </c>
      <c r="AT62" s="27" t="str">
        <f t="shared" ca="1" si="23"/>
        <v/>
      </c>
      <c r="AU62" s="87" t="str">
        <f t="shared" si="24"/>
        <v/>
      </c>
      <c r="AV62" s="217" t="str">
        <f t="shared" si="25"/>
        <v/>
      </c>
      <c r="AW62" s="27" t="str">
        <f t="shared" si="26"/>
        <v/>
      </c>
      <c r="AX62" s="27" t="str">
        <f t="shared" si="27"/>
        <v/>
      </c>
      <c r="AY62" s="174"/>
      <c r="AZ62" s="89" t="str">
        <f t="shared" ca="1" si="28"/>
        <v/>
      </c>
      <c r="BA62" s="116" t="str">
        <f t="shared" ca="1" si="29"/>
        <v/>
      </c>
      <c r="BB62" s="117" t="str">
        <f t="shared" ca="1" si="30"/>
        <v/>
      </c>
      <c r="BC62" s="118" t="str">
        <f t="shared" ca="1" si="31"/>
        <v/>
      </c>
      <c r="BE62" s="28" t="str">
        <f t="shared" ca="1" si="32"/>
        <v/>
      </c>
    </row>
    <row r="63" spans="1:57" s="27" customFormat="1" ht="14.1" customHeight="1" x14ac:dyDescent="0.3">
      <c r="A63" s="76" t="str">
        <f t="shared" ca="1" si="12"/>
        <v/>
      </c>
      <c r="B63" s="119"/>
      <c r="C63" s="119" t="s">
        <v>35</v>
      </c>
      <c r="D63" s="119"/>
      <c r="E63" s="119"/>
      <c r="F63" s="119" t="s">
        <v>233</v>
      </c>
      <c r="G63" s="119"/>
      <c r="H63" s="119"/>
      <c r="I63" s="119"/>
      <c r="J63" s="119"/>
      <c r="L63" s="120">
        <v>162</v>
      </c>
      <c r="M63" s="121"/>
      <c r="N63" s="121"/>
      <c r="X63" s="208"/>
      <c r="Y63" s="91"/>
      <c r="AA63" s="172"/>
      <c r="AB63" s="173"/>
      <c r="AC63" s="91"/>
      <c r="AD63" s="27">
        <v>-1</v>
      </c>
      <c r="AE63" s="91"/>
      <c r="AG63" s="91"/>
      <c r="AI63" s="208">
        <f t="shared" si="13"/>
        <v>4</v>
      </c>
      <c r="AJ63" s="27" t="str">
        <f>IF($AI64&gt;$AI63, IFERROR(MATCH($AI63, $AI64:$AI$100, 0)-1, ROW($AJ$100)-ROW()), "")</f>
        <v/>
      </c>
      <c r="AK63" s="91">
        <f t="shared" ca="1" si="14"/>
        <v>0</v>
      </c>
      <c r="AL63" s="27" t="str">
        <f t="shared" ca="1" si="15"/>
        <v/>
      </c>
      <c r="AM63" s="87">
        <f t="shared" ca="1" si="16"/>
        <v>0</v>
      </c>
      <c r="AN63" s="27" t="str">
        <f t="shared" ca="1" si="17"/>
        <v/>
      </c>
      <c r="AO63" s="83" t="str">
        <f t="shared" ca="1" si="18"/>
        <v/>
      </c>
      <c r="AP63" s="30" t="str">
        <f t="shared" si="19"/>
        <v/>
      </c>
      <c r="AQ63" s="85" t="str">
        <f t="shared" ca="1" si="20"/>
        <v/>
      </c>
      <c r="AR63" s="30" t="str">
        <f t="shared" si="21"/>
        <v/>
      </c>
      <c r="AS63" s="87" t="str">
        <f t="shared" ca="1" si="22"/>
        <v/>
      </c>
      <c r="AT63" s="27" t="str">
        <f t="shared" ca="1" si="23"/>
        <v/>
      </c>
      <c r="AU63" s="87" t="str">
        <f t="shared" si="24"/>
        <v/>
      </c>
      <c r="AV63" s="217" t="str">
        <f t="shared" si="25"/>
        <v/>
      </c>
      <c r="AW63" s="27" t="str">
        <f t="shared" si="26"/>
        <v/>
      </c>
      <c r="AX63" s="27" t="str">
        <f t="shared" si="27"/>
        <v/>
      </c>
      <c r="AY63" s="174"/>
      <c r="AZ63" s="89" t="str">
        <f t="shared" ca="1" si="28"/>
        <v/>
      </c>
      <c r="BA63" s="116" t="str">
        <f t="shared" ca="1" si="29"/>
        <v/>
      </c>
      <c r="BB63" s="117" t="str">
        <f t="shared" ca="1" si="30"/>
        <v/>
      </c>
      <c r="BC63" s="118" t="str">
        <f t="shared" ca="1" si="31"/>
        <v/>
      </c>
      <c r="BE63" s="28" t="str">
        <f t="shared" ca="1" si="32"/>
        <v/>
      </c>
    </row>
    <row r="64" spans="1:57" s="27" customFormat="1" ht="14.1" customHeight="1" x14ac:dyDescent="0.3">
      <c r="A64" s="76" t="str">
        <f t="shared" ca="1" si="12"/>
        <v/>
      </c>
      <c r="B64" s="119"/>
      <c r="C64" s="119" t="s">
        <v>35</v>
      </c>
      <c r="F64" s="27" t="s">
        <v>234</v>
      </c>
      <c r="L64" s="120">
        <v>163</v>
      </c>
      <c r="M64" s="121"/>
      <c r="N64" s="121"/>
      <c r="X64" s="208"/>
      <c r="Y64" s="91"/>
      <c r="AA64" s="172"/>
      <c r="AB64" s="173"/>
      <c r="AC64" s="91"/>
      <c r="AD64" s="27">
        <v>-1</v>
      </c>
      <c r="AE64" s="91"/>
      <c r="AG64" s="91"/>
      <c r="AI64" s="208">
        <f t="shared" si="13"/>
        <v>4</v>
      </c>
      <c r="AJ64" s="27" t="str">
        <f>IF($AI65&gt;$AI64, IFERROR(MATCH($AI64, $AI65:$AI$100, 0)-1, ROW($AJ$100)-ROW()), "")</f>
        <v/>
      </c>
      <c r="AK64" s="91">
        <f t="shared" ca="1" si="14"/>
        <v>0</v>
      </c>
      <c r="AL64" s="27" t="str">
        <f t="shared" ca="1" si="15"/>
        <v/>
      </c>
      <c r="AM64" s="87">
        <f t="shared" ca="1" si="16"/>
        <v>0</v>
      </c>
      <c r="AN64" s="27" t="str">
        <f t="shared" ca="1" si="17"/>
        <v/>
      </c>
      <c r="AO64" s="83" t="str">
        <f t="shared" ca="1" si="18"/>
        <v/>
      </c>
      <c r="AP64" s="30" t="str">
        <f t="shared" si="19"/>
        <v/>
      </c>
      <c r="AQ64" s="85" t="str">
        <f t="shared" ca="1" si="20"/>
        <v/>
      </c>
      <c r="AR64" s="30" t="str">
        <f t="shared" si="21"/>
        <v/>
      </c>
      <c r="AS64" s="87" t="str">
        <f t="shared" ca="1" si="22"/>
        <v/>
      </c>
      <c r="AT64" s="27" t="str">
        <f t="shared" ca="1" si="23"/>
        <v/>
      </c>
      <c r="AU64" s="87" t="str">
        <f t="shared" si="24"/>
        <v/>
      </c>
      <c r="AV64" s="217" t="str">
        <f t="shared" si="25"/>
        <v/>
      </c>
      <c r="AW64" s="27" t="str">
        <f t="shared" si="26"/>
        <v/>
      </c>
      <c r="AX64" s="27" t="str">
        <f t="shared" si="27"/>
        <v/>
      </c>
      <c r="AY64" s="174"/>
      <c r="AZ64" s="89" t="str">
        <f t="shared" ca="1" si="28"/>
        <v/>
      </c>
      <c r="BA64" s="116" t="str">
        <f t="shared" ca="1" si="29"/>
        <v/>
      </c>
      <c r="BB64" s="117" t="str">
        <f t="shared" ca="1" si="30"/>
        <v/>
      </c>
      <c r="BC64" s="118" t="str">
        <f t="shared" ca="1" si="31"/>
        <v/>
      </c>
      <c r="BE64" s="28" t="str">
        <f t="shared" ca="1" si="32"/>
        <v/>
      </c>
    </row>
    <row r="65" spans="1:57" s="27" customFormat="1" ht="14.1" customHeight="1" x14ac:dyDescent="0.3">
      <c r="A65" s="76" t="str">
        <f t="shared" ca="1" si="12"/>
        <v/>
      </c>
      <c r="B65" s="119"/>
      <c r="C65" s="119" t="s">
        <v>35</v>
      </c>
      <c r="F65" s="27" t="s">
        <v>235</v>
      </c>
      <c r="L65" s="120" t="s">
        <v>236</v>
      </c>
      <c r="M65" s="121"/>
      <c r="N65" s="121"/>
      <c r="X65" s="208"/>
      <c r="Y65" s="91"/>
      <c r="AA65" s="172"/>
      <c r="AB65" s="173"/>
      <c r="AC65" s="91"/>
      <c r="AD65" s="27">
        <v>-1</v>
      </c>
      <c r="AE65" s="91"/>
      <c r="AG65" s="91"/>
      <c r="AI65" s="208">
        <f t="shared" si="13"/>
        <v>4</v>
      </c>
      <c r="AJ65" s="27" t="str">
        <f>IF($AI66&gt;$AI65, IFERROR(MATCH($AI65, $AI66:$AI$100, 0)-1, ROW($AJ$100)-ROW()), "")</f>
        <v/>
      </c>
      <c r="AK65" s="91">
        <f t="shared" ca="1" si="14"/>
        <v>0</v>
      </c>
      <c r="AL65" s="27" t="str">
        <f t="shared" ca="1" si="15"/>
        <v/>
      </c>
      <c r="AM65" s="87">
        <f t="shared" ca="1" si="16"/>
        <v>0</v>
      </c>
      <c r="AN65" s="27" t="str">
        <f t="shared" ca="1" si="17"/>
        <v/>
      </c>
      <c r="AO65" s="83" t="str">
        <f t="shared" ca="1" si="18"/>
        <v/>
      </c>
      <c r="AP65" s="30" t="str">
        <f t="shared" si="19"/>
        <v/>
      </c>
      <c r="AQ65" s="85" t="str">
        <f t="shared" ca="1" si="20"/>
        <v/>
      </c>
      <c r="AR65" s="30" t="str">
        <f t="shared" si="21"/>
        <v/>
      </c>
      <c r="AS65" s="87" t="str">
        <f t="shared" ca="1" si="22"/>
        <v/>
      </c>
      <c r="AT65" s="27" t="str">
        <f t="shared" ca="1" si="23"/>
        <v/>
      </c>
      <c r="AU65" s="87" t="str">
        <f t="shared" si="24"/>
        <v/>
      </c>
      <c r="AV65" s="217" t="str">
        <f t="shared" si="25"/>
        <v/>
      </c>
      <c r="AW65" s="27" t="str">
        <f t="shared" si="26"/>
        <v/>
      </c>
      <c r="AX65" s="27" t="str">
        <f t="shared" si="27"/>
        <v/>
      </c>
      <c r="AY65" s="174"/>
      <c r="AZ65" s="89" t="str">
        <f t="shared" ca="1" si="28"/>
        <v/>
      </c>
      <c r="BA65" s="116" t="str">
        <f t="shared" ca="1" si="29"/>
        <v/>
      </c>
      <c r="BB65" s="117" t="str">
        <f t="shared" ca="1" si="30"/>
        <v/>
      </c>
      <c r="BC65" s="118" t="str">
        <f t="shared" ca="1" si="31"/>
        <v/>
      </c>
      <c r="BE65" s="28" t="str">
        <f t="shared" ca="1" si="32"/>
        <v/>
      </c>
    </row>
    <row r="66" spans="1:57" s="27" customFormat="1" ht="14.1" customHeight="1" x14ac:dyDescent="0.3">
      <c r="A66" s="76" t="str">
        <f t="shared" ca="1" si="12"/>
        <v/>
      </c>
      <c r="B66" s="119"/>
      <c r="C66" s="119" t="s">
        <v>35</v>
      </c>
      <c r="D66" s="119"/>
      <c r="E66" s="119" t="s">
        <v>237</v>
      </c>
      <c r="F66" s="119"/>
      <c r="G66" s="119"/>
      <c r="H66" s="119"/>
      <c r="I66" s="119"/>
      <c r="J66" s="119"/>
      <c r="L66" s="120">
        <v>167</v>
      </c>
      <c r="M66" s="121"/>
      <c r="N66" s="121"/>
      <c r="X66" s="208"/>
      <c r="Y66" s="91"/>
      <c r="AA66" s="172"/>
      <c r="AB66" s="173"/>
      <c r="AC66" s="91"/>
      <c r="AD66" s="27">
        <v>-1</v>
      </c>
      <c r="AE66" s="91"/>
      <c r="AG66" s="91"/>
      <c r="AI66" s="208">
        <f t="shared" si="13"/>
        <v>3</v>
      </c>
      <c r="AJ66" s="27" t="str">
        <f>IF($AI67&gt;$AI66, IFERROR(MATCH($AI66, $AI67:$AI$100, 0)-1, ROW($AJ$100)-ROW()), "")</f>
        <v/>
      </c>
      <c r="AK66" s="91">
        <f t="shared" ca="1" si="14"/>
        <v>0</v>
      </c>
      <c r="AL66" s="27" t="str">
        <f t="shared" ca="1" si="15"/>
        <v/>
      </c>
      <c r="AM66" s="87">
        <f t="shared" ca="1" si="16"/>
        <v>0</v>
      </c>
      <c r="AN66" s="27" t="str">
        <f t="shared" ca="1" si="17"/>
        <v/>
      </c>
      <c r="AO66" s="83" t="str">
        <f t="shared" ca="1" si="18"/>
        <v/>
      </c>
      <c r="AP66" s="30" t="str">
        <f t="shared" si="19"/>
        <v/>
      </c>
      <c r="AQ66" s="85" t="str">
        <f t="shared" ca="1" si="20"/>
        <v/>
      </c>
      <c r="AR66" s="30" t="str">
        <f t="shared" si="21"/>
        <v/>
      </c>
      <c r="AS66" s="87" t="str">
        <f t="shared" ca="1" si="22"/>
        <v/>
      </c>
      <c r="AT66" s="27" t="str">
        <f t="shared" ca="1" si="23"/>
        <v/>
      </c>
      <c r="AU66" s="87" t="str">
        <f t="shared" si="24"/>
        <v/>
      </c>
      <c r="AV66" s="217" t="str">
        <f t="shared" si="25"/>
        <v/>
      </c>
      <c r="AW66" s="27" t="str">
        <f t="shared" si="26"/>
        <v/>
      </c>
      <c r="AX66" s="27" t="str">
        <f t="shared" si="27"/>
        <v/>
      </c>
      <c r="AY66" s="174"/>
      <c r="AZ66" s="89" t="str">
        <f t="shared" ca="1" si="28"/>
        <v/>
      </c>
      <c r="BA66" s="116" t="str">
        <f t="shared" ca="1" si="29"/>
        <v/>
      </c>
      <c r="BB66" s="117" t="str">
        <f t="shared" ca="1" si="30"/>
        <v/>
      </c>
      <c r="BC66" s="118" t="str">
        <f t="shared" ca="1" si="31"/>
        <v/>
      </c>
      <c r="BE66" s="28" t="str">
        <f t="shared" ca="1" si="32"/>
        <v/>
      </c>
    </row>
    <row r="67" spans="1:57" s="27" customFormat="1" ht="14.1" customHeight="1" x14ac:dyDescent="0.3">
      <c r="A67" s="76" t="str">
        <f t="shared" ca="1" si="12"/>
        <v/>
      </c>
      <c r="B67" s="119"/>
      <c r="C67" s="119"/>
      <c r="D67" s="119"/>
      <c r="E67" s="119" t="s">
        <v>303</v>
      </c>
      <c r="F67" s="119"/>
      <c r="G67" s="119"/>
      <c r="H67" s="119"/>
      <c r="I67" s="119"/>
      <c r="J67" s="119"/>
      <c r="L67" s="120">
        <v>168</v>
      </c>
      <c r="M67" s="121"/>
      <c r="N67" s="121"/>
      <c r="X67" s="208"/>
      <c r="Y67" s="91"/>
      <c r="AA67" s="172"/>
      <c r="AB67" s="173"/>
      <c r="AC67" s="91"/>
      <c r="AD67" s="27">
        <v>-1</v>
      </c>
      <c r="AE67" s="91"/>
      <c r="AG67" s="91"/>
      <c r="AI67" s="208">
        <f t="shared" si="13"/>
        <v>3</v>
      </c>
      <c r="AJ67" s="27" t="str">
        <f>IF($AI68&gt;$AI67, IFERROR(MATCH($AI67, $AI68:$AI$100, 0)-1, ROW($AJ$100)-ROW()), "")</f>
        <v/>
      </c>
      <c r="AK67" s="91">
        <f t="shared" ca="1" si="14"/>
        <v>0</v>
      </c>
      <c r="AL67" s="27" t="str">
        <f t="shared" ca="1" si="15"/>
        <v/>
      </c>
      <c r="AM67" s="87">
        <f t="shared" ca="1" si="16"/>
        <v>0</v>
      </c>
      <c r="AN67" s="27" t="str">
        <f t="shared" ca="1" si="17"/>
        <v/>
      </c>
      <c r="AO67" s="83" t="str">
        <f t="shared" ca="1" si="18"/>
        <v/>
      </c>
      <c r="AP67" s="30" t="str">
        <f t="shared" si="19"/>
        <v/>
      </c>
      <c r="AQ67" s="85" t="str">
        <f t="shared" ca="1" si="20"/>
        <v/>
      </c>
      <c r="AR67" s="30" t="str">
        <f t="shared" si="21"/>
        <v/>
      </c>
      <c r="AS67" s="87" t="str">
        <f t="shared" ca="1" si="22"/>
        <v/>
      </c>
      <c r="AT67" s="27" t="str">
        <f t="shared" ca="1" si="23"/>
        <v/>
      </c>
      <c r="AU67" s="87" t="str">
        <f t="shared" si="24"/>
        <v/>
      </c>
      <c r="AV67" s="217" t="str">
        <f t="shared" si="25"/>
        <v/>
      </c>
      <c r="AW67" s="27" t="str">
        <f t="shared" si="26"/>
        <v/>
      </c>
      <c r="AX67" s="27" t="str">
        <f t="shared" si="27"/>
        <v/>
      </c>
      <c r="AY67" s="174"/>
      <c r="AZ67" s="89" t="str">
        <f t="shared" ca="1" si="28"/>
        <v/>
      </c>
      <c r="BA67" s="116" t="str">
        <f t="shared" ca="1" si="29"/>
        <v/>
      </c>
      <c r="BB67" s="117" t="str">
        <f t="shared" ca="1" si="30"/>
        <v/>
      </c>
      <c r="BC67" s="118" t="str">
        <f t="shared" ca="1" si="31"/>
        <v/>
      </c>
      <c r="BE67" s="28" t="str">
        <f t="shared" ca="1" si="32"/>
        <v/>
      </c>
    </row>
    <row r="68" spans="1:57" s="27" customFormat="1" ht="14.1" customHeight="1" x14ac:dyDescent="0.3">
      <c r="A68" s="76" t="str">
        <f t="shared" ca="1" si="12"/>
        <v/>
      </c>
      <c r="B68" s="119"/>
      <c r="C68" s="119" t="s">
        <v>35</v>
      </c>
      <c r="D68" s="119" t="s">
        <v>238</v>
      </c>
      <c r="E68" s="119"/>
      <c r="F68" s="119"/>
      <c r="G68" s="119"/>
      <c r="H68" s="119"/>
      <c r="I68" s="119"/>
      <c r="J68" s="119"/>
      <c r="L68" s="120" t="s">
        <v>239</v>
      </c>
      <c r="M68" s="121">
        <f>SUM(M69,M81,M100)</f>
        <v>0</v>
      </c>
      <c r="N68" s="121"/>
      <c r="X68" s="208"/>
      <c r="Y68" s="91"/>
      <c r="AA68" s="172"/>
      <c r="AB68" s="173"/>
      <c r="AC68" s="91"/>
      <c r="AD68" s="27">
        <v>-1</v>
      </c>
      <c r="AE68" s="91"/>
      <c r="AG68" s="91"/>
      <c r="AI68" s="208">
        <f t="shared" si="13"/>
        <v>2</v>
      </c>
      <c r="AJ68" s="27">
        <f>IF($AI69&gt;$AI68, IFERROR(MATCH($AI68, $AI69:$AI$100, 0)-1, ROW($AJ$100)-ROW()), "")</f>
        <v>32</v>
      </c>
      <c r="AK68" s="91">
        <f t="shared" ca="1" si="14"/>
        <v>0</v>
      </c>
      <c r="AL68" s="27" t="str">
        <f t="shared" ca="1" si="15"/>
        <v/>
      </c>
      <c r="AM68" s="87">
        <f t="shared" ca="1" si="16"/>
        <v>0</v>
      </c>
      <c r="AN68" s="27" t="str">
        <f t="shared" ca="1" si="17"/>
        <v/>
      </c>
      <c r="AO68" s="83" t="str">
        <f t="shared" ca="1" si="18"/>
        <v/>
      </c>
      <c r="AP68" s="30" t="str">
        <f t="shared" si="19"/>
        <v/>
      </c>
      <c r="AQ68" s="85" t="str">
        <f t="shared" ca="1" si="20"/>
        <v/>
      </c>
      <c r="AR68" s="30" t="str">
        <f t="shared" si="21"/>
        <v/>
      </c>
      <c r="AS68" s="87" t="str">
        <f t="shared" ca="1" si="22"/>
        <v/>
      </c>
      <c r="AT68" s="27" t="str">
        <f t="shared" ca="1" si="23"/>
        <v/>
      </c>
      <c r="AU68" s="87" t="str">
        <f t="shared" si="24"/>
        <v/>
      </c>
      <c r="AV68" s="217" t="str">
        <f t="shared" si="25"/>
        <v/>
      </c>
      <c r="AW68" s="27" t="str">
        <f t="shared" si="26"/>
        <v/>
      </c>
      <c r="AX68" s="27" t="str">
        <f t="shared" si="27"/>
        <v/>
      </c>
      <c r="AY68" s="174"/>
      <c r="AZ68" s="89" t="str">
        <f t="shared" ca="1" si="28"/>
        <v/>
      </c>
      <c r="BA68" s="116" t="str">
        <f t="shared" ca="1" si="29"/>
        <v/>
      </c>
      <c r="BB68" s="117" t="str">
        <f t="shared" ca="1" si="30"/>
        <v/>
      </c>
      <c r="BC68" s="118" t="str">
        <f t="shared" ca="1" si="31"/>
        <v/>
      </c>
      <c r="BE68" s="28" t="str">
        <f t="shared" ca="1" si="32"/>
        <v/>
      </c>
    </row>
    <row r="69" spans="1:57" s="27" customFormat="1" ht="14.1" customHeight="1" x14ac:dyDescent="0.3">
      <c r="A69" s="76" t="str">
        <f t="shared" ca="1" si="12"/>
        <v/>
      </c>
      <c r="B69" s="119"/>
      <c r="C69" s="119" t="s">
        <v>35</v>
      </c>
      <c r="D69" s="119" t="s">
        <v>35</v>
      </c>
      <c r="E69" s="119" t="s">
        <v>240</v>
      </c>
      <c r="F69" s="119"/>
      <c r="G69" s="119"/>
      <c r="H69" s="119"/>
      <c r="I69" s="119"/>
      <c r="J69" s="119"/>
      <c r="L69" s="120">
        <v>17</v>
      </c>
      <c r="M69" s="121">
        <f>SUM(M70,M76,M79:M80)</f>
        <v>0</v>
      </c>
      <c r="N69" s="121"/>
      <c r="X69" s="208"/>
      <c r="Y69" s="91"/>
      <c r="AA69" s="172"/>
      <c r="AB69" s="173"/>
      <c r="AC69" s="91"/>
      <c r="AD69" s="27">
        <v>-1</v>
      </c>
      <c r="AE69" s="91"/>
      <c r="AG69" s="91"/>
      <c r="AI69" s="208">
        <f t="shared" si="13"/>
        <v>3</v>
      </c>
      <c r="AJ69" s="27">
        <f>IF($AI70&gt;$AI69, IFERROR(MATCH($AI69, $AI70:$AI$100, 0)-1, ROW($AJ$100)-ROW()), "")</f>
        <v>11</v>
      </c>
      <c r="AK69" s="91">
        <f t="shared" ca="1" si="14"/>
        <v>0</v>
      </c>
      <c r="AL69" s="27" t="str">
        <f t="shared" ca="1" si="15"/>
        <v/>
      </c>
      <c r="AM69" s="87">
        <f t="shared" ca="1" si="16"/>
        <v>0</v>
      </c>
      <c r="AN69" s="27" t="str">
        <f t="shared" ca="1" si="17"/>
        <v/>
      </c>
      <c r="AO69" s="83" t="str">
        <f t="shared" ca="1" si="18"/>
        <v/>
      </c>
      <c r="AP69" s="30" t="str">
        <f t="shared" si="19"/>
        <v/>
      </c>
      <c r="AQ69" s="85" t="str">
        <f t="shared" ca="1" si="20"/>
        <v/>
      </c>
      <c r="AR69" s="30" t="str">
        <f t="shared" si="21"/>
        <v/>
      </c>
      <c r="AS69" s="87" t="str">
        <f t="shared" ca="1" si="22"/>
        <v/>
      </c>
      <c r="AT69" s="27" t="str">
        <f t="shared" ca="1" si="23"/>
        <v/>
      </c>
      <c r="AU69" s="87" t="str">
        <f t="shared" si="24"/>
        <v/>
      </c>
      <c r="AV69" s="217" t="str">
        <f t="shared" si="25"/>
        <v/>
      </c>
      <c r="AW69" s="27" t="str">
        <f t="shared" si="26"/>
        <v/>
      </c>
      <c r="AX69" s="27" t="str">
        <f t="shared" si="27"/>
        <v/>
      </c>
      <c r="AY69" s="174"/>
      <c r="AZ69" s="89" t="str">
        <f t="shared" ca="1" si="28"/>
        <v/>
      </c>
      <c r="BA69" s="116" t="str">
        <f t="shared" ca="1" si="29"/>
        <v/>
      </c>
      <c r="BB69" s="117" t="str">
        <f t="shared" ca="1" si="30"/>
        <v/>
      </c>
      <c r="BC69" s="118" t="str">
        <f t="shared" ca="1" si="31"/>
        <v/>
      </c>
      <c r="BE69" s="28" t="str">
        <f t="shared" ca="1" si="32"/>
        <v/>
      </c>
    </row>
    <row r="70" spans="1:57" s="27" customFormat="1" ht="14.1" customHeight="1" x14ac:dyDescent="0.3">
      <c r="A70" s="76" t="str">
        <f t="shared" ref="A70:A100" ca="1" si="33">IF(AZ70&lt;&gt;"", "✘", "")</f>
        <v/>
      </c>
      <c r="B70" s="119"/>
      <c r="C70" s="119" t="s">
        <v>35</v>
      </c>
      <c r="D70" s="119" t="s">
        <v>35</v>
      </c>
      <c r="E70" s="119" t="s">
        <v>35</v>
      </c>
      <c r="F70" s="119" t="s">
        <v>241</v>
      </c>
      <c r="G70" s="119"/>
      <c r="H70" s="119"/>
      <c r="I70" s="119"/>
      <c r="J70" s="119"/>
      <c r="L70" s="120" t="s">
        <v>242</v>
      </c>
      <c r="M70" s="121">
        <f>SUM(M71:M75)</f>
        <v>0</v>
      </c>
      <c r="N70" s="121"/>
      <c r="X70" s="208"/>
      <c r="Y70" s="91"/>
      <c r="AA70" s="172"/>
      <c r="AB70" s="173"/>
      <c r="AC70" s="91"/>
      <c r="AD70" s="27">
        <v>-1</v>
      </c>
      <c r="AE70" s="91"/>
      <c r="AG70" s="91"/>
      <c r="AI70" s="208">
        <f t="shared" ref="AI70:AI100" si="34">IF(C70&lt;&gt;"",1,IF(D70&lt;&gt;"",2,IF(E70&lt;&gt;"",3,IF(F70&lt;&gt;"",4,IF(G70&lt;&gt;"",5,IF(H70&lt;&gt;"",6,IF(I70&lt;&gt;"",7,IF(J70&lt;&gt;"",8))))))))</f>
        <v>4</v>
      </c>
      <c r="AJ70" s="27">
        <f>IF($AI71&gt;$AI70, IFERROR(MATCH($AI70, $AI71:$AI$100, 0)-1, ROW($AJ$100)-ROW()), "")</f>
        <v>5</v>
      </c>
      <c r="AK70" s="91">
        <f t="shared" ref="AK70:AK100" ca="1" si="35">IF(AC70&lt;&gt;-1, IF(AA70&lt;&gt;"", AA70, IF($AJ70&lt;&gt;"", SUMIF(OFFSET($AI70, 1, 0, $AJ70), $AI70+1, OFFSET(M70, 1, 0, $AJ70)), M70)), "")</f>
        <v>0</v>
      </c>
      <c r="AL70" s="27" t="str">
        <f t="shared" ref="AL70:AL100" ca="1" si="36">IF(AD70&lt;&gt;-1, IF(AB70&lt;&gt;"", AB70, IF($AJ70&lt;&gt;"", SUMIF(OFFSET($AI70, 1, 0, $AJ70), $AI70+1, OFFSET(N70, 1, 0, $AJ70)), N70)), "")</f>
        <v/>
      </c>
      <c r="AM70" s="87">
        <f t="shared" ref="AM70:AM100" ca="1" si="37">IF(AK70&lt;&gt;0, AK70, M70)</f>
        <v>0</v>
      </c>
      <c r="AN70" s="27" t="str">
        <f t="shared" ref="AN70:AN100" ca="1" si="38">IF(AL70&lt;&gt;0, AL70, N70)</f>
        <v/>
      </c>
      <c r="AO70" s="83" t="str">
        <f t="shared" ref="AO70:AO100" ca="1" si="39">IF(AC70&lt;&gt;-1, IF(ISTEXT(M70), IFERROR(IF(SEARCH(".", M70)&lt;&gt;0, "| Veld '"&amp;AO$4&amp;ROW()&amp;"': "&amp;Fout_punt), "| Veld '"&amp;AO$4&amp;ROW()&amp;"': "&amp;Fout_geen_getal), IF(M70&lt;&gt;AM70, "| Veld '"&amp;AO$4&amp;ROW()&amp;"': "&amp;Fout_som&amp;TEXT(AM70,"#.##0,00 €")&amp;"  ", IF($Z70&lt;&gt;0, IF(M70&gt;0, "| Veld '"&amp;AO$4&amp;ROW()&amp;"': "&amp;Fout_positief, ""), IF($Y70&lt;&gt;1, IF(M70&lt;0, "| Veld '"&amp;AO$4&amp;ROW()&amp;"': "&amp;Fout_negatief, ""), "")))), "")</f>
        <v/>
      </c>
      <c r="AP70" s="30" t="str">
        <f t="shared" ref="AP70:AP100" si="40">IF(AD70&lt;&gt;-1, IF(ISTEXT(N70), IFERROR(IF(SEARCH(".", N70)&lt;&gt;0, "| Veld '"&amp;AP$4&amp;ROW()&amp;"': "&amp;Fout_punt), "| Veld '"&amp;AP$4&amp;ROW()&amp;"': "&amp;Fout_geen_getal), IF(N70&lt;&gt;AN70, "| Veld '"&amp;AP$4&amp;ROW()&amp;"': "&amp;Fout_som&amp;TEXT(AN70,"#.##0,00 €")&amp;"  ", IF($Z70&lt;&gt;0, IF(N70&gt;0, "| Veld '"&amp;AP$4&amp;ROW()&amp;"': "&amp;Fout_positief, ""), IF($Y70&lt;&gt;1, IF(N70&lt;0, "| Veld '"&amp;AP$4&amp;ROW()&amp;"': "&amp;Fout_negatief, ""), "")))), "")</f>
        <v/>
      </c>
      <c r="AQ70" s="85" t="str">
        <f t="shared" ref="AQ70:AQ100" ca="1" si="41">IF(AO70&lt;&gt;"", ROW(), "")</f>
        <v/>
      </c>
      <c r="AR70" s="30" t="str">
        <f t="shared" ref="AR70:AR100" si="42">IF(AP70&lt;&gt;"", ROW(), "")</f>
        <v/>
      </c>
      <c r="AS70" s="87" t="str">
        <f t="shared" ref="AS70:AS100" ca="1" si="43">IF(AK70&lt;&gt;AM70, "| Veld '"&amp;AS$4&amp;ROW()&amp;"': "&amp;Info_lege_velden, "")</f>
        <v/>
      </c>
      <c r="AT70" s="27" t="str">
        <f t="shared" ref="AT70:AT100" ca="1" si="44">IF(AL70&lt;&gt;AN70, "| Veld '"&amp;AT$4&amp;ROW()&amp;"': "&amp;Info_lege_velden, "")</f>
        <v/>
      </c>
      <c r="AU70" s="87" t="str">
        <f t="shared" ref="AU70:AU100" si="45">IF(AC70&gt;0, "| Veld '"&amp;AU$4&amp;ROW()&amp;"': Dit veld is verplicht.  ", "")</f>
        <v/>
      </c>
      <c r="AV70" s="217" t="str">
        <f t="shared" ref="AV70:AV100" si="46">IF(AD70&gt;0, "| Veld '"&amp;AV$4&amp;ROW()&amp;"': Dit veld is verplicht.  ", "")</f>
        <v/>
      </c>
      <c r="AW70" s="27" t="str">
        <f t="shared" ref="AW70:AW100" si="47">IF(AC70&lt;0, IF(M70&lt;&gt;0, "| Veld '"&amp;AW$4&amp;ROW()&amp;"'"&amp;Fout_redundant, ""), "")</f>
        <v/>
      </c>
      <c r="AX70" s="27" t="str">
        <f t="shared" ref="AX70:AX100" si="48">IF(AD70&lt;0, IF(N70&lt;&gt;0, "| Veld '"&amp;AX$4&amp;ROW()&amp;"'"&amp;Fout_redundant, ""), "")</f>
        <v/>
      </c>
      <c r="AY70" s="174"/>
      <c r="AZ70" s="89" t="str">
        <f t="shared" ref="AZ70:AZ100" ca="1" si="49">_xlfn.CONCAT(AO70:AP70,AS70:AT70,AU70:AV70,AW70:AX70,AE70:AF70)</f>
        <v/>
      </c>
      <c r="BA70" s="116" t="str">
        <f t="shared" ref="BA70:BA100" ca="1" si="50">IF($AJ70&lt;&gt;"", IF(SUMIF(OFFSET($AI70, 1, 0, $AJ70), "&gt;"&amp;$AI70, OFFSET(AQ70, 1, 0, $AJ70))&lt;&gt;0, IFERROR( "| Veld '"&amp;BA$4&amp;ROW()&amp;"': "&amp;Waarschuwing_1&amp;_xlfn.TEXTJOIN(" &amp; ", TRUE, OFFSET(AQ70,1,0,$AJ70))&amp;" in kolom '"&amp;BA$4&amp;"'"&amp;Waarschuwing_2, "| Veld '"&amp;BA$4&amp;ROW()&amp;"': "&amp;Waarschuwing_legacy), ""), "")</f>
        <v/>
      </c>
      <c r="BB70" s="117" t="str">
        <f t="shared" ref="BB70:BB100" ca="1" si="51">IF($AJ70&lt;&gt;"", IF(SUMIF(OFFSET($AI70, 1, 0, $AJ70), "&gt;"&amp;$AI70, OFFSET(AR70, 1, 0, $AJ70))&lt;&gt;0, IFERROR( "| Veld '"&amp;BB$4&amp;ROW()&amp;"': "&amp;Waarschuwing_1&amp;_xlfn.TEXTJOIN(" &amp; ", TRUE, OFFSET(AR70,1,0,$AJ70))&amp;" in kolom '"&amp;BB$4&amp;"'"&amp;Waarschuwing_2, "| Veld '"&amp;BB$4&amp;ROW()&amp;"': "&amp;Waarschuwing_legacy), ""), "")</f>
        <v/>
      </c>
      <c r="BC70" s="118" t="str">
        <f t="shared" ref="BC70:BC100" ca="1" si="52">_xlfn.CONCAT(BA70:BB70, AG70:AH70)</f>
        <v/>
      </c>
      <c r="BE70" s="28" t="str">
        <f t="shared" ref="BE70:BE100" ca="1" si="53">IF($AZ70&lt;&gt;"", $AZ70, $BC70)</f>
        <v/>
      </c>
    </row>
    <row r="71" spans="1:57" s="27" customFormat="1" ht="14.1" customHeight="1" x14ac:dyDescent="0.3">
      <c r="A71" s="76" t="str">
        <f t="shared" ca="1" si="33"/>
        <v/>
      </c>
      <c r="B71" s="119"/>
      <c r="C71" s="119" t="s">
        <v>35</v>
      </c>
      <c r="D71" s="119" t="s">
        <v>35</v>
      </c>
      <c r="E71" s="119" t="s">
        <v>35</v>
      </c>
      <c r="F71" s="119" t="s">
        <v>35</v>
      </c>
      <c r="G71" s="119" t="s">
        <v>243</v>
      </c>
      <c r="H71" s="119"/>
      <c r="I71" s="119"/>
      <c r="J71" s="119"/>
      <c r="L71" s="120">
        <v>170</v>
      </c>
      <c r="M71" s="121"/>
      <c r="N71" s="121"/>
      <c r="X71" s="208"/>
      <c r="Y71" s="91"/>
      <c r="AA71" s="172"/>
      <c r="AB71" s="173"/>
      <c r="AC71" s="91"/>
      <c r="AD71" s="27">
        <v>-1</v>
      </c>
      <c r="AE71" s="91"/>
      <c r="AG71" s="91"/>
      <c r="AI71" s="208">
        <f t="shared" si="34"/>
        <v>5</v>
      </c>
      <c r="AJ71" s="27" t="str">
        <f>IF($AI72&gt;$AI71, IFERROR(MATCH($AI71, $AI72:$AI$100, 0)-1, ROW($AJ$100)-ROW()), "")</f>
        <v/>
      </c>
      <c r="AK71" s="91">
        <f t="shared" ca="1" si="35"/>
        <v>0</v>
      </c>
      <c r="AL71" s="27" t="str">
        <f t="shared" ca="1" si="36"/>
        <v/>
      </c>
      <c r="AM71" s="87">
        <f t="shared" ca="1" si="37"/>
        <v>0</v>
      </c>
      <c r="AN71" s="27" t="str">
        <f t="shared" ca="1" si="38"/>
        <v/>
      </c>
      <c r="AO71" s="83" t="str">
        <f t="shared" ca="1" si="39"/>
        <v/>
      </c>
      <c r="AP71" s="30" t="str">
        <f t="shared" si="40"/>
        <v/>
      </c>
      <c r="AQ71" s="85" t="str">
        <f t="shared" ca="1" si="41"/>
        <v/>
      </c>
      <c r="AR71" s="30" t="str">
        <f t="shared" si="42"/>
        <v/>
      </c>
      <c r="AS71" s="87" t="str">
        <f t="shared" ca="1" si="43"/>
        <v/>
      </c>
      <c r="AT71" s="27" t="str">
        <f t="shared" ca="1" si="44"/>
        <v/>
      </c>
      <c r="AU71" s="87" t="str">
        <f t="shared" si="45"/>
        <v/>
      </c>
      <c r="AV71" s="217" t="str">
        <f t="shared" si="46"/>
        <v/>
      </c>
      <c r="AW71" s="27" t="str">
        <f t="shared" si="47"/>
        <v/>
      </c>
      <c r="AX71" s="27" t="str">
        <f t="shared" si="48"/>
        <v/>
      </c>
      <c r="AY71" s="174"/>
      <c r="AZ71" s="89" t="str">
        <f t="shared" ca="1" si="49"/>
        <v/>
      </c>
      <c r="BA71" s="116" t="str">
        <f t="shared" ca="1" si="50"/>
        <v/>
      </c>
      <c r="BB71" s="117" t="str">
        <f t="shared" ca="1" si="51"/>
        <v/>
      </c>
      <c r="BC71" s="118" t="str">
        <f t="shared" ca="1" si="52"/>
        <v/>
      </c>
      <c r="BE71" s="28" t="str">
        <f t="shared" ca="1" si="53"/>
        <v/>
      </c>
    </row>
    <row r="72" spans="1:57" s="27" customFormat="1" ht="14.1" customHeight="1" x14ac:dyDescent="0.3">
      <c r="A72" s="76" t="str">
        <f t="shared" ca="1" si="33"/>
        <v/>
      </c>
      <c r="B72" s="119"/>
      <c r="C72" s="119" t="s">
        <v>35</v>
      </c>
      <c r="D72" s="119" t="s">
        <v>35</v>
      </c>
      <c r="E72" s="119" t="s">
        <v>35</v>
      </c>
      <c r="F72" s="119" t="s">
        <v>35</v>
      </c>
      <c r="G72" s="119" t="s">
        <v>244</v>
      </c>
      <c r="H72" s="119"/>
      <c r="I72" s="119"/>
      <c r="J72" s="119"/>
      <c r="L72" s="120">
        <v>171</v>
      </c>
      <c r="M72" s="121"/>
      <c r="N72" s="121"/>
      <c r="X72" s="208"/>
      <c r="Y72" s="91"/>
      <c r="AA72" s="172"/>
      <c r="AB72" s="173"/>
      <c r="AC72" s="91"/>
      <c r="AD72" s="27">
        <v>-1</v>
      </c>
      <c r="AE72" s="91"/>
      <c r="AG72" s="91"/>
      <c r="AI72" s="208">
        <f t="shared" si="34"/>
        <v>5</v>
      </c>
      <c r="AJ72" s="27" t="str">
        <f>IF($AI73&gt;$AI72, IFERROR(MATCH($AI72, $AI73:$AI$100, 0)-1, ROW($AJ$100)-ROW()), "")</f>
        <v/>
      </c>
      <c r="AK72" s="91">
        <f t="shared" ca="1" si="35"/>
        <v>0</v>
      </c>
      <c r="AL72" s="27" t="str">
        <f t="shared" ca="1" si="36"/>
        <v/>
      </c>
      <c r="AM72" s="87">
        <f t="shared" ca="1" si="37"/>
        <v>0</v>
      </c>
      <c r="AN72" s="27" t="str">
        <f t="shared" ca="1" si="38"/>
        <v/>
      </c>
      <c r="AO72" s="83" t="str">
        <f t="shared" ca="1" si="39"/>
        <v/>
      </c>
      <c r="AP72" s="30" t="str">
        <f t="shared" si="40"/>
        <v/>
      </c>
      <c r="AQ72" s="85" t="str">
        <f t="shared" ca="1" si="41"/>
        <v/>
      </c>
      <c r="AR72" s="30" t="str">
        <f t="shared" si="42"/>
        <v/>
      </c>
      <c r="AS72" s="87" t="str">
        <f t="shared" ca="1" si="43"/>
        <v/>
      </c>
      <c r="AT72" s="27" t="str">
        <f t="shared" ca="1" si="44"/>
        <v/>
      </c>
      <c r="AU72" s="87" t="str">
        <f t="shared" si="45"/>
        <v/>
      </c>
      <c r="AV72" s="217" t="str">
        <f t="shared" si="46"/>
        <v/>
      </c>
      <c r="AW72" s="27" t="str">
        <f t="shared" si="47"/>
        <v/>
      </c>
      <c r="AX72" s="27" t="str">
        <f t="shared" si="48"/>
        <v/>
      </c>
      <c r="AY72" s="174"/>
      <c r="AZ72" s="89" t="str">
        <f t="shared" ca="1" si="49"/>
        <v/>
      </c>
      <c r="BA72" s="116" t="str">
        <f t="shared" ca="1" si="50"/>
        <v/>
      </c>
      <c r="BB72" s="117" t="str">
        <f t="shared" ca="1" si="51"/>
        <v/>
      </c>
      <c r="BC72" s="118" t="str">
        <f t="shared" ca="1" si="52"/>
        <v/>
      </c>
      <c r="BE72" s="28" t="str">
        <f t="shared" ca="1" si="53"/>
        <v/>
      </c>
    </row>
    <row r="73" spans="1:57" s="27" customFormat="1" ht="14.1" customHeight="1" x14ac:dyDescent="0.3">
      <c r="A73" s="76" t="str">
        <f t="shared" ca="1" si="33"/>
        <v/>
      </c>
      <c r="B73" s="119"/>
      <c r="C73" s="119" t="s">
        <v>35</v>
      </c>
      <c r="D73" s="119" t="s">
        <v>35</v>
      </c>
      <c r="E73" s="119" t="s">
        <v>35</v>
      </c>
      <c r="F73" s="119" t="s">
        <v>35</v>
      </c>
      <c r="G73" s="119" t="s">
        <v>245</v>
      </c>
      <c r="H73" s="119"/>
      <c r="I73" s="119"/>
      <c r="J73" s="119"/>
      <c r="L73" s="120">
        <v>172</v>
      </c>
      <c r="M73" s="121"/>
      <c r="N73" s="121"/>
      <c r="X73" s="208"/>
      <c r="Y73" s="91"/>
      <c r="AA73" s="172"/>
      <c r="AB73" s="173"/>
      <c r="AC73" s="91"/>
      <c r="AD73" s="27">
        <v>-1</v>
      </c>
      <c r="AE73" s="91"/>
      <c r="AG73" s="91"/>
      <c r="AI73" s="208">
        <f t="shared" si="34"/>
        <v>5</v>
      </c>
      <c r="AJ73" s="27" t="str">
        <f>IF($AI74&gt;$AI73, IFERROR(MATCH($AI73, $AI74:$AI$100, 0)-1, ROW($AJ$100)-ROW()), "")</f>
        <v/>
      </c>
      <c r="AK73" s="91">
        <f t="shared" ca="1" si="35"/>
        <v>0</v>
      </c>
      <c r="AL73" s="27" t="str">
        <f t="shared" ca="1" si="36"/>
        <v/>
      </c>
      <c r="AM73" s="87">
        <f t="shared" ca="1" si="37"/>
        <v>0</v>
      </c>
      <c r="AN73" s="27" t="str">
        <f t="shared" ca="1" si="38"/>
        <v/>
      </c>
      <c r="AO73" s="83" t="str">
        <f t="shared" ca="1" si="39"/>
        <v/>
      </c>
      <c r="AP73" s="30" t="str">
        <f t="shared" si="40"/>
        <v/>
      </c>
      <c r="AQ73" s="85" t="str">
        <f t="shared" ca="1" si="41"/>
        <v/>
      </c>
      <c r="AR73" s="30" t="str">
        <f t="shared" si="42"/>
        <v/>
      </c>
      <c r="AS73" s="87" t="str">
        <f t="shared" ca="1" si="43"/>
        <v/>
      </c>
      <c r="AT73" s="27" t="str">
        <f t="shared" ca="1" si="44"/>
        <v/>
      </c>
      <c r="AU73" s="87" t="str">
        <f t="shared" si="45"/>
        <v/>
      </c>
      <c r="AV73" s="217" t="str">
        <f t="shared" si="46"/>
        <v/>
      </c>
      <c r="AW73" s="27" t="str">
        <f t="shared" si="47"/>
        <v/>
      </c>
      <c r="AX73" s="27" t="str">
        <f t="shared" si="48"/>
        <v/>
      </c>
      <c r="AY73" s="174"/>
      <c r="AZ73" s="89" t="str">
        <f t="shared" ca="1" si="49"/>
        <v/>
      </c>
      <c r="BA73" s="116" t="str">
        <f t="shared" ca="1" si="50"/>
        <v/>
      </c>
      <c r="BB73" s="117" t="str">
        <f t="shared" ca="1" si="51"/>
        <v/>
      </c>
      <c r="BC73" s="118" t="str">
        <f t="shared" ca="1" si="52"/>
        <v/>
      </c>
      <c r="BE73" s="28" t="str">
        <f t="shared" ca="1" si="53"/>
        <v/>
      </c>
    </row>
    <row r="74" spans="1:57" s="27" customFormat="1" ht="14.1" customHeight="1" x14ac:dyDescent="0.3">
      <c r="A74" s="76" t="str">
        <f t="shared" ca="1" si="33"/>
        <v/>
      </c>
      <c r="B74" s="119"/>
      <c r="C74" s="119" t="s">
        <v>35</v>
      </c>
      <c r="D74" s="119" t="s">
        <v>35</v>
      </c>
      <c r="E74" s="119" t="s">
        <v>35</v>
      </c>
      <c r="F74" s="119" t="s">
        <v>35</v>
      </c>
      <c r="G74" s="119" t="s">
        <v>246</v>
      </c>
      <c r="H74" s="119"/>
      <c r="I74" s="119"/>
      <c r="J74" s="119"/>
      <c r="L74" s="120">
        <v>173</v>
      </c>
      <c r="M74" s="121"/>
      <c r="N74" s="121"/>
      <c r="X74" s="208"/>
      <c r="Y74" s="91"/>
      <c r="AA74" s="172"/>
      <c r="AB74" s="173"/>
      <c r="AC74" s="91"/>
      <c r="AD74" s="27">
        <v>-1</v>
      </c>
      <c r="AE74" s="91"/>
      <c r="AG74" s="91"/>
      <c r="AI74" s="208">
        <f t="shared" si="34"/>
        <v>5</v>
      </c>
      <c r="AJ74" s="27" t="str">
        <f>IF($AI75&gt;$AI74, IFERROR(MATCH($AI74, $AI75:$AI$100, 0)-1, ROW($AJ$100)-ROW()), "")</f>
        <v/>
      </c>
      <c r="AK74" s="91">
        <f t="shared" ca="1" si="35"/>
        <v>0</v>
      </c>
      <c r="AL74" s="27" t="str">
        <f t="shared" ca="1" si="36"/>
        <v/>
      </c>
      <c r="AM74" s="87">
        <f t="shared" ca="1" si="37"/>
        <v>0</v>
      </c>
      <c r="AN74" s="27" t="str">
        <f t="shared" ca="1" si="38"/>
        <v/>
      </c>
      <c r="AO74" s="83" t="str">
        <f t="shared" ca="1" si="39"/>
        <v/>
      </c>
      <c r="AP74" s="30" t="str">
        <f t="shared" si="40"/>
        <v/>
      </c>
      <c r="AQ74" s="85" t="str">
        <f t="shared" ca="1" si="41"/>
        <v/>
      </c>
      <c r="AR74" s="30" t="str">
        <f t="shared" si="42"/>
        <v/>
      </c>
      <c r="AS74" s="87" t="str">
        <f t="shared" ca="1" si="43"/>
        <v/>
      </c>
      <c r="AT74" s="27" t="str">
        <f t="shared" ca="1" si="44"/>
        <v/>
      </c>
      <c r="AU74" s="87" t="str">
        <f t="shared" si="45"/>
        <v/>
      </c>
      <c r="AV74" s="217" t="str">
        <f t="shared" si="46"/>
        <v/>
      </c>
      <c r="AW74" s="27" t="str">
        <f t="shared" si="47"/>
        <v/>
      </c>
      <c r="AX74" s="27" t="str">
        <f t="shared" si="48"/>
        <v/>
      </c>
      <c r="AY74" s="174"/>
      <c r="AZ74" s="89" t="str">
        <f t="shared" ca="1" si="49"/>
        <v/>
      </c>
      <c r="BA74" s="116" t="str">
        <f t="shared" ca="1" si="50"/>
        <v/>
      </c>
      <c r="BB74" s="117" t="str">
        <f t="shared" ca="1" si="51"/>
        <v/>
      </c>
      <c r="BC74" s="118" t="str">
        <f t="shared" ca="1" si="52"/>
        <v/>
      </c>
      <c r="BE74" s="28" t="str">
        <f t="shared" ca="1" si="53"/>
        <v/>
      </c>
    </row>
    <row r="75" spans="1:57" s="27" customFormat="1" ht="14.1" customHeight="1" x14ac:dyDescent="0.3">
      <c r="A75" s="76" t="str">
        <f t="shared" ca="1" si="33"/>
        <v/>
      </c>
      <c r="B75" s="119"/>
      <c r="C75" s="119" t="s">
        <v>35</v>
      </c>
      <c r="D75" s="119" t="s">
        <v>35</v>
      </c>
      <c r="E75" s="119" t="s">
        <v>35</v>
      </c>
      <c r="F75" s="119" t="s">
        <v>35</v>
      </c>
      <c r="G75" s="119" t="s">
        <v>247</v>
      </c>
      <c r="H75" s="119"/>
      <c r="I75" s="119"/>
      <c r="J75" s="119"/>
      <c r="L75" s="120">
        <v>174</v>
      </c>
      <c r="M75" s="121"/>
      <c r="N75" s="121"/>
      <c r="X75" s="208"/>
      <c r="Y75" s="91"/>
      <c r="AA75" s="172"/>
      <c r="AB75" s="173"/>
      <c r="AC75" s="91"/>
      <c r="AD75" s="27">
        <v>-1</v>
      </c>
      <c r="AE75" s="91"/>
      <c r="AG75" s="91"/>
      <c r="AI75" s="208">
        <f t="shared" si="34"/>
        <v>5</v>
      </c>
      <c r="AJ75" s="27" t="str">
        <f>IF($AI76&gt;$AI75, IFERROR(MATCH($AI75, $AI76:$AI$100, 0)-1, ROW($AJ$100)-ROW()), "")</f>
        <v/>
      </c>
      <c r="AK75" s="91">
        <f t="shared" ca="1" si="35"/>
        <v>0</v>
      </c>
      <c r="AL75" s="27" t="str">
        <f t="shared" ca="1" si="36"/>
        <v/>
      </c>
      <c r="AM75" s="87">
        <f t="shared" ca="1" si="37"/>
        <v>0</v>
      </c>
      <c r="AN75" s="27" t="str">
        <f t="shared" ca="1" si="38"/>
        <v/>
      </c>
      <c r="AO75" s="83" t="str">
        <f t="shared" ca="1" si="39"/>
        <v/>
      </c>
      <c r="AP75" s="30" t="str">
        <f t="shared" si="40"/>
        <v/>
      </c>
      <c r="AQ75" s="85" t="str">
        <f t="shared" ca="1" si="41"/>
        <v/>
      </c>
      <c r="AR75" s="30" t="str">
        <f t="shared" si="42"/>
        <v/>
      </c>
      <c r="AS75" s="87" t="str">
        <f t="shared" ca="1" si="43"/>
        <v/>
      </c>
      <c r="AT75" s="27" t="str">
        <f t="shared" ca="1" si="44"/>
        <v/>
      </c>
      <c r="AU75" s="87" t="str">
        <f t="shared" si="45"/>
        <v/>
      </c>
      <c r="AV75" s="217" t="str">
        <f t="shared" si="46"/>
        <v/>
      </c>
      <c r="AW75" s="27" t="str">
        <f t="shared" si="47"/>
        <v/>
      </c>
      <c r="AX75" s="27" t="str">
        <f t="shared" si="48"/>
        <v/>
      </c>
      <c r="AY75" s="174"/>
      <c r="AZ75" s="89" t="str">
        <f t="shared" ca="1" si="49"/>
        <v/>
      </c>
      <c r="BA75" s="116" t="str">
        <f t="shared" ca="1" si="50"/>
        <v/>
      </c>
      <c r="BB75" s="117" t="str">
        <f t="shared" ca="1" si="51"/>
        <v/>
      </c>
      <c r="BC75" s="118" t="str">
        <f t="shared" ca="1" si="52"/>
        <v/>
      </c>
      <c r="BE75" s="28" t="str">
        <f t="shared" ca="1" si="53"/>
        <v/>
      </c>
    </row>
    <row r="76" spans="1:57" s="27" customFormat="1" ht="14.1" customHeight="1" x14ac:dyDescent="0.3">
      <c r="A76" s="76" t="str">
        <f t="shared" ca="1" si="33"/>
        <v/>
      </c>
      <c r="B76" s="119"/>
      <c r="C76" s="119" t="s">
        <v>35</v>
      </c>
      <c r="D76" s="119" t="s">
        <v>35</v>
      </c>
      <c r="E76" s="119" t="s">
        <v>35</v>
      </c>
      <c r="F76" s="119" t="s">
        <v>248</v>
      </c>
      <c r="G76" s="119"/>
      <c r="H76" s="119"/>
      <c r="I76" s="119"/>
      <c r="J76" s="119"/>
      <c r="L76" s="120">
        <v>175</v>
      </c>
      <c r="M76" s="121">
        <f>SUM(M77:M78)</f>
        <v>0</v>
      </c>
      <c r="N76" s="121"/>
      <c r="X76" s="208"/>
      <c r="Y76" s="91"/>
      <c r="AA76" s="172"/>
      <c r="AB76" s="173"/>
      <c r="AC76" s="91"/>
      <c r="AD76" s="27">
        <v>-1</v>
      </c>
      <c r="AE76" s="91"/>
      <c r="AG76" s="91"/>
      <c r="AI76" s="208">
        <f t="shared" si="34"/>
        <v>4</v>
      </c>
      <c r="AJ76" s="27">
        <f>IF($AI77&gt;$AI76, IFERROR(MATCH($AI76, $AI77:$AI$100, 0)-1, ROW($AJ$100)-ROW()), "")</f>
        <v>2</v>
      </c>
      <c r="AK76" s="91">
        <f t="shared" ca="1" si="35"/>
        <v>0</v>
      </c>
      <c r="AL76" s="27" t="str">
        <f t="shared" ca="1" si="36"/>
        <v/>
      </c>
      <c r="AM76" s="87">
        <f t="shared" ca="1" si="37"/>
        <v>0</v>
      </c>
      <c r="AN76" s="27" t="str">
        <f t="shared" ca="1" si="38"/>
        <v/>
      </c>
      <c r="AO76" s="83" t="str">
        <f t="shared" ca="1" si="39"/>
        <v/>
      </c>
      <c r="AP76" s="30" t="str">
        <f t="shared" si="40"/>
        <v/>
      </c>
      <c r="AQ76" s="85" t="str">
        <f t="shared" ca="1" si="41"/>
        <v/>
      </c>
      <c r="AR76" s="30" t="str">
        <f t="shared" si="42"/>
        <v/>
      </c>
      <c r="AS76" s="87" t="str">
        <f t="shared" ca="1" si="43"/>
        <v/>
      </c>
      <c r="AT76" s="27" t="str">
        <f t="shared" ca="1" si="44"/>
        <v/>
      </c>
      <c r="AU76" s="87" t="str">
        <f t="shared" si="45"/>
        <v/>
      </c>
      <c r="AV76" s="217" t="str">
        <f t="shared" si="46"/>
        <v/>
      </c>
      <c r="AW76" s="27" t="str">
        <f t="shared" si="47"/>
        <v/>
      </c>
      <c r="AX76" s="27" t="str">
        <f t="shared" si="48"/>
        <v/>
      </c>
      <c r="AY76" s="174"/>
      <c r="AZ76" s="89" t="str">
        <f t="shared" ca="1" si="49"/>
        <v/>
      </c>
      <c r="BA76" s="116" t="str">
        <f t="shared" ca="1" si="50"/>
        <v/>
      </c>
      <c r="BB76" s="117" t="str">
        <f t="shared" ca="1" si="51"/>
        <v/>
      </c>
      <c r="BC76" s="118" t="str">
        <f t="shared" ca="1" si="52"/>
        <v/>
      </c>
      <c r="BE76" s="28" t="str">
        <f t="shared" ca="1" si="53"/>
        <v/>
      </c>
    </row>
    <row r="77" spans="1:57" s="27" customFormat="1" ht="14.1" customHeight="1" x14ac:dyDescent="0.3">
      <c r="A77" s="76" t="str">
        <f t="shared" ca="1" si="33"/>
        <v/>
      </c>
      <c r="B77" s="119"/>
      <c r="C77" s="119" t="s">
        <v>35</v>
      </c>
      <c r="D77" s="119" t="s">
        <v>35</v>
      </c>
      <c r="E77" s="119" t="s">
        <v>35</v>
      </c>
      <c r="F77" s="119" t="s">
        <v>35</v>
      </c>
      <c r="G77" s="119" t="s">
        <v>249</v>
      </c>
      <c r="H77" s="119"/>
      <c r="I77" s="119"/>
      <c r="J77" s="119"/>
      <c r="L77" s="120">
        <v>1750</v>
      </c>
      <c r="M77" s="121"/>
      <c r="N77" s="121"/>
      <c r="X77" s="208"/>
      <c r="Y77" s="91"/>
      <c r="AA77" s="172"/>
      <c r="AB77" s="173"/>
      <c r="AC77" s="91"/>
      <c r="AD77" s="27">
        <v>-1</v>
      </c>
      <c r="AE77" s="91"/>
      <c r="AG77" s="91"/>
      <c r="AI77" s="208">
        <f t="shared" si="34"/>
        <v>5</v>
      </c>
      <c r="AJ77" s="27" t="str">
        <f>IF($AI78&gt;$AI77, IFERROR(MATCH($AI77, $AI78:$AI$100, 0)-1, ROW($AJ$100)-ROW()), "")</f>
        <v/>
      </c>
      <c r="AK77" s="91">
        <f t="shared" ca="1" si="35"/>
        <v>0</v>
      </c>
      <c r="AL77" s="27" t="str">
        <f t="shared" ca="1" si="36"/>
        <v/>
      </c>
      <c r="AM77" s="87">
        <f t="shared" ca="1" si="37"/>
        <v>0</v>
      </c>
      <c r="AN77" s="27" t="str">
        <f t="shared" ca="1" si="38"/>
        <v/>
      </c>
      <c r="AO77" s="83" t="str">
        <f t="shared" ca="1" si="39"/>
        <v/>
      </c>
      <c r="AP77" s="30" t="str">
        <f t="shared" si="40"/>
        <v/>
      </c>
      <c r="AQ77" s="85" t="str">
        <f t="shared" ca="1" si="41"/>
        <v/>
      </c>
      <c r="AR77" s="30" t="str">
        <f t="shared" si="42"/>
        <v/>
      </c>
      <c r="AS77" s="87" t="str">
        <f t="shared" ca="1" si="43"/>
        <v/>
      </c>
      <c r="AT77" s="27" t="str">
        <f t="shared" ca="1" si="44"/>
        <v/>
      </c>
      <c r="AU77" s="87" t="str">
        <f t="shared" si="45"/>
        <v/>
      </c>
      <c r="AV77" s="217" t="str">
        <f t="shared" si="46"/>
        <v/>
      </c>
      <c r="AW77" s="27" t="str">
        <f t="shared" si="47"/>
        <v/>
      </c>
      <c r="AX77" s="27" t="str">
        <f t="shared" si="48"/>
        <v/>
      </c>
      <c r="AY77" s="174"/>
      <c r="AZ77" s="89" t="str">
        <f t="shared" ca="1" si="49"/>
        <v/>
      </c>
      <c r="BA77" s="116" t="str">
        <f t="shared" ca="1" si="50"/>
        <v/>
      </c>
      <c r="BB77" s="117" t="str">
        <f t="shared" ca="1" si="51"/>
        <v/>
      </c>
      <c r="BC77" s="118" t="str">
        <f t="shared" ca="1" si="52"/>
        <v/>
      </c>
      <c r="BE77" s="28" t="str">
        <f t="shared" ca="1" si="53"/>
        <v/>
      </c>
    </row>
    <row r="78" spans="1:57" s="27" customFormat="1" ht="14.1" customHeight="1" x14ac:dyDescent="0.3">
      <c r="A78" s="76" t="str">
        <f t="shared" ca="1" si="33"/>
        <v/>
      </c>
      <c r="B78" s="119"/>
      <c r="C78" s="119" t="s">
        <v>35</v>
      </c>
      <c r="D78" s="119" t="s">
        <v>35</v>
      </c>
      <c r="E78" s="119" t="s">
        <v>35</v>
      </c>
      <c r="F78" s="119" t="s">
        <v>35</v>
      </c>
      <c r="G78" s="119" t="s">
        <v>250</v>
      </c>
      <c r="H78" s="119"/>
      <c r="I78" s="119"/>
      <c r="J78" s="119"/>
      <c r="L78" s="120">
        <v>1751</v>
      </c>
      <c r="M78" s="121"/>
      <c r="N78" s="121"/>
      <c r="X78" s="208"/>
      <c r="Y78" s="91"/>
      <c r="AA78" s="172"/>
      <c r="AB78" s="173"/>
      <c r="AC78" s="91"/>
      <c r="AD78" s="27">
        <v>-1</v>
      </c>
      <c r="AE78" s="91"/>
      <c r="AG78" s="91"/>
      <c r="AI78" s="208">
        <f t="shared" si="34"/>
        <v>5</v>
      </c>
      <c r="AJ78" s="27" t="str">
        <f>IF($AI79&gt;$AI78, IFERROR(MATCH($AI78, $AI79:$AI$100, 0)-1, ROW($AJ$100)-ROW()), "")</f>
        <v/>
      </c>
      <c r="AK78" s="91">
        <f t="shared" ca="1" si="35"/>
        <v>0</v>
      </c>
      <c r="AL78" s="27" t="str">
        <f t="shared" ca="1" si="36"/>
        <v/>
      </c>
      <c r="AM78" s="87">
        <f t="shared" ca="1" si="37"/>
        <v>0</v>
      </c>
      <c r="AN78" s="27" t="str">
        <f t="shared" ca="1" si="38"/>
        <v/>
      </c>
      <c r="AO78" s="83" t="str">
        <f t="shared" ca="1" si="39"/>
        <v/>
      </c>
      <c r="AP78" s="30" t="str">
        <f t="shared" si="40"/>
        <v/>
      </c>
      <c r="AQ78" s="85" t="str">
        <f t="shared" ca="1" si="41"/>
        <v/>
      </c>
      <c r="AR78" s="30" t="str">
        <f t="shared" si="42"/>
        <v/>
      </c>
      <c r="AS78" s="87" t="str">
        <f t="shared" ca="1" si="43"/>
        <v/>
      </c>
      <c r="AT78" s="27" t="str">
        <f t="shared" ca="1" si="44"/>
        <v/>
      </c>
      <c r="AU78" s="87" t="str">
        <f t="shared" si="45"/>
        <v/>
      </c>
      <c r="AV78" s="217" t="str">
        <f t="shared" si="46"/>
        <v/>
      </c>
      <c r="AW78" s="27" t="str">
        <f t="shared" si="47"/>
        <v/>
      </c>
      <c r="AX78" s="27" t="str">
        <f t="shared" si="48"/>
        <v/>
      </c>
      <c r="AY78" s="174"/>
      <c r="AZ78" s="89" t="str">
        <f t="shared" ca="1" si="49"/>
        <v/>
      </c>
      <c r="BA78" s="116" t="str">
        <f t="shared" ca="1" si="50"/>
        <v/>
      </c>
      <c r="BB78" s="117" t="str">
        <f t="shared" ca="1" si="51"/>
        <v/>
      </c>
      <c r="BC78" s="118" t="str">
        <f t="shared" ca="1" si="52"/>
        <v/>
      </c>
      <c r="BE78" s="28" t="str">
        <f t="shared" ca="1" si="53"/>
        <v/>
      </c>
    </row>
    <row r="79" spans="1:57" s="27" customFormat="1" ht="14.1" customHeight="1" x14ac:dyDescent="0.3">
      <c r="A79" s="76" t="str">
        <f t="shared" ca="1" si="33"/>
        <v/>
      </c>
      <c r="B79" s="119"/>
      <c r="C79" s="119" t="s">
        <v>35</v>
      </c>
      <c r="D79" s="119" t="s">
        <v>35</v>
      </c>
      <c r="E79" s="119" t="s">
        <v>35</v>
      </c>
      <c r="F79" s="119" t="s">
        <v>251</v>
      </c>
      <c r="G79" s="119"/>
      <c r="H79" s="119"/>
      <c r="I79" s="119"/>
      <c r="J79" s="119"/>
      <c r="L79" s="120">
        <v>176</v>
      </c>
      <c r="M79" s="121"/>
      <c r="N79" s="121"/>
      <c r="X79" s="208"/>
      <c r="Y79" s="91"/>
      <c r="AA79" s="172"/>
      <c r="AB79" s="173"/>
      <c r="AC79" s="91"/>
      <c r="AD79" s="27">
        <v>-1</v>
      </c>
      <c r="AE79" s="91"/>
      <c r="AG79" s="91"/>
      <c r="AI79" s="208">
        <f t="shared" si="34"/>
        <v>4</v>
      </c>
      <c r="AJ79" s="27" t="str">
        <f>IF($AI80&gt;$AI79, IFERROR(MATCH($AI79, $AI80:$AI$100, 0)-1, ROW($AJ$100)-ROW()), "")</f>
        <v/>
      </c>
      <c r="AK79" s="91">
        <f t="shared" ca="1" si="35"/>
        <v>0</v>
      </c>
      <c r="AL79" s="27" t="str">
        <f t="shared" ca="1" si="36"/>
        <v/>
      </c>
      <c r="AM79" s="87">
        <f t="shared" ca="1" si="37"/>
        <v>0</v>
      </c>
      <c r="AN79" s="27" t="str">
        <f t="shared" ca="1" si="38"/>
        <v/>
      </c>
      <c r="AO79" s="83" t="str">
        <f t="shared" ca="1" si="39"/>
        <v/>
      </c>
      <c r="AP79" s="30" t="str">
        <f t="shared" si="40"/>
        <v/>
      </c>
      <c r="AQ79" s="85" t="str">
        <f t="shared" ca="1" si="41"/>
        <v/>
      </c>
      <c r="AR79" s="30" t="str">
        <f t="shared" si="42"/>
        <v/>
      </c>
      <c r="AS79" s="87" t="str">
        <f t="shared" ca="1" si="43"/>
        <v/>
      </c>
      <c r="AT79" s="27" t="str">
        <f t="shared" ca="1" si="44"/>
        <v/>
      </c>
      <c r="AU79" s="87" t="str">
        <f t="shared" si="45"/>
        <v/>
      </c>
      <c r="AV79" s="217" t="str">
        <f t="shared" si="46"/>
        <v/>
      </c>
      <c r="AW79" s="27" t="str">
        <f t="shared" si="47"/>
        <v/>
      </c>
      <c r="AX79" s="27" t="str">
        <f t="shared" si="48"/>
        <v/>
      </c>
      <c r="AY79" s="174"/>
      <c r="AZ79" s="89" t="str">
        <f t="shared" ca="1" si="49"/>
        <v/>
      </c>
      <c r="BA79" s="116" t="str">
        <f t="shared" ca="1" si="50"/>
        <v/>
      </c>
      <c r="BB79" s="117" t="str">
        <f t="shared" ca="1" si="51"/>
        <v/>
      </c>
      <c r="BC79" s="118" t="str">
        <f t="shared" ca="1" si="52"/>
        <v/>
      </c>
      <c r="BE79" s="28" t="str">
        <f t="shared" ca="1" si="53"/>
        <v/>
      </c>
    </row>
    <row r="80" spans="1:57" s="27" customFormat="1" ht="14.1" customHeight="1" x14ac:dyDescent="0.3">
      <c r="A80" s="76" t="str">
        <f t="shared" ca="1" si="33"/>
        <v/>
      </c>
      <c r="B80" s="119"/>
      <c r="C80" s="119" t="s">
        <v>35</v>
      </c>
      <c r="D80" s="119" t="s">
        <v>35</v>
      </c>
      <c r="E80" s="119" t="s">
        <v>35</v>
      </c>
      <c r="F80" s="119" t="s">
        <v>252</v>
      </c>
      <c r="G80" s="119"/>
      <c r="H80" s="119"/>
      <c r="I80" s="119"/>
      <c r="J80" s="119"/>
      <c r="L80" s="120" t="s">
        <v>253</v>
      </c>
      <c r="M80" s="121"/>
      <c r="N80" s="121"/>
      <c r="X80" s="208"/>
      <c r="Y80" s="91"/>
      <c r="AA80" s="172"/>
      <c r="AB80" s="173"/>
      <c r="AC80" s="91"/>
      <c r="AD80" s="27">
        <v>-1</v>
      </c>
      <c r="AE80" s="91"/>
      <c r="AG80" s="91"/>
      <c r="AI80" s="208">
        <f t="shared" si="34"/>
        <v>4</v>
      </c>
      <c r="AJ80" s="27" t="str">
        <f>IF($AI81&gt;$AI80, IFERROR(MATCH($AI80, $AI81:$AI$100, 0)-1, ROW($AJ$100)-ROW()), "")</f>
        <v/>
      </c>
      <c r="AK80" s="91">
        <f t="shared" ca="1" si="35"/>
        <v>0</v>
      </c>
      <c r="AL80" s="27" t="str">
        <f t="shared" ca="1" si="36"/>
        <v/>
      </c>
      <c r="AM80" s="87">
        <f t="shared" ca="1" si="37"/>
        <v>0</v>
      </c>
      <c r="AN80" s="27" t="str">
        <f t="shared" ca="1" si="38"/>
        <v/>
      </c>
      <c r="AO80" s="83" t="str">
        <f t="shared" ca="1" si="39"/>
        <v/>
      </c>
      <c r="AP80" s="30" t="str">
        <f t="shared" si="40"/>
        <v/>
      </c>
      <c r="AQ80" s="85" t="str">
        <f t="shared" ca="1" si="41"/>
        <v/>
      </c>
      <c r="AR80" s="30" t="str">
        <f t="shared" si="42"/>
        <v/>
      </c>
      <c r="AS80" s="87" t="str">
        <f t="shared" ca="1" si="43"/>
        <v/>
      </c>
      <c r="AT80" s="27" t="str">
        <f t="shared" ca="1" si="44"/>
        <v/>
      </c>
      <c r="AU80" s="87" t="str">
        <f t="shared" si="45"/>
        <v/>
      </c>
      <c r="AV80" s="217" t="str">
        <f t="shared" si="46"/>
        <v/>
      </c>
      <c r="AW80" s="27" t="str">
        <f t="shared" si="47"/>
        <v/>
      </c>
      <c r="AX80" s="27" t="str">
        <f t="shared" si="48"/>
        <v/>
      </c>
      <c r="AY80" s="174"/>
      <c r="AZ80" s="89" t="str">
        <f t="shared" ca="1" si="49"/>
        <v/>
      </c>
      <c r="BA80" s="116" t="str">
        <f t="shared" ca="1" si="50"/>
        <v/>
      </c>
      <c r="BB80" s="117" t="str">
        <f t="shared" ca="1" si="51"/>
        <v/>
      </c>
      <c r="BC80" s="118" t="str">
        <f t="shared" ca="1" si="52"/>
        <v/>
      </c>
      <c r="BE80" s="28" t="str">
        <f t="shared" ca="1" si="53"/>
        <v/>
      </c>
    </row>
    <row r="81" spans="1:57" s="27" customFormat="1" ht="14.1" customHeight="1" x14ac:dyDescent="0.3">
      <c r="A81" s="76" t="str">
        <f t="shared" ca="1" si="33"/>
        <v/>
      </c>
      <c r="B81" s="119"/>
      <c r="C81" s="119" t="s">
        <v>35</v>
      </c>
      <c r="D81" s="119" t="s">
        <v>35</v>
      </c>
      <c r="E81" s="119" t="s">
        <v>254</v>
      </c>
      <c r="F81" s="119"/>
      <c r="G81" s="119"/>
      <c r="H81" s="119"/>
      <c r="I81" s="119"/>
      <c r="J81" s="119"/>
      <c r="L81" s="120" t="s">
        <v>255</v>
      </c>
      <c r="M81" s="121">
        <f>SUM(M82:M83,M86,M89:M90,M99)</f>
        <v>0</v>
      </c>
      <c r="N81" s="121"/>
      <c r="X81" s="208"/>
      <c r="Y81" s="91"/>
      <c r="AA81" s="172"/>
      <c r="AB81" s="173"/>
      <c r="AC81" s="91"/>
      <c r="AD81" s="27">
        <v>-1</v>
      </c>
      <c r="AE81" s="91"/>
      <c r="AG81" s="91"/>
      <c r="AI81" s="208">
        <f t="shared" si="34"/>
        <v>3</v>
      </c>
      <c r="AJ81" s="27">
        <f>IF($AI82&gt;$AI81, IFERROR(MATCH($AI81, $AI82:$AI$100, 0)-1, ROW($AJ$100)-ROW()), "")</f>
        <v>18</v>
      </c>
      <c r="AK81" s="91">
        <f t="shared" ca="1" si="35"/>
        <v>0</v>
      </c>
      <c r="AL81" s="27" t="str">
        <f t="shared" ca="1" si="36"/>
        <v/>
      </c>
      <c r="AM81" s="87">
        <f t="shared" ca="1" si="37"/>
        <v>0</v>
      </c>
      <c r="AN81" s="27" t="str">
        <f t="shared" ca="1" si="38"/>
        <v/>
      </c>
      <c r="AO81" s="83" t="str">
        <f t="shared" ca="1" si="39"/>
        <v/>
      </c>
      <c r="AP81" s="30" t="str">
        <f t="shared" si="40"/>
        <v/>
      </c>
      <c r="AQ81" s="85" t="str">
        <f t="shared" ca="1" si="41"/>
        <v/>
      </c>
      <c r="AR81" s="30" t="str">
        <f t="shared" si="42"/>
        <v/>
      </c>
      <c r="AS81" s="87" t="str">
        <f t="shared" ca="1" si="43"/>
        <v/>
      </c>
      <c r="AT81" s="27" t="str">
        <f t="shared" ca="1" si="44"/>
        <v/>
      </c>
      <c r="AU81" s="87" t="str">
        <f t="shared" si="45"/>
        <v/>
      </c>
      <c r="AV81" s="217" t="str">
        <f t="shared" si="46"/>
        <v/>
      </c>
      <c r="AW81" s="27" t="str">
        <f t="shared" si="47"/>
        <v/>
      </c>
      <c r="AX81" s="27" t="str">
        <f t="shared" si="48"/>
        <v/>
      </c>
      <c r="AY81" s="174"/>
      <c r="AZ81" s="89" t="str">
        <f t="shared" ca="1" si="49"/>
        <v/>
      </c>
      <c r="BA81" s="116" t="str">
        <f t="shared" ca="1" si="50"/>
        <v/>
      </c>
      <c r="BB81" s="117" t="str">
        <f t="shared" ca="1" si="51"/>
        <v/>
      </c>
      <c r="BC81" s="118" t="str">
        <f t="shared" ca="1" si="52"/>
        <v/>
      </c>
      <c r="BE81" s="28" t="str">
        <f t="shared" ca="1" si="53"/>
        <v/>
      </c>
    </row>
    <row r="82" spans="1:57" s="27" customFormat="1" ht="14.1" customHeight="1" x14ac:dyDescent="0.3">
      <c r="A82" s="76" t="str">
        <f t="shared" ca="1" si="33"/>
        <v/>
      </c>
      <c r="B82" s="119"/>
      <c r="C82" s="119" t="s">
        <v>35</v>
      </c>
      <c r="D82" s="119" t="s">
        <v>35</v>
      </c>
      <c r="E82" s="119" t="s">
        <v>35</v>
      </c>
      <c r="F82" s="119" t="s">
        <v>256</v>
      </c>
      <c r="G82" s="119"/>
      <c r="H82" s="119"/>
      <c r="I82" s="119"/>
      <c r="J82" s="119"/>
      <c r="L82" s="120">
        <v>42</v>
      </c>
      <c r="M82" s="121"/>
      <c r="N82" s="121"/>
      <c r="X82" s="208"/>
      <c r="Y82" s="91"/>
      <c r="AA82" s="172"/>
      <c r="AB82" s="173"/>
      <c r="AC82" s="91"/>
      <c r="AD82" s="27">
        <v>-1</v>
      </c>
      <c r="AE82" s="91"/>
      <c r="AG82" s="91"/>
      <c r="AI82" s="208">
        <f t="shared" si="34"/>
        <v>4</v>
      </c>
      <c r="AJ82" s="27" t="str">
        <f>IF($AI83&gt;$AI82, IFERROR(MATCH($AI82, $AI83:$AI$100, 0)-1, ROW($AJ$100)-ROW()), "")</f>
        <v/>
      </c>
      <c r="AK82" s="91">
        <f t="shared" ca="1" si="35"/>
        <v>0</v>
      </c>
      <c r="AL82" s="27" t="str">
        <f t="shared" ca="1" si="36"/>
        <v/>
      </c>
      <c r="AM82" s="87">
        <f t="shared" ca="1" si="37"/>
        <v>0</v>
      </c>
      <c r="AN82" s="27" t="str">
        <f t="shared" ca="1" si="38"/>
        <v/>
      </c>
      <c r="AO82" s="83" t="str">
        <f t="shared" ca="1" si="39"/>
        <v/>
      </c>
      <c r="AP82" s="30" t="str">
        <f t="shared" si="40"/>
        <v/>
      </c>
      <c r="AQ82" s="85" t="str">
        <f t="shared" ca="1" si="41"/>
        <v/>
      </c>
      <c r="AR82" s="30" t="str">
        <f t="shared" si="42"/>
        <v/>
      </c>
      <c r="AS82" s="87" t="str">
        <f t="shared" ca="1" si="43"/>
        <v/>
      </c>
      <c r="AT82" s="27" t="str">
        <f t="shared" ca="1" si="44"/>
        <v/>
      </c>
      <c r="AU82" s="87" t="str">
        <f t="shared" si="45"/>
        <v/>
      </c>
      <c r="AV82" s="217" t="str">
        <f t="shared" si="46"/>
        <v/>
      </c>
      <c r="AW82" s="27" t="str">
        <f t="shared" si="47"/>
        <v/>
      </c>
      <c r="AX82" s="27" t="str">
        <f t="shared" si="48"/>
        <v/>
      </c>
      <c r="AY82" s="174"/>
      <c r="AZ82" s="89" t="str">
        <f t="shared" ca="1" si="49"/>
        <v/>
      </c>
      <c r="BA82" s="116" t="str">
        <f t="shared" ca="1" si="50"/>
        <v/>
      </c>
      <c r="BB82" s="117" t="str">
        <f t="shared" ca="1" si="51"/>
        <v/>
      </c>
      <c r="BC82" s="118" t="str">
        <f t="shared" ca="1" si="52"/>
        <v/>
      </c>
      <c r="BE82" s="28" t="str">
        <f t="shared" ca="1" si="53"/>
        <v/>
      </c>
    </row>
    <row r="83" spans="1:57" s="27" customFormat="1" ht="14.1" customHeight="1" x14ac:dyDescent="0.3">
      <c r="A83" s="76" t="str">
        <f t="shared" ca="1" si="33"/>
        <v/>
      </c>
      <c r="B83" s="119"/>
      <c r="C83" s="119" t="s">
        <v>35</v>
      </c>
      <c r="D83" s="119" t="s">
        <v>35</v>
      </c>
      <c r="E83" s="119" t="s">
        <v>35</v>
      </c>
      <c r="F83" s="119" t="s">
        <v>241</v>
      </c>
      <c r="G83" s="119"/>
      <c r="H83" s="119"/>
      <c r="I83" s="119"/>
      <c r="J83" s="119"/>
      <c r="L83" s="120">
        <v>43</v>
      </c>
      <c r="M83" s="121">
        <f>SUM(M84:M85)</f>
        <v>0</v>
      </c>
      <c r="N83" s="121"/>
      <c r="X83" s="208"/>
      <c r="Y83" s="91"/>
      <c r="AA83" s="172"/>
      <c r="AB83" s="173"/>
      <c r="AC83" s="91"/>
      <c r="AD83" s="27">
        <v>-1</v>
      </c>
      <c r="AE83" s="91"/>
      <c r="AG83" s="91"/>
      <c r="AI83" s="208">
        <f t="shared" si="34"/>
        <v>4</v>
      </c>
      <c r="AJ83" s="27">
        <f>IF($AI84&gt;$AI83, IFERROR(MATCH($AI83, $AI84:$AI$100, 0)-1, ROW($AJ$100)-ROW()), "")</f>
        <v>2</v>
      </c>
      <c r="AK83" s="91">
        <f t="shared" ca="1" si="35"/>
        <v>0</v>
      </c>
      <c r="AL83" s="27" t="str">
        <f t="shared" ca="1" si="36"/>
        <v/>
      </c>
      <c r="AM83" s="87">
        <f t="shared" ca="1" si="37"/>
        <v>0</v>
      </c>
      <c r="AN83" s="27" t="str">
        <f t="shared" ca="1" si="38"/>
        <v/>
      </c>
      <c r="AO83" s="83" t="str">
        <f t="shared" ca="1" si="39"/>
        <v/>
      </c>
      <c r="AP83" s="30" t="str">
        <f t="shared" si="40"/>
        <v/>
      </c>
      <c r="AQ83" s="85" t="str">
        <f t="shared" ca="1" si="41"/>
        <v/>
      </c>
      <c r="AR83" s="30" t="str">
        <f t="shared" si="42"/>
        <v/>
      </c>
      <c r="AS83" s="87" t="str">
        <f t="shared" ca="1" si="43"/>
        <v/>
      </c>
      <c r="AT83" s="27" t="str">
        <f t="shared" ca="1" si="44"/>
        <v/>
      </c>
      <c r="AU83" s="87" t="str">
        <f t="shared" si="45"/>
        <v/>
      </c>
      <c r="AV83" s="217" t="str">
        <f t="shared" si="46"/>
        <v/>
      </c>
      <c r="AW83" s="27" t="str">
        <f t="shared" si="47"/>
        <v/>
      </c>
      <c r="AX83" s="27" t="str">
        <f t="shared" si="48"/>
        <v/>
      </c>
      <c r="AY83" s="174"/>
      <c r="AZ83" s="89" t="str">
        <f t="shared" ca="1" si="49"/>
        <v/>
      </c>
      <c r="BA83" s="116" t="str">
        <f t="shared" ca="1" si="50"/>
        <v/>
      </c>
      <c r="BB83" s="117" t="str">
        <f t="shared" ca="1" si="51"/>
        <v/>
      </c>
      <c r="BC83" s="118" t="str">
        <f t="shared" ca="1" si="52"/>
        <v/>
      </c>
      <c r="BE83" s="28" t="str">
        <f t="shared" ca="1" si="53"/>
        <v/>
      </c>
    </row>
    <row r="84" spans="1:57" s="27" customFormat="1" ht="14.1" customHeight="1" x14ac:dyDescent="0.3">
      <c r="A84" s="76" t="str">
        <f t="shared" ca="1" si="33"/>
        <v/>
      </c>
      <c r="B84" s="119"/>
      <c r="C84" s="119" t="s">
        <v>35</v>
      </c>
      <c r="D84" s="119" t="s">
        <v>35</v>
      </c>
      <c r="E84" s="119" t="s">
        <v>35</v>
      </c>
      <c r="F84" s="119" t="s">
        <v>35</v>
      </c>
      <c r="G84" s="119" t="s">
        <v>246</v>
      </c>
      <c r="H84" s="119"/>
      <c r="I84" s="119"/>
      <c r="J84" s="119"/>
      <c r="L84" s="120" t="s">
        <v>257</v>
      </c>
      <c r="M84" s="121"/>
      <c r="N84" s="121"/>
      <c r="X84" s="208"/>
      <c r="Y84" s="91"/>
      <c r="AA84" s="172"/>
      <c r="AB84" s="173"/>
      <c r="AC84" s="91"/>
      <c r="AD84" s="27">
        <v>-1</v>
      </c>
      <c r="AE84" s="91"/>
      <c r="AG84" s="91"/>
      <c r="AI84" s="208">
        <f t="shared" si="34"/>
        <v>5</v>
      </c>
      <c r="AJ84" s="27" t="str">
        <f>IF($AI85&gt;$AI84, IFERROR(MATCH($AI84, $AI85:$AI$100, 0)-1, ROW($AJ$100)-ROW()), "")</f>
        <v/>
      </c>
      <c r="AK84" s="91">
        <f t="shared" ca="1" si="35"/>
        <v>0</v>
      </c>
      <c r="AL84" s="27" t="str">
        <f t="shared" ca="1" si="36"/>
        <v/>
      </c>
      <c r="AM84" s="87">
        <f t="shared" ca="1" si="37"/>
        <v>0</v>
      </c>
      <c r="AN84" s="27" t="str">
        <f t="shared" ca="1" si="38"/>
        <v/>
      </c>
      <c r="AO84" s="83" t="str">
        <f t="shared" ca="1" si="39"/>
        <v/>
      </c>
      <c r="AP84" s="30" t="str">
        <f t="shared" si="40"/>
        <v/>
      </c>
      <c r="AQ84" s="85" t="str">
        <f t="shared" ca="1" si="41"/>
        <v/>
      </c>
      <c r="AR84" s="30" t="str">
        <f t="shared" si="42"/>
        <v/>
      </c>
      <c r="AS84" s="87" t="str">
        <f t="shared" ca="1" si="43"/>
        <v/>
      </c>
      <c r="AT84" s="27" t="str">
        <f t="shared" ca="1" si="44"/>
        <v/>
      </c>
      <c r="AU84" s="87" t="str">
        <f t="shared" si="45"/>
        <v/>
      </c>
      <c r="AV84" s="217" t="str">
        <f t="shared" si="46"/>
        <v/>
      </c>
      <c r="AW84" s="27" t="str">
        <f t="shared" si="47"/>
        <v/>
      </c>
      <c r="AX84" s="27" t="str">
        <f t="shared" si="48"/>
        <v/>
      </c>
      <c r="AY84" s="174"/>
      <c r="AZ84" s="89" t="str">
        <f t="shared" ca="1" si="49"/>
        <v/>
      </c>
      <c r="BA84" s="116" t="str">
        <f t="shared" ca="1" si="50"/>
        <v/>
      </c>
      <c r="BB84" s="117" t="str">
        <f t="shared" ca="1" si="51"/>
        <v/>
      </c>
      <c r="BC84" s="118" t="str">
        <f t="shared" ca="1" si="52"/>
        <v/>
      </c>
      <c r="BE84" s="28" t="str">
        <f t="shared" ca="1" si="53"/>
        <v/>
      </c>
    </row>
    <row r="85" spans="1:57" s="27" customFormat="1" ht="14.1" customHeight="1" x14ac:dyDescent="0.3">
      <c r="A85" s="76" t="str">
        <f t="shared" ca="1" si="33"/>
        <v/>
      </c>
      <c r="B85" s="119"/>
      <c r="C85" s="119" t="s">
        <v>35</v>
      </c>
      <c r="D85" s="119" t="s">
        <v>35</v>
      </c>
      <c r="E85" s="119" t="s">
        <v>35</v>
      </c>
      <c r="F85" s="119" t="s">
        <v>35</v>
      </c>
      <c r="G85" s="119" t="s">
        <v>247</v>
      </c>
      <c r="H85" s="119"/>
      <c r="I85" s="119"/>
      <c r="J85" s="119"/>
      <c r="L85" s="120">
        <v>439</v>
      </c>
      <c r="M85" s="121"/>
      <c r="N85" s="121"/>
      <c r="X85" s="208"/>
      <c r="Y85" s="91"/>
      <c r="AA85" s="172"/>
      <c r="AB85" s="173"/>
      <c r="AC85" s="91"/>
      <c r="AD85" s="27">
        <v>-1</v>
      </c>
      <c r="AE85" s="91"/>
      <c r="AG85" s="91"/>
      <c r="AI85" s="208">
        <f t="shared" si="34"/>
        <v>5</v>
      </c>
      <c r="AJ85" s="27" t="str">
        <f>IF($AI86&gt;$AI85, IFERROR(MATCH($AI85, $AI86:$AI$100, 0)-1, ROW($AJ$100)-ROW()), "")</f>
        <v/>
      </c>
      <c r="AK85" s="91">
        <f t="shared" ca="1" si="35"/>
        <v>0</v>
      </c>
      <c r="AL85" s="27" t="str">
        <f t="shared" ca="1" si="36"/>
        <v/>
      </c>
      <c r="AM85" s="87">
        <f t="shared" ca="1" si="37"/>
        <v>0</v>
      </c>
      <c r="AN85" s="27" t="str">
        <f t="shared" ca="1" si="38"/>
        <v/>
      </c>
      <c r="AO85" s="83" t="str">
        <f t="shared" ca="1" si="39"/>
        <v/>
      </c>
      <c r="AP85" s="30" t="str">
        <f t="shared" si="40"/>
        <v/>
      </c>
      <c r="AQ85" s="85" t="str">
        <f t="shared" ca="1" si="41"/>
        <v/>
      </c>
      <c r="AR85" s="30" t="str">
        <f t="shared" si="42"/>
        <v/>
      </c>
      <c r="AS85" s="87" t="str">
        <f t="shared" ca="1" si="43"/>
        <v/>
      </c>
      <c r="AT85" s="27" t="str">
        <f t="shared" ca="1" si="44"/>
        <v/>
      </c>
      <c r="AU85" s="87" t="str">
        <f t="shared" si="45"/>
        <v/>
      </c>
      <c r="AV85" s="217" t="str">
        <f t="shared" si="46"/>
        <v/>
      </c>
      <c r="AW85" s="27" t="str">
        <f t="shared" si="47"/>
        <v/>
      </c>
      <c r="AX85" s="27" t="str">
        <f t="shared" si="48"/>
        <v/>
      </c>
      <c r="AY85" s="174"/>
      <c r="AZ85" s="89" t="str">
        <f t="shared" ca="1" si="49"/>
        <v/>
      </c>
      <c r="BA85" s="116" t="str">
        <f t="shared" ca="1" si="50"/>
        <v/>
      </c>
      <c r="BB85" s="117" t="str">
        <f t="shared" ca="1" si="51"/>
        <v/>
      </c>
      <c r="BC85" s="118" t="str">
        <f t="shared" ca="1" si="52"/>
        <v/>
      </c>
      <c r="BE85" s="28" t="str">
        <f t="shared" ca="1" si="53"/>
        <v/>
      </c>
    </row>
    <row r="86" spans="1:57" s="27" customFormat="1" ht="14.1" customHeight="1" x14ac:dyDescent="0.3">
      <c r="A86" s="76" t="str">
        <f t="shared" ca="1" si="33"/>
        <v/>
      </c>
      <c r="B86" s="119"/>
      <c r="C86" s="119" t="s">
        <v>35</v>
      </c>
      <c r="D86" s="119" t="s">
        <v>35</v>
      </c>
      <c r="E86" s="119" t="s">
        <v>35</v>
      </c>
      <c r="F86" s="119" t="s">
        <v>248</v>
      </c>
      <c r="G86" s="119"/>
      <c r="H86" s="119"/>
      <c r="I86" s="119"/>
      <c r="J86" s="119"/>
      <c r="L86" s="120">
        <v>44</v>
      </c>
      <c r="M86" s="121">
        <f>SUM(M87:M88)</f>
        <v>0</v>
      </c>
      <c r="N86" s="121"/>
      <c r="X86" s="208"/>
      <c r="Y86" s="91"/>
      <c r="AA86" s="172"/>
      <c r="AB86" s="173"/>
      <c r="AC86" s="91"/>
      <c r="AD86" s="27">
        <v>-1</v>
      </c>
      <c r="AE86" s="91"/>
      <c r="AG86" s="91"/>
      <c r="AI86" s="208">
        <f t="shared" si="34"/>
        <v>4</v>
      </c>
      <c r="AJ86" s="27">
        <f>IF($AI87&gt;$AI86, IFERROR(MATCH($AI86, $AI87:$AI$100, 0)-1, ROW($AJ$100)-ROW()), "")</f>
        <v>2</v>
      </c>
      <c r="AK86" s="91">
        <f t="shared" ca="1" si="35"/>
        <v>0</v>
      </c>
      <c r="AL86" s="27" t="str">
        <f t="shared" ca="1" si="36"/>
        <v/>
      </c>
      <c r="AM86" s="87">
        <f t="shared" ca="1" si="37"/>
        <v>0</v>
      </c>
      <c r="AN86" s="27" t="str">
        <f t="shared" ca="1" si="38"/>
        <v/>
      </c>
      <c r="AO86" s="83" t="str">
        <f t="shared" ca="1" si="39"/>
        <v/>
      </c>
      <c r="AP86" s="30" t="str">
        <f t="shared" si="40"/>
        <v/>
      </c>
      <c r="AQ86" s="85" t="str">
        <f t="shared" ca="1" si="41"/>
        <v/>
      </c>
      <c r="AR86" s="30" t="str">
        <f t="shared" si="42"/>
        <v/>
      </c>
      <c r="AS86" s="87" t="str">
        <f t="shared" ca="1" si="43"/>
        <v/>
      </c>
      <c r="AT86" s="27" t="str">
        <f t="shared" ca="1" si="44"/>
        <v/>
      </c>
      <c r="AU86" s="87" t="str">
        <f t="shared" si="45"/>
        <v/>
      </c>
      <c r="AV86" s="217" t="str">
        <f t="shared" si="46"/>
        <v/>
      </c>
      <c r="AW86" s="27" t="str">
        <f t="shared" si="47"/>
        <v/>
      </c>
      <c r="AX86" s="27" t="str">
        <f t="shared" si="48"/>
        <v/>
      </c>
      <c r="AY86" s="174"/>
      <c r="AZ86" s="89" t="str">
        <f t="shared" ca="1" si="49"/>
        <v/>
      </c>
      <c r="BA86" s="116" t="str">
        <f t="shared" ca="1" si="50"/>
        <v/>
      </c>
      <c r="BB86" s="117" t="str">
        <f t="shared" ca="1" si="51"/>
        <v/>
      </c>
      <c r="BC86" s="118" t="str">
        <f t="shared" ca="1" si="52"/>
        <v/>
      </c>
      <c r="BE86" s="28" t="str">
        <f t="shared" ca="1" si="53"/>
        <v/>
      </c>
    </row>
    <row r="87" spans="1:57" s="27" customFormat="1" ht="14.1" customHeight="1" x14ac:dyDescent="0.3">
      <c r="A87" s="76" t="str">
        <f t="shared" ca="1" si="33"/>
        <v/>
      </c>
      <c r="B87" s="119"/>
      <c r="C87" s="119" t="s">
        <v>35</v>
      </c>
      <c r="D87" s="119" t="s">
        <v>35</v>
      </c>
      <c r="E87" s="119" t="s">
        <v>35</v>
      </c>
      <c r="F87" s="119" t="s">
        <v>35</v>
      </c>
      <c r="G87" s="119" t="s">
        <v>249</v>
      </c>
      <c r="H87" s="119"/>
      <c r="I87" s="119"/>
      <c r="J87" s="119"/>
      <c r="L87" s="120" t="s">
        <v>258</v>
      </c>
      <c r="M87" s="121"/>
      <c r="N87" s="121"/>
      <c r="X87" s="208"/>
      <c r="Y87" s="91"/>
      <c r="AA87" s="172"/>
      <c r="AB87" s="173"/>
      <c r="AC87" s="91"/>
      <c r="AD87" s="27">
        <v>-1</v>
      </c>
      <c r="AE87" s="91"/>
      <c r="AG87" s="91"/>
      <c r="AI87" s="208">
        <f t="shared" si="34"/>
        <v>5</v>
      </c>
      <c r="AJ87" s="27" t="str">
        <f>IF($AI88&gt;$AI87, IFERROR(MATCH($AI87, $AI88:$AI$100, 0)-1, ROW($AJ$100)-ROW()), "")</f>
        <v/>
      </c>
      <c r="AK87" s="91">
        <f t="shared" ca="1" si="35"/>
        <v>0</v>
      </c>
      <c r="AL87" s="27" t="str">
        <f t="shared" ca="1" si="36"/>
        <v/>
      </c>
      <c r="AM87" s="87">
        <f t="shared" ca="1" si="37"/>
        <v>0</v>
      </c>
      <c r="AN87" s="27" t="str">
        <f t="shared" ca="1" si="38"/>
        <v/>
      </c>
      <c r="AO87" s="83" t="str">
        <f t="shared" ca="1" si="39"/>
        <v/>
      </c>
      <c r="AP87" s="30" t="str">
        <f t="shared" si="40"/>
        <v/>
      </c>
      <c r="AQ87" s="85" t="str">
        <f t="shared" ca="1" si="41"/>
        <v/>
      </c>
      <c r="AR87" s="30" t="str">
        <f t="shared" si="42"/>
        <v/>
      </c>
      <c r="AS87" s="87" t="str">
        <f t="shared" ca="1" si="43"/>
        <v/>
      </c>
      <c r="AT87" s="27" t="str">
        <f t="shared" ca="1" si="44"/>
        <v/>
      </c>
      <c r="AU87" s="87" t="str">
        <f t="shared" si="45"/>
        <v/>
      </c>
      <c r="AV87" s="217" t="str">
        <f t="shared" si="46"/>
        <v/>
      </c>
      <c r="AW87" s="27" t="str">
        <f t="shared" si="47"/>
        <v/>
      </c>
      <c r="AX87" s="27" t="str">
        <f t="shared" si="48"/>
        <v/>
      </c>
      <c r="AY87" s="174"/>
      <c r="AZ87" s="89" t="str">
        <f t="shared" ca="1" si="49"/>
        <v/>
      </c>
      <c r="BA87" s="116" t="str">
        <f t="shared" ca="1" si="50"/>
        <v/>
      </c>
      <c r="BB87" s="117" t="str">
        <f t="shared" ca="1" si="51"/>
        <v/>
      </c>
      <c r="BC87" s="118" t="str">
        <f t="shared" ca="1" si="52"/>
        <v/>
      </c>
      <c r="BE87" s="28" t="str">
        <f t="shared" ca="1" si="53"/>
        <v/>
      </c>
    </row>
    <row r="88" spans="1:57" s="27" customFormat="1" ht="14.1" customHeight="1" x14ac:dyDescent="0.3">
      <c r="A88" s="76" t="str">
        <f t="shared" ca="1" si="33"/>
        <v/>
      </c>
      <c r="B88" s="119"/>
      <c r="C88" s="119" t="s">
        <v>35</v>
      </c>
      <c r="D88" s="119" t="s">
        <v>35</v>
      </c>
      <c r="E88" s="119" t="s">
        <v>35</v>
      </c>
      <c r="F88" s="119" t="s">
        <v>35</v>
      </c>
      <c r="G88" s="119" t="s">
        <v>250</v>
      </c>
      <c r="H88" s="119"/>
      <c r="I88" s="119"/>
      <c r="J88" s="119"/>
      <c r="L88" s="120">
        <v>441</v>
      </c>
      <c r="M88" s="121"/>
      <c r="N88" s="121"/>
      <c r="X88" s="208"/>
      <c r="Y88" s="91"/>
      <c r="AA88" s="172"/>
      <c r="AB88" s="173"/>
      <c r="AC88" s="91"/>
      <c r="AD88" s="27">
        <v>-1</v>
      </c>
      <c r="AE88" s="91"/>
      <c r="AG88" s="91"/>
      <c r="AI88" s="208">
        <f t="shared" si="34"/>
        <v>5</v>
      </c>
      <c r="AJ88" s="27" t="str">
        <f>IF($AI89&gt;$AI88, IFERROR(MATCH($AI88, $AI89:$AI$100, 0)-1, ROW($AJ$100)-ROW()), "")</f>
        <v/>
      </c>
      <c r="AK88" s="91">
        <f t="shared" ca="1" si="35"/>
        <v>0</v>
      </c>
      <c r="AL88" s="27" t="str">
        <f t="shared" ca="1" si="36"/>
        <v/>
      </c>
      <c r="AM88" s="87">
        <f t="shared" ca="1" si="37"/>
        <v>0</v>
      </c>
      <c r="AN88" s="27" t="str">
        <f t="shared" ca="1" si="38"/>
        <v/>
      </c>
      <c r="AO88" s="83" t="str">
        <f t="shared" ca="1" si="39"/>
        <v/>
      </c>
      <c r="AP88" s="30" t="str">
        <f t="shared" si="40"/>
        <v/>
      </c>
      <c r="AQ88" s="85" t="str">
        <f t="shared" ca="1" si="41"/>
        <v/>
      </c>
      <c r="AR88" s="30" t="str">
        <f t="shared" si="42"/>
        <v/>
      </c>
      <c r="AS88" s="87" t="str">
        <f t="shared" ca="1" si="43"/>
        <v/>
      </c>
      <c r="AT88" s="27" t="str">
        <f t="shared" ca="1" si="44"/>
        <v/>
      </c>
      <c r="AU88" s="87" t="str">
        <f t="shared" si="45"/>
        <v/>
      </c>
      <c r="AV88" s="217" t="str">
        <f t="shared" si="46"/>
        <v/>
      </c>
      <c r="AW88" s="27" t="str">
        <f t="shared" si="47"/>
        <v/>
      </c>
      <c r="AX88" s="27" t="str">
        <f t="shared" si="48"/>
        <v/>
      </c>
      <c r="AY88" s="174"/>
      <c r="AZ88" s="89" t="str">
        <f t="shared" ca="1" si="49"/>
        <v/>
      </c>
      <c r="BA88" s="116" t="str">
        <f t="shared" ca="1" si="50"/>
        <v/>
      </c>
      <c r="BB88" s="117" t="str">
        <f t="shared" ca="1" si="51"/>
        <v/>
      </c>
      <c r="BC88" s="118" t="str">
        <f t="shared" ca="1" si="52"/>
        <v/>
      </c>
      <c r="BE88" s="28" t="str">
        <f t="shared" ca="1" si="53"/>
        <v/>
      </c>
    </row>
    <row r="89" spans="1:57" s="27" customFormat="1" ht="14.1" customHeight="1" x14ac:dyDescent="0.3">
      <c r="A89" s="76" t="str">
        <f t="shared" ca="1" si="33"/>
        <v/>
      </c>
      <c r="B89" s="119"/>
      <c r="C89" s="119" t="s">
        <v>35</v>
      </c>
      <c r="D89" s="119" t="s">
        <v>35</v>
      </c>
      <c r="E89" s="119" t="s">
        <v>35</v>
      </c>
      <c r="F89" s="119" t="s">
        <v>251</v>
      </c>
      <c r="G89" s="119"/>
      <c r="H89" s="119"/>
      <c r="I89" s="119"/>
      <c r="J89" s="119"/>
      <c r="L89" s="120">
        <v>46</v>
      </c>
      <c r="M89" s="121"/>
      <c r="N89" s="121"/>
      <c r="X89" s="208"/>
      <c r="Y89" s="91"/>
      <c r="AA89" s="172"/>
      <c r="AB89" s="173"/>
      <c r="AC89" s="91"/>
      <c r="AD89" s="27">
        <v>-1</v>
      </c>
      <c r="AE89" s="91"/>
      <c r="AG89" s="91"/>
      <c r="AI89" s="208">
        <f t="shared" si="34"/>
        <v>4</v>
      </c>
      <c r="AJ89" s="27" t="str">
        <f>IF($AI90&gt;$AI89, IFERROR(MATCH($AI89, $AI90:$AI$100, 0)-1, ROW($AJ$100)-ROW()), "")</f>
        <v/>
      </c>
      <c r="AK89" s="91">
        <f t="shared" ca="1" si="35"/>
        <v>0</v>
      </c>
      <c r="AL89" s="27" t="str">
        <f t="shared" ca="1" si="36"/>
        <v/>
      </c>
      <c r="AM89" s="87">
        <f t="shared" ca="1" si="37"/>
        <v>0</v>
      </c>
      <c r="AN89" s="27" t="str">
        <f t="shared" ca="1" si="38"/>
        <v/>
      </c>
      <c r="AO89" s="83" t="str">
        <f t="shared" ca="1" si="39"/>
        <v/>
      </c>
      <c r="AP89" s="30" t="str">
        <f t="shared" si="40"/>
        <v/>
      </c>
      <c r="AQ89" s="85" t="str">
        <f t="shared" ca="1" si="41"/>
        <v/>
      </c>
      <c r="AR89" s="30" t="str">
        <f t="shared" si="42"/>
        <v/>
      </c>
      <c r="AS89" s="87" t="str">
        <f t="shared" ca="1" si="43"/>
        <v/>
      </c>
      <c r="AT89" s="27" t="str">
        <f t="shared" ca="1" si="44"/>
        <v/>
      </c>
      <c r="AU89" s="87" t="str">
        <f t="shared" si="45"/>
        <v/>
      </c>
      <c r="AV89" s="217" t="str">
        <f t="shared" si="46"/>
        <v/>
      </c>
      <c r="AW89" s="27" t="str">
        <f t="shared" si="47"/>
        <v/>
      </c>
      <c r="AX89" s="27" t="str">
        <f t="shared" si="48"/>
        <v/>
      </c>
      <c r="AY89" s="174"/>
      <c r="AZ89" s="89" t="str">
        <f t="shared" ca="1" si="49"/>
        <v/>
      </c>
      <c r="BA89" s="116" t="str">
        <f t="shared" ca="1" si="50"/>
        <v/>
      </c>
      <c r="BB89" s="117" t="str">
        <f t="shared" ca="1" si="51"/>
        <v/>
      </c>
      <c r="BC89" s="118" t="str">
        <f t="shared" ca="1" si="52"/>
        <v/>
      </c>
      <c r="BE89" s="28" t="str">
        <f t="shared" ca="1" si="53"/>
        <v/>
      </c>
    </row>
    <row r="90" spans="1:57" s="27" customFormat="1" ht="14.1" customHeight="1" x14ac:dyDescent="0.3">
      <c r="A90" s="76" t="str">
        <f t="shared" ca="1" si="33"/>
        <v/>
      </c>
      <c r="B90" s="119"/>
      <c r="C90" s="119" t="s">
        <v>35</v>
      </c>
      <c r="D90" s="119" t="s">
        <v>35</v>
      </c>
      <c r="E90" s="119" t="s">
        <v>35</v>
      </c>
      <c r="F90" s="119" t="s">
        <v>259</v>
      </c>
      <c r="G90" s="119"/>
      <c r="H90" s="119"/>
      <c r="I90" s="119"/>
      <c r="J90" s="119"/>
      <c r="L90" s="120">
        <v>45</v>
      </c>
      <c r="M90" s="121">
        <f>SUM(M91:M98)</f>
        <v>0</v>
      </c>
      <c r="N90" s="121"/>
      <c r="X90" s="208"/>
      <c r="Y90" s="91"/>
      <c r="AA90" s="172"/>
      <c r="AB90" s="173"/>
      <c r="AC90" s="91"/>
      <c r="AD90" s="27">
        <v>-1</v>
      </c>
      <c r="AE90" s="91"/>
      <c r="AG90" s="91"/>
      <c r="AI90" s="208">
        <f t="shared" si="34"/>
        <v>4</v>
      </c>
      <c r="AJ90" s="27">
        <f>IF($AI91&gt;$AI90, IFERROR(MATCH($AI90, $AI91:$AI$100, 0)-1, ROW($AJ$100)-ROW()), "")</f>
        <v>8</v>
      </c>
      <c r="AK90" s="91">
        <f t="shared" ca="1" si="35"/>
        <v>0</v>
      </c>
      <c r="AL90" s="27" t="str">
        <f t="shared" ca="1" si="36"/>
        <v/>
      </c>
      <c r="AM90" s="87">
        <f t="shared" ca="1" si="37"/>
        <v>0</v>
      </c>
      <c r="AN90" s="27" t="str">
        <f t="shared" ca="1" si="38"/>
        <v/>
      </c>
      <c r="AO90" s="83" t="str">
        <f t="shared" ca="1" si="39"/>
        <v/>
      </c>
      <c r="AP90" s="30" t="str">
        <f t="shared" si="40"/>
        <v/>
      </c>
      <c r="AQ90" s="85" t="str">
        <f t="shared" ca="1" si="41"/>
        <v/>
      </c>
      <c r="AR90" s="30" t="str">
        <f t="shared" si="42"/>
        <v/>
      </c>
      <c r="AS90" s="87" t="str">
        <f t="shared" ca="1" si="43"/>
        <v/>
      </c>
      <c r="AT90" s="27" t="str">
        <f t="shared" ca="1" si="44"/>
        <v/>
      </c>
      <c r="AU90" s="87" t="str">
        <f t="shared" si="45"/>
        <v/>
      </c>
      <c r="AV90" s="217" t="str">
        <f t="shared" si="46"/>
        <v/>
      </c>
      <c r="AW90" s="27" t="str">
        <f t="shared" si="47"/>
        <v/>
      </c>
      <c r="AX90" s="27" t="str">
        <f t="shared" si="48"/>
        <v/>
      </c>
      <c r="AY90" s="174"/>
      <c r="AZ90" s="89" t="str">
        <f t="shared" ca="1" si="49"/>
        <v/>
      </c>
      <c r="BA90" s="116" t="str">
        <f t="shared" ca="1" si="50"/>
        <v/>
      </c>
      <c r="BB90" s="117" t="str">
        <f t="shared" ca="1" si="51"/>
        <v/>
      </c>
      <c r="BC90" s="118" t="str">
        <f t="shared" ca="1" si="52"/>
        <v/>
      </c>
      <c r="BE90" s="28" t="str">
        <f t="shared" ca="1" si="53"/>
        <v/>
      </c>
    </row>
    <row r="91" spans="1:57" s="27" customFormat="1" ht="14.1" customHeight="1" x14ac:dyDescent="0.3">
      <c r="A91" s="76" t="str">
        <f t="shared" ca="1" si="33"/>
        <v/>
      </c>
      <c r="B91" s="119"/>
      <c r="C91" s="119" t="s">
        <v>35</v>
      </c>
      <c r="D91" s="119" t="s">
        <v>35</v>
      </c>
      <c r="E91" s="119" t="s">
        <v>35</v>
      </c>
      <c r="F91" s="119" t="s">
        <v>35</v>
      </c>
      <c r="G91" s="221" t="s">
        <v>407</v>
      </c>
      <c r="H91" s="119"/>
      <c r="I91" s="119"/>
      <c r="J91" s="119"/>
      <c r="L91" s="120">
        <v>450</v>
      </c>
      <c r="M91" s="121"/>
      <c r="N91" s="121"/>
      <c r="X91" s="208"/>
      <c r="Y91" s="91"/>
      <c r="AA91" s="172"/>
      <c r="AB91" s="173"/>
      <c r="AC91" s="91"/>
      <c r="AD91" s="27">
        <v>-1</v>
      </c>
      <c r="AE91" s="91"/>
      <c r="AG91" s="91"/>
      <c r="AI91" s="208">
        <f t="shared" si="34"/>
        <v>5</v>
      </c>
      <c r="AJ91" s="27" t="str">
        <f>IF($AI92&gt;$AI91, IFERROR(MATCH($AI91, $AI92:$AI$100, 0)-1, ROW($AJ$100)-ROW()), "")</f>
        <v/>
      </c>
      <c r="AK91" s="91">
        <f t="shared" ca="1" si="35"/>
        <v>0</v>
      </c>
      <c r="AL91" s="27" t="str">
        <f t="shared" ca="1" si="36"/>
        <v/>
      </c>
      <c r="AM91" s="87">
        <f t="shared" ca="1" si="37"/>
        <v>0</v>
      </c>
      <c r="AN91" s="27" t="str">
        <f t="shared" ca="1" si="38"/>
        <v/>
      </c>
      <c r="AO91" s="83" t="str">
        <f t="shared" ca="1" si="39"/>
        <v/>
      </c>
      <c r="AP91" s="30" t="str">
        <f t="shared" si="40"/>
        <v/>
      </c>
      <c r="AQ91" s="85" t="str">
        <f t="shared" ca="1" si="41"/>
        <v/>
      </c>
      <c r="AR91" s="30" t="str">
        <f t="shared" si="42"/>
        <v/>
      </c>
      <c r="AS91" s="87" t="str">
        <f t="shared" ca="1" si="43"/>
        <v/>
      </c>
      <c r="AT91" s="27" t="str">
        <f t="shared" ca="1" si="44"/>
        <v/>
      </c>
      <c r="AU91" s="87" t="str">
        <f t="shared" si="45"/>
        <v/>
      </c>
      <c r="AV91" s="217" t="str">
        <f t="shared" si="46"/>
        <v/>
      </c>
      <c r="AW91" s="27" t="str">
        <f t="shared" si="47"/>
        <v/>
      </c>
      <c r="AX91" s="27" t="str">
        <f t="shared" si="48"/>
        <v/>
      </c>
      <c r="AY91" s="174"/>
      <c r="AZ91" s="89" t="str">
        <f t="shared" ca="1" si="49"/>
        <v/>
      </c>
      <c r="BA91" s="116" t="str">
        <f t="shared" ca="1" si="50"/>
        <v/>
      </c>
      <c r="BB91" s="117" t="str">
        <f t="shared" ca="1" si="51"/>
        <v/>
      </c>
      <c r="BC91" s="118" t="str">
        <f t="shared" ca="1" si="52"/>
        <v/>
      </c>
      <c r="BE91" s="28" t="str">
        <f t="shared" ca="1" si="53"/>
        <v/>
      </c>
    </row>
    <row r="92" spans="1:57" s="27" customFormat="1" ht="14.1" customHeight="1" x14ac:dyDescent="0.3">
      <c r="A92" s="76" t="str">
        <f t="shared" ca="1" si="33"/>
        <v/>
      </c>
      <c r="B92" s="119"/>
      <c r="C92" s="119"/>
      <c r="D92" s="119"/>
      <c r="E92" s="119"/>
      <c r="F92" s="119"/>
      <c r="G92" s="221" t="s">
        <v>408</v>
      </c>
      <c r="H92" s="119"/>
      <c r="I92" s="119"/>
      <c r="J92" s="119"/>
      <c r="L92" s="120">
        <v>451</v>
      </c>
      <c r="M92" s="121"/>
      <c r="N92" s="121"/>
      <c r="X92" s="208"/>
      <c r="Y92" s="91"/>
      <c r="AA92" s="172"/>
      <c r="AB92" s="173"/>
      <c r="AC92" s="91"/>
      <c r="AD92" s="27">
        <v>-1</v>
      </c>
      <c r="AE92" s="91"/>
      <c r="AG92" s="91"/>
      <c r="AI92" s="208">
        <f t="shared" si="34"/>
        <v>5</v>
      </c>
      <c r="AJ92" s="27" t="str">
        <f>IF($AI93&gt;$AI92, IFERROR(MATCH($AI92, $AI93:$AI$100, 0)-1, ROW($AJ$100)-ROW()), "")</f>
        <v/>
      </c>
      <c r="AK92" s="91">
        <f t="shared" ca="1" si="35"/>
        <v>0</v>
      </c>
      <c r="AL92" s="27" t="str">
        <f t="shared" ca="1" si="36"/>
        <v/>
      </c>
      <c r="AM92" s="87">
        <f t="shared" ca="1" si="37"/>
        <v>0</v>
      </c>
      <c r="AN92" s="27" t="str">
        <f t="shared" ca="1" si="38"/>
        <v/>
      </c>
      <c r="AO92" s="83" t="str">
        <f t="shared" ca="1" si="39"/>
        <v/>
      </c>
      <c r="AP92" s="30" t="str">
        <f t="shared" si="40"/>
        <v/>
      </c>
      <c r="AQ92" s="85" t="str">
        <f t="shared" ca="1" si="41"/>
        <v/>
      </c>
      <c r="AR92" s="30" t="str">
        <f t="shared" si="42"/>
        <v/>
      </c>
      <c r="AS92" s="87" t="str">
        <f t="shared" ca="1" si="43"/>
        <v/>
      </c>
      <c r="AT92" s="27" t="str">
        <f t="shared" ca="1" si="44"/>
        <v/>
      </c>
      <c r="AU92" s="87" t="str">
        <f t="shared" si="45"/>
        <v/>
      </c>
      <c r="AV92" s="217" t="str">
        <f t="shared" si="46"/>
        <v/>
      </c>
      <c r="AW92" s="27" t="str">
        <f t="shared" si="47"/>
        <v/>
      </c>
      <c r="AX92" s="27" t="str">
        <f t="shared" si="48"/>
        <v/>
      </c>
      <c r="AY92" s="174"/>
      <c r="AZ92" s="89" t="str">
        <f t="shared" ca="1" si="49"/>
        <v/>
      </c>
      <c r="BA92" s="116" t="str">
        <f t="shared" ca="1" si="50"/>
        <v/>
      </c>
      <c r="BB92" s="117" t="str">
        <f t="shared" ca="1" si="51"/>
        <v/>
      </c>
      <c r="BC92" s="118" t="str">
        <f t="shared" ca="1" si="52"/>
        <v/>
      </c>
      <c r="BE92" s="28" t="str">
        <f t="shared" ca="1" si="53"/>
        <v/>
      </c>
    </row>
    <row r="93" spans="1:57" s="27" customFormat="1" ht="14.1" customHeight="1" x14ac:dyDescent="0.3">
      <c r="A93" s="76" t="str">
        <f t="shared" ca="1" si="33"/>
        <v/>
      </c>
      <c r="B93" s="119"/>
      <c r="C93" s="119"/>
      <c r="D93" s="119"/>
      <c r="E93" s="119"/>
      <c r="F93" s="119"/>
      <c r="G93" s="221" t="s">
        <v>409</v>
      </c>
      <c r="H93" s="119"/>
      <c r="I93" s="119"/>
      <c r="J93" s="119"/>
      <c r="L93" s="120">
        <v>452</v>
      </c>
      <c r="M93" s="121"/>
      <c r="N93" s="121"/>
      <c r="X93" s="208"/>
      <c r="Y93" s="91"/>
      <c r="AA93" s="172"/>
      <c r="AB93" s="173"/>
      <c r="AC93" s="91"/>
      <c r="AD93" s="27">
        <v>-1</v>
      </c>
      <c r="AE93" s="91"/>
      <c r="AG93" s="91"/>
      <c r="AI93" s="208">
        <f t="shared" si="34"/>
        <v>5</v>
      </c>
      <c r="AJ93" s="27" t="str">
        <f>IF($AI94&gt;$AI93, IFERROR(MATCH($AI93, $AI94:$AI$100, 0)-1, ROW($AJ$100)-ROW()), "")</f>
        <v/>
      </c>
      <c r="AK93" s="91">
        <f t="shared" ca="1" si="35"/>
        <v>0</v>
      </c>
      <c r="AL93" s="27" t="str">
        <f t="shared" ca="1" si="36"/>
        <v/>
      </c>
      <c r="AM93" s="87">
        <f t="shared" ca="1" si="37"/>
        <v>0</v>
      </c>
      <c r="AN93" s="27" t="str">
        <f t="shared" ca="1" si="38"/>
        <v/>
      </c>
      <c r="AO93" s="83" t="str">
        <f t="shared" ca="1" si="39"/>
        <v/>
      </c>
      <c r="AP93" s="30" t="str">
        <f t="shared" si="40"/>
        <v/>
      </c>
      <c r="AQ93" s="85" t="str">
        <f t="shared" ca="1" si="41"/>
        <v/>
      </c>
      <c r="AR93" s="30" t="str">
        <f t="shared" si="42"/>
        <v/>
      </c>
      <c r="AS93" s="87" t="str">
        <f t="shared" ca="1" si="43"/>
        <v/>
      </c>
      <c r="AT93" s="27" t="str">
        <f t="shared" ca="1" si="44"/>
        <v/>
      </c>
      <c r="AU93" s="87" t="str">
        <f t="shared" si="45"/>
        <v/>
      </c>
      <c r="AV93" s="217" t="str">
        <f t="shared" si="46"/>
        <v/>
      </c>
      <c r="AW93" s="27" t="str">
        <f t="shared" si="47"/>
        <v/>
      </c>
      <c r="AX93" s="27" t="str">
        <f t="shared" si="48"/>
        <v/>
      </c>
      <c r="AY93" s="174"/>
      <c r="AZ93" s="89" t="str">
        <f t="shared" ca="1" si="49"/>
        <v/>
      </c>
      <c r="BA93" s="116" t="str">
        <f t="shared" ca="1" si="50"/>
        <v/>
      </c>
      <c r="BB93" s="117" t="str">
        <f t="shared" ca="1" si="51"/>
        <v/>
      </c>
      <c r="BC93" s="118" t="str">
        <f t="shared" ca="1" si="52"/>
        <v/>
      </c>
      <c r="BE93" s="28" t="str">
        <f t="shared" ca="1" si="53"/>
        <v/>
      </c>
    </row>
    <row r="94" spans="1:57" s="27" customFormat="1" ht="14.1" customHeight="1" x14ac:dyDescent="0.3">
      <c r="A94" s="76" t="str">
        <f t="shared" ca="1" si="33"/>
        <v/>
      </c>
      <c r="B94" s="119"/>
      <c r="C94" s="119"/>
      <c r="D94" s="119"/>
      <c r="E94" s="119"/>
      <c r="F94" s="119"/>
      <c r="G94" s="221" t="s">
        <v>410</v>
      </c>
      <c r="H94" s="119"/>
      <c r="I94" s="119"/>
      <c r="J94" s="119"/>
      <c r="L94" s="120">
        <v>453</v>
      </c>
      <c r="M94" s="121"/>
      <c r="N94" s="121"/>
      <c r="X94" s="208"/>
      <c r="Y94" s="91"/>
      <c r="AA94" s="172"/>
      <c r="AB94" s="173"/>
      <c r="AC94" s="91"/>
      <c r="AD94" s="27">
        <v>-1</v>
      </c>
      <c r="AE94" s="91"/>
      <c r="AG94" s="91"/>
      <c r="AI94" s="208">
        <f t="shared" si="34"/>
        <v>5</v>
      </c>
      <c r="AJ94" s="27" t="str">
        <f>IF($AI95&gt;$AI94, IFERROR(MATCH($AI94, $AI95:$AI$100, 0)-1, ROW($AJ$100)-ROW()), "")</f>
        <v/>
      </c>
      <c r="AK94" s="91">
        <f t="shared" ca="1" si="35"/>
        <v>0</v>
      </c>
      <c r="AL94" s="27" t="str">
        <f t="shared" ca="1" si="36"/>
        <v/>
      </c>
      <c r="AM94" s="87">
        <f t="shared" ca="1" si="37"/>
        <v>0</v>
      </c>
      <c r="AN94" s="27" t="str">
        <f t="shared" ca="1" si="38"/>
        <v/>
      </c>
      <c r="AO94" s="83" t="str">
        <f t="shared" ca="1" si="39"/>
        <v/>
      </c>
      <c r="AP94" s="30" t="str">
        <f t="shared" si="40"/>
        <v/>
      </c>
      <c r="AQ94" s="85" t="str">
        <f t="shared" ca="1" si="41"/>
        <v/>
      </c>
      <c r="AR94" s="30" t="str">
        <f t="shared" si="42"/>
        <v/>
      </c>
      <c r="AS94" s="87" t="str">
        <f t="shared" ca="1" si="43"/>
        <v/>
      </c>
      <c r="AT94" s="27" t="str">
        <f t="shared" ca="1" si="44"/>
        <v/>
      </c>
      <c r="AU94" s="87" t="str">
        <f t="shared" si="45"/>
        <v/>
      </c>
      <c r="AV94" s="217" t="str">
        <f t="shared" si="46"/>
        <v/>
      </c>
      <c r="AW94" s="27" t="str">
        <f t="shared" si="47"/>
        <v/>
      </c>
      <c r="AX94" s="27" t="str">
        <f t="shared" si="48"/>
        <v/>
      </c>
      <c r="AY94" s="174"/>
      <c r="AZ94" s="89" t="str">
        <f t="shared" ca="1" si="49"/>
        <v/>
      </c>
      <c r="BA94" s="116" t="str">
        <f t="shared" ca="1" si="50"/>
        <v/>
      </c>
      <c r="BB94" s="117" t="str">
        <f t="shared" ca="1" si="51"/>
        <v/>
      </c>
      <c r="BC94" s="118" t="str">
        <f t="shared" ca="1" si="52"/>
        <v/>
      </c>
      <c r="BE94" s="28" t="str">
        <f t="shared" ca="1" si="53"/>
        <v/>
      </c>
    </row>
    <row r="95" spans="1:57" s="27" customFormat="1" ht="14.1" customHeight="1" x14ac:dyDescent="0.3">
      <c r="A95" s="76" t="str">
        <f t="shared" ca="1" si="33"/>
        <v/>
      </c>
      <c r="B95" s="119"/>
      <c r="C95" s="119"/>
      <c r="D95" s="119"/>
      <c r="E95" s="119"/>
      <c r="F95" s="119"/>
      <c r="G95" s="221" t="s">
        <v>411</v>
      </c>
      <c r="H95" s="119"/>
      <c r="I95" s="119"/>
      <c r="J95" s="119"/>
      <c r="L95" s="120">
        <v>454</v>
      </c>
      <c r="M95" s="121"/>
      <c r="N95" s="121"/>
      <c r="X95" s="208"/>
      <c r="Y95" s="91"/>
      <c r="AA95" s="172"/>
      <c r="AB95" s="173"/>
      <c r="AC95" s="91"/>
      <c r="AD95" s="27">
        <v>-1</v>
      </c>
      <c r="AE95" s="91"/>
      <c r="AG95" s="91"/>
      <c r="AI95" s="208">
        <f t="shared" si="34"/>
        <v>5</v>
      </c>
      <c r="AJ95" s="27" t="str">
        <f>IF($AI96&gt;$AI95, IFERROR(MATCH($AI95, $AI96:$AI$100, 0)-1, ROW($AJ$100)-ROW()), "")</f>
        <v/>
      </c>
      <c r="AK95" s="91">
        <f t="shared" ca="1" si="35"/>
        <v>0</v>
      </c>
      <c r="AL95" s="27" t="str">
        <f t="shared" ca="1" si="36"/>
        <v/>
      </c>
      <c r="AM95" s="87">
        <f t="shared" ca="1" si="37"/>
        <v>0</v>
      </c>
      <c r="AN95" s="27" t="str">
        <f t="shared" ca="1" si="38"/>
        <v/>
      </c>
      <c r="AO95" s="83" t="str">
        <f t="shared" ca="1" si="39"/>
        <v/>
      </c>
      <c r="AP95" s="30" t="str">
        <f t="shared" si="40"/>
        <v/>
      </c>
      <c r="AQ95" s="85" t="str">
        <f t="shared" ca="1" si="41"/>
        <v/>
      </c>
      <c r="AR95" s="30" t="str">
        <f t="shared" si="42"/>
        <v/>
      </c>
      <c r="AS95" s="87" t="str">
        <f t="shared" ca="1" si="43"/>
        <v/>
      </c>
      <c r="AT95" s="27" t="str">
        <f t="shared" ca="1" si="44"/>
        <v/>
      </c>
      <c r="AU95" s="87" t="str">
        <f t="shared" si="45"/>
        <v/>
      </c>
      <c r="AV95" s="217" t="str">
        <f t="shared" si="46"/>
        <v/>
      </c>
      <c r="AW95" s="27" t="str">
        <f t="shared" si="47"/>
        <v/>
      </c>
      <c r="AX95" s="27" t="str">
        <f t="shared" si="48"/>
        <v/>
      </c>
      <c r="AY95" s="174"/>
      <c r="AZ95" s="89" t="str">
        <f t="shared" ca="1" si="49"/>
        <v/>
      </c>
      <c r="BA95" s="116" t="str">
        <f t="shared" ca="1" si="50"/>
        <v/>
      </c>
      <c r="BB95" s="117" t="str">
        <f t="shared" ca="1" si="51"/>
        <v/>
      </c>
      <c r="BC95" s="118" t="str">
        <f t="shared" ca="1" si="52"/>
        <v/>
      </c>
      <c r="BE95" s="28" t="str">
        <f t="shared" ca="1" si="53"/>
        <v/>
      </c>
    </row>
    <row r="96" spans="1:57" s="27" customFormat="1" ht="14.1" customHeight="1" x14ac:dyDescent="0.3">
      <c r="A96" s="76" t="str">
        <f t="shared" ca="1" si="33"/>
        <v/>
      </c>
      <c r="B96" s="119"/>
      <c r="C96" s="119"/>
      <c r="D96" s="119"/>
      <c r="E96" s="119"/>
      <c r="F96" s="119"/>
      <c r="G96" s="221" t="s">
        <v>412</v>
      </c>
      <c r="H96" s="119"/>
      <c r="I96" s="119"/>
      <c r="J96" s="119"/>
      <c r="L96" s="120">
        <v>455</v>
      </c>
      <c r="M96" s="121"/>
      <c r="N96" s="121"/>
      <c r="X96" s="208"/>
      <c r="Y96" s="91"/>
      <c r="AA96" s="172"/>
      <c r="AB96" s="173"/>
      <c r="AC96" s="91"/>
      <c r="AD96" s="27">
        <v>-1</v>
      </c>
      <c r="AE96" s="91"/>
      <c r="AG96" s="91"/>
      <c r="AI96" s="208">
        <f t="shared" si="34"/>
        <v>5</v>
      </c>
      <c r="AJ96" s="27" t="str">
        <f>IF($AI97&gt;$AI96, IFERROR(MATCH($AI96, $AI97:$AI$100, 0)-1, ROW($AJ$100)-ROW()), "")</f>
        <v/>
      </c>
      <c r="AK96" s="91">
        <f t="shared" ca="1" si="35"/>
        <v>0</v>
      </c>
      <c r="AL96" s="27" t="str">
        <f t="shared" ca="1" si="36"/>
        <v/>
      </c>
      <c r="AM96" s="87">
        <f t="shared" ca="1" si="37"/>
        <v>0</v>
      </c>
      <c r="AN96" s="27" t="str">
        <f t="shared" ca="1" si="38"/>
        <v/>
      </c>
      <c r="AO96" s="83" t="str">
        <f t="shared" ca="1" si="39"/>
        <v/>
      </c>
      <c r="AP96" s="30" t="str">
        <f t="shared" si="40"/>
        <v/>
      </c>
      <c r="AQ96" s="85" t="str">
        <f t="shared" ca="1" si="41"/>
        <v/>
      </c>
      <c r="AR96" s="30" t="str">
        <f t="shared" si="42"/>
        <v/>
      </c>
      <c r="AS96" s="87" t="str">
        <f t="shared" ca="1" si="43"/>
        <v/>
      </c>
      <c r="AT96" s="27" t="str">
        <f t="shared" ca="1" si="44"/>
        <v/>
      </c>
      <c r="AU96" s="87" t="str">
        <f t="shared" si="45"/>
        <v/>
      </c>
      <c r="AV96" s="217" t="str">
        <f t="shared" si="46"/>
        <v/>
      </c>
      <c r="AW96" s="27" t="str">
        <f t="shared" si="47"/>
        <v/>
      </c>
      <c r="AX96" s="27" t="str">
        <f t="shared" si="48"/>
        <v/>
      </c>
      <c r="AY96" s="174"/>
      <c r="AZ96" s="89" t="str">
        <f t="shared" ca="1" si="49"/>
        <v/>
      </c>
      <c r="BA96" s="116" t="str">
        <f t="shared" ca="1" si="50"/>
        <v/>
      </c>
      <c r="BB96" s="117" t="str">
        <f t="shared" ca="1" si="51"/>
        <v/>
      </c>
      <c r="BC96" s="118" t="str">
        <f t="shared" ca="1" si="52"/>
        <v/>
      </c>
      <c r="BE96" s="28" t="str">
        <f t="shared" ca="1" si="53"/>
        <v/>
      </c>
    </row>
    <row r="97" spans="1:57" s="27" customFormat="1" ht="14.1" customHeight="1" x14ac:dyDescent="0.3">
      <c r="A97" s="76" t="str">
        <f t="shared" ca="1" si="33"/>
        <v/>
      </c>
      <c r="B97" s="119"/>
      <c r="C97" s="119"/>
      <c r="D97" s="119"/>
      <c r="E97" s="119"/>
      <c r="F97" s="119"/>
      <c r="G97" s="221" t="s">
        <v>413</v>
      </c>
      <c r="H97" s="119"/>
      <c r="I97" s="119"/>
      <c r="J97" s="119"/>
      <c r="L97" s="120">
        <v>456</v>
      </c>
      <c r="M97" s="121"/>
      <c r="N97" s="121"/>
      <c r="X97" s="208"/>
      <c r="Y97" s="91"/>
      <c r="AA97" s="172"/>
      <c r="AB97" s="173"/>
      <c r="AC97" s="91"/>
      <c r="AD97" s="27">
        <v>-1</v>
      </c>
      <c r="AE97" s="91"/>
      <c r="AG97" s="91"/>
      <c r="AI97" s="208">
        <f t="shared" si="34"/>
        <v>5</v>
      </c>
      <c r="AJ97" s="27" t="str">
        <f>IF($AI98&gt;$AI97, IFERROR(MATCH($AI97, $AI98:$AI$100, 0)-1, ROW($AJ$100)-ROW()), "")</f>
        <v/>
      </c>
      <c r="AK97" s="91">
        <f t="shared" ca="1" si="35"/>
        <v>0</v>
      </c>
      <c r="AL97" s="27" t="str">
        <f t="shared" ca="1" si="36"/>
        <v/>
      </c>
      <c r="AM97" s="87">
        <f t="shared" ca="1" si="37"/>
        <v>0</v>
      </c>
      <c r="AN97" s="27" t="str">
        <f t="shared" ca="1" si="38"/>
        <v/>
      </c>
      <c r="AO97" s="83" t="str">
        <f t="shared" ca="1" si="39"/>
        <v/>
      </c>
      <c r="AP97" s="30" t="str">
        <f t="shared" si="40"/>
        <v/>
      </c>
      <c r="AQ97" s="85" t="str">
        <f t="shared" ca="1" si="41"/>
        <v/>
      </c>
      <c r="AR97" s="30" t="str">
        <f t="shared" si="42"/>
        <v/>
      </c>
      <c r="AS97" s="87" t="str">
        <f t="shared" ca="1" si="43"/>
        <v/>
      </c>
      <c r="AT97" s="27" t="str">
        <f t="shared" ca="1" si="44"/>
        <v/>
      </c>
      <c r="AU97" s="87" t="str">
        <f t="shared" si="45"/>
        <v/>
      </c>
      <c r="AV97" s="217" t="str">
        <f t="shared" si="46"/>
        <v/>
      </c>
      <c r="AW97" s="27" t="str">
        <f t="shared" si="47"/>
        <v/>
      </c>
      <c r="AX97" s="27" t="str">
        <f t="shared" si="48"/>
        <v/>
      </c>
      <c r="AY97" s="174"/>
      <c r="AZ97" s="89" t="str">
        <f t="shared" ca="1" si="49"/>
        <v/>
      </c>
      <c r="BA97" s="116" t="str">
        <f t="shared" ca="1" si="50"/>
        <v/>
      </c>
      <c r="BB97" s="117" t="str">
        <f t="shared" ca="1" si="51"/>
        <v/>
      </c>
      <c r="BC97" s="118" t="str">
        <f t="shared" ca="1" si="52"/>
        <v/>
      </c>
      <c r="BE97" s="28" t="str">
        <f t="shared" ca="1" si="53"/>
        <v/>
      </c>
    </row>
    <row r="98" spans="1:57" s="27" customFormat="1" ht="14.1" customHeight="1" x14ac:dyDescent="0.3">
      <c r="A98" s="76" t="str">
        <f t="shared" ca="1" si="33"/>
        <v/>
      </c>
      <c r="B98" s="119"/>
      <c r="C98" s="119" t="s">
        <v>35</v>
      </c>
      <c r="D98" s="119" t="s">
        <v>35</v>
      </c>
      <c r="E98" s="119" t="s">
        <v>35</v>
      </c>
      <c r="F98" s="119" t="s">
        <v>35</v>
      </c>
      <c r="G98" s="221" t="s">
        <v>414</v>
      </c>
      <c r="H98" s="119"/>
      <c r="I98" s="119"/>
      <c r="J98" s="119"/>
      <c r="L98" s="120">
        <v>459</v>
      </c>
      <c r="M98" s="121"/>
      <c r="N98" s="121"/>
      <c r="X98" s="208"/>
      <c r="Y98" s="91"/>
      <c r="AA98" s="172"/>
      <c r="AB98" s="173"/>
      <c r="AC98" s="91"/>
      <c r="AD98" s="27">
        <v>-1</v>
      </c>
      <c r="AE98" s="91"/>
      <c r="AG98" s="91"/>
      <c r="AI98" s="208">
        <f t="shared" si="34"/>
        <v>5</v>
      </c>
      <c r="AJ98" s="27" t="str">
        <f>IF($AI99&gt;$AI98, IFERROR(MATCH($AI98, $AI99:$AI$100, 0)-1, ROW($AJ$100)-ROW()), "")</f>
        <v/>
      </c>
      <c r="AK98" s="91">
        <f t="shared" ca="1" si="35"/>
        <v>0</v>
      </c>
      <c r="AL98" s="27" t="str">
        <f t="shared" ca="1" si="36"/>
        <v/>
      </c>
      <c r="AM98" s="87">
        <f t="shared" ca="1" si="37"/>
        <v>0</v>
      </c>
      <c r="AN98" s="27" t="str">
        <f t="shared" ca="1" si="38"/>
        <v/>
      </c>
      <c r="AO98" s="83" t="str">
        <f t="shared" ca="1" si="39"/>
        <v/>
      </c>
      <c r="AP98" s="30" t="str">
        <f t="shared" si="40"/>
        <v/>
      </c>
      <c r="AQ98" s="85" t="str">
        <f t="shared" ca="1" si="41"/>
        <v/>
      </c>
      <c r="AR98" s="30" t="str">
        <f t="shared" si="42"/>
        <v/>
      </c>
      <c r="AS98" s="87" t="str">
        <f t="shared" ca="1" si="43"/>
        <v/>
      </c>
      <c r="AT98" s="27" t="str">
        <f t="shared" ca="1" si="44"/>
        <v/>
      </c>
      <c r="AU98" s="87" t="str">
        <f t="shared" si="45"/>
        <v/>
      </c>
      <c r="AV98" s="217" t="str">
        <f t="shared" si="46"/>
        <v/>
      </c>
      <c r="AW98" s="27" t="str">
        <f t="shared" si="47"/>
        <v/>
      </c>
      <c r="AX98" s="27" t="str">
        <f t="shared" si="48"/>
        <v/>
      </c>
      <c r="AY98" s="174"/>
      <c r="AZ98" s="89" t="str">
        <f t="shared" ca="1" si="49"/>
        <v/>
      </c>
      <c r="BA98" s="116" t="str">
        <f t="shared" ca="1" si="50"/>
        <v/>
      </c>
      <c r="BB98" s="117" t="str">
        <f t="shared" ca="1" si="51"/>
        <v/>
      </c>
      <c r="BC98" s="118" t="str">
        <f t="shared" ca="1" si="52"/>
        <v/>
      </c>
      <c r="BE98" s="28" t="str">
        <f t="shared" ca="1" si="53"/>
        <v/>
      </c>
    </row>
    <row r="99" spans="1:57" s="27" customFormat="1" ht="14.1" customHeight="1" x14ac:dyDescent="0.3">
      <c r="A99" s="76" t="str">
        <f t="shared" ca="1" si="33"/>
        <v/>
      </c>
      <c r="B99" s="119"/>
      <c r="C99" s="119" t="s">
        <v>35</v>
      </c>
      <c r="D99" s="119" t="s">
        <v>35</v>
      </c>
      <c r="E99" s="119" t="s">
        <v>35</v>
      </c>
      <c r="F99" s="119" t="s">
        <v>260</v>
      </c>
      <c r="G99" s="119"/>
      <c r="H99" s="119"/>
      <c r="I99" s="119"/>
      <c r="J99" s="119"/>
      <c r="L99" s="120">
        <v>48</v>
      </c>
      <c r="M99" s="121"/>
      <c r="N99" s="121"/>
      <c r="X99" s="208"/>
      <c r="Y99" s="91"/>
      <c r="AA99" s="172"/>
      <c r="AB99" s="173"/>
      <c r="AC99" s="91"/>
      <c r="AD99" s="27">
        <v>-1</v>
      </c>
      <c r="AE99" s="91"/>
      <c r="AG99" s="91"/>
      <c r="AI99" s="208">
        <f t="shared" si="34"/>
        <v>4</v>
      </c>
      <c r="AJ99" s="27" t="str">
        <f>IF($AI100&gt;$AI99, IFERROR(MATCH($AI99, $AI100:$AI$100, 0)-1, ROW($AJ$100)-ROW()), "")</f>
        <v/>
      </c>
      <c r="AK99" s="91">
        <f t="shared" ca="1" si="35"/>
        <v>0</v>
      </c>
      <c r="AL99" s="27" t="str">
        <f t="shared" ca="1" si="36"/>
        <v/>
      </c>
      <c r="AM99" s="87">
        <f t="shared" ca="1" si="37"/>
        <v>0</v>
      </c>
      <c r="AN99" s="27" t="str">
        <f t="shared" ca="1" si="38"/>
        <v/>
      </c>
      <c r="AO99" s="83" t="str">
        <f t="shared" ca="1" si="39"/>
        <v/>
      </c>
      <c r="AP99" s="30" t="str">
        <f t="shared" si="40"/>
        <v/>
      </c>
      <c r="AQ99" s="85" t="str">
        <f t="shared" ca="1" si="41"/>
        <v/>
      </c>
      <c r="AR99" s="30" t="str">
        <f t="shared" si="42"/>
        <v/>
      </c>
      <c r="AS99" s="87" t="str">
        <f t="shared" ca="1" si="43"/>
        <v/>
      </c>
      <c r="AT99" s="27" t="str">
        <f t="shared" ca="1" si="44"/>
        <v/>
      </c>
      <c r="AU99" s="87" t="str">
        <f t="shared" si="45"/>
        <v/>
      </c>
      <c r="AV99" s="217" t="str">
        <f t="shared" si="46"/>
        <v/>
      </c>
      <c r="AW99" s="27" t="str">
        <f t="shared" si="47"/>
        <v/>
      </c>
      <c r="AX99" s="27" t="str">
        <f t="shared" si="48"/>
        <v/>
      </c>
      <c r="AY99" s="174"/>
      <c r="AZ99" s="89" t="str">
        <f t="shared" ca="1" si="49"/>
        <v/>
      </c>
      <c r="BA99" s="116" t="str">
        <f t="shared" ca="1" si="50"/>
        <v/>
      </c>
      <c r="BB99" s="117" t="str">
        <f t="shared" ca="1" si="51"/>
        <v/>
      </c>
      <c r="BC99" s="118" t="str">
        <f t="shared" ca="1" si="52"/>
        <v/>
      </c>
      <c r="BE99" s="28" t="str">
        <f t="shared" ca="1" si="53"/>
        <v/>
      </c>
    </row>
    <row r="100" spans="1:57" s="27" customFormat="1" ht="14.1" customHeight="1" x14ac:dyDescent="0.3">
      <c r="A100" s="76" t="str">
        <f t="shared" ca="1" si="33"/>
        <v/>
      </c>
      <c r="B100" s="119"/>
      <c r="C100" s="119"/>
      <c r="D100" s="119"/>
      <c r="E100" s="119" t="s">
        <v>214</v>
      </c>
      <c r="F100" s="119"/>
      <c r="G100" s="119"/>
      <c r="H100" s="119"/>
      <c r="I100" s="119"/>
      <c r="J100" s="119"/>
      <c r="L100" s="120" t="s">
        <v>261</v>
      </c>
      <c r="M100" s="121"/>
      <c r="N100" s="121"/>
      <c r="X100" s="208"/>
      <c r="Y100" s="91"/>
      <c r="AA100" s="172"/>
      <c r="AB100" s="173"/>
      <c r="AC100" s="91"/>
      <c r="AD100" s="27">
        <v>-1</v>
      </c>
      <c r="AE100" s="172"/>
      <c r="AF100" s="173"/>
      <c r="AG100" s="172"/>
      <c r="AH100" s="173"/>
      <c r="AI100" s="208">
        <f t="shared" si="34"/>
        <v>3</v>
      </c>
      <c r="AJ100" s="27" t="str">
        <f>IF($AI101&gt;$AI100, IFERROR(MATCH($AI100, $AI$100:$AI101, 0)-1, ROW($AJ$100)-ROW()), "")</f>
        <v/>
      </c>
      <c r="AK100" s="91">
        <f t="shared" ca="1" si="35"/>
        <v>0</v>
      </c>
      <c r="AL100" s="27" t="str">
        <f t="shared" ca="1" si="36"/>
        <v/>
      </c>
      <c r="AM100" s="87">
        <f t="shared" ca="1" si="37"/>
        <v>0</v>
      </c>
      <c r="AN100" s="27" t="str">
        <f t="shared" ca="1" si="38"/>
        <v/>
      </c>
      <c r="AO100" s="83" t="str">
        <f t="shared" ca="1" si="39"/>
        <v/>
      </c>
      <c r="AP100" s="30" t="str">
        <f t="shared" si="40"/>
        <v/>
      </c>
      <c r="AQ100" s="85" t="str">
        <f t="shared" ca="1" si="41"/>
        <v/>
      </c>
      <c r="AR100" s="30" t="str">
        <f t="shared" si="42"/>
        <v/>
      </c>
      <c r="AS100" s="87" t="str">
        <f t="shared" ca="1" si="43"/>
        <v/>
      </c>
      <c r="AT100" s="27" t="str">
        <f t="shared" ca="1" si="44"/>
        <v/>
      </c>
      <c r="AU100" s="87" t="str">
        <f t="shared" si="45"/>
        <v/>
      </c>
      <c r="AV100" s="217" t="str">
        <f t="shared" si="46"/>
        <v/>
      </c>
      <c r="AW100" s="27" t="str">
        <f t="shared" si="47"/>
        <v/>
      </c>
      <c r="AX100" s="27" t="str">
        <f t="shared" si="48"/>
        <v/>
      </c>
      <c r="AY100" s="174"/>
      <c r="AZ100" s="89" t="str">
        <f t="shared" ca="1" si="49"/>
        <v/>
      </c>
      <c r="BA100" s="116" t="str">
        <f t="shared" ca="1" si="50"/>
        <v/>
      </c>
      <c r="BB100" s="117" t="str">
        <f t="shared" ca="1" si="51"/>
        <v/>
      </c>
      <c r="BC100" s="118" t="str">
        <f t="shared" ca="1" si="52"/>
        <v/>
      </c>
      <c r="BE100" s="28" t="str">
        <f t="shared" ca="1" si="53"/>
        <v/>
      </c>
    </row>
    <row r="101" spans="1:57" ht="14.4" customHeight="1" x14ac:dyDescent="0.3">
      <c r="A101" s="32"/>
      <c r="B101" s="42"/>
      <c r="C101" s="32"/>
      <c r="D101" s="42"/>
      <c r="E101" s="32"/>
      <c r="F101" s="42"/>
      <c r="G101" s="32"/>
      <c r="H101" s="42"/>
      <c r="I101" s="32"/>
      <c r="J101" s="42"/>
      <c r="K101" s="32"/>
      <c r="L101" s="42"/>
      <c r="M101" s="32"/>
      <c r="N101" s="42"/>
      <c r="O101" s="32"/>
      <c r="P101" s="42"/>
      <c r="Q101" s="32"/>
      <c r="R101" s="42"/>
      <c r="S101" s="32"/>
      <c r="T101" s="42"/>
      <c r="U101" s="32"/>
      <c r="V101" s="42"/>
      <c r="W101" s="32"/>
      <c r="X101" s="124"/>
      <c r="Y101" s="124"/>
      <c r="Z101" s="124"/>
      <c r="AA101" s="124"/>
      <c r="AB101" s="124"/>
      <c r="AC101" s="124"/>
      <c r="AD101" s="124"/>
      <c r="AE101" s="124"/>
      <c r="AF101" s="124"/>
      <c r="AG101" s="124"/>
      <c r="AH101" s="124"/>
      <c r="AI101" s="124"/>
      <c r="AJ101" s="124"/>
      <c r="AK101" s="124"/>
      <c r="AL101" s="124"/>
      <c r="AM101" s="124"/>
      <c r="AN101" s="124"/>
      <c r="AO101" s="125"/>
      <c r="AP101" s="125"/>
      <c r="AQ101" s="125"/>
      <c r="AR101" s="125"/>
      <c r="AS101" s="124"/>
      <c r="AT101" s="124"/>
      <c r="AU101" s="124"/>
      <c r="AV101" s="124"/>
      <c r="AW101" s="124"/>
      <c r="AX101" s="124"/>
      <c r="AY101" s="124"/>
      <c r="AZ101" s="124"/>
      <c r="BA101" s="124"/>
      <c r="BB101" s="124"/>
      <c r="BC101" s="124"/>
      <c r="BD101" s="124" t="s">
        <v>13</v>
      </c>
      <c r="BE101" s="126"/>
    </row>
    <row r="102" spans="1:57" ht="14.4" customHeight="1" x14ac:dyDescent="0.3">
      <c r="B102" s="25"/>
      <c r="C102" s="25"/>
      <c r="D102" s="25"/>
      <c r="E102" s="25"/>
      <c r="F102" s="25"/>
      <c r="G102" s="25"/>
      <c r="H102" s="25"/>
      <c r="I102" s="25"/>
      <c r="J102" s="25"/>
      <c r="L102" s="25"/>
      <c r="M102" s="25"/>
      <c r="N102" s="25"/>
      <c r="X102" s="25">
        <f>SUM(X5:X100)</f>
        <v>2</v>
      </c>
      <c r="AC102" s="25">
        <f>SUMIF(AC5:AC100, 1)</f>
        <v>0</v>
      </c>
      <c r="AD102" s="25">
        <f>SUMIF(AD5:AD100, 1)</f>
        <v>0</v>
      </c>
      <c r="AE102" s="25" cm="1">
        <f t="array" ref="AE102">SUMPRODUCT(--((AE5:AE100)&lt;&gt;""))</f>
        <v>0</v>
      </c>
      <c r="AF102" s="25" cm="1">
        <f t="array" ref="AF102">SUMPRODUCT(--((AF5:AF100)&lt;&gt;""))</f>
        <v>0</v>
      </c>
      <c r="AO102" s="25">
        <f ca="1">COUNTA(AO5:AO100)-COUNTBLANK(AO5:AO100)</f>
        <v>0</v>
      </c>
      <c r="AP102" s="25">
        <f>COUNTA(AP5:AP100)-COUNTBLANK(AP5:AP100)</f>
        <v>0</v>
      </c>
      <c r="AQ102" s="25"/>
      <c r="AR102" s="25"/>
      <c r="AS102" s="25">
        <f ca="1">COUNTA(AS5:AS100)-COUNTBLANK(AS5:AS100)</f>
        <v>0</v>
      </c>
      <c r="AT102" s="25">
        <f ca="1">COUNTA(AT5:AT100)-COUNTBLANK(AT5:AT100)</f>
        <v>0</v>
      </c>
      <c r="AW102" s="25">
        <f>COUNTA(AW5:AW100)-COUNTBLANK(AW5:AW100)</f>
        <v>0</v>
      </c>
      <c r="AX102" s="25">
        <f>COUNTA(AX5:AX100)-COUNTBLANK(AX5:AX100)</f>
        <v>0</v>
      </c>
    </row>
    <row r="103" spans="1:57" ht="14.4" customHeight="1" x14ac:dyDescent="0.3">
      <c r="C103" s="43"/>
      <c r="D103" s="43"/>
    </row>
    <row r="104" spans="1:57" ht="14.4" customHeight="1" x14ac:dyDescent="0.3">
      <c r="C104" s="43"/>
      <c r="D104" s="43"/>
    </row>
  </sheetData>
  <sheetProtection algorithmName="SHA-512" hashValue="oAjIhY8zASjoHYt8OnmKFRvz8KdQeBWivvmtvLu4p7I2ZhJuxcIPLmlLo/5d8ipHzwwpPDuIKYF1yPeIB0+cYA==" saltValue="c897B8jmUen2dZexs4PPXA==" spinCount="100000" sheet="1" objects="1" scenarios="1" selectLockedCells="1"/>
  <mergeCells count="1">
    <mergeCell ref="B2:J3"/>
  </mergeCells>
  <conditionalFormatting sqref="B5:V100">
    <cfRule type="expression" dxfId="140" priority="22">
      <formula>$AI5=1</formula>
    </cfRule>
  </conditionalFormatting>
  <conditionalFormatting sqref="C5:U100">
    <cfRule type="expression" dxfId="139" priority="23">
      <formula>$AI5=2</formula>
    </cfRule>
  </conditionalFormatting>
  <conditionalFormatting sqref="D5:T100">
    <cfRule type="expression" dxfId="138" priority="1802">
      <formula>$AI5=3</formula>
    </cfRule>
  </conditionalFormatting>
  <conditionalFormatting sqref="E5:S100">
    <cfRule type="expression" dxfId="137" priority="1803">
      <formula>$AI5=4</formula>
    </cfRule>
  </conditionalFormatting>
  <conditionalFormatting sqref="F5:R100">
    <cfRule type="expression" dxfId="136" priority="1804">
      <formula>$AI5=5</formula>
    </cfRule>
  </conditionalFormatting>
  <conditionalFormatting sqref="G5:Q100">
    <cfRule type="expression" dxfId="135" priority="1805">
      <formula>$AI5=6</formula>
    </cfRule>
  </conditionalFormatting>
  <conditionalFormatting sqref="H5:P100">
    <cfRule type="expression" dxfId="134" priority="1806">
      <formula>$AI5=7</formula>
    </cfRule>
  </conditionalFormatting>
  <conditionalFormatting sqref="I5:O100">
    <cfRule type="expression" dxfId="133" priority="1807">
      <formula>$AI5=8</formula>
    </cfRule>
  </conditionalFormatting>
  <conditionalFormatting sqref="M5:N100">
    <cfRule type="expression" dxfId="132" priority="7">
      <formula>AE5&lt;&gt;""</formula>
    </cfRule>
    <cfRule type="expression" dxfId="131" priority="11">
      <formula>AG5&lt;&gt;""</formula>
    </cfRule>
    <cfRule type="expression" dxfId="130" priority="15">
      <formula>AW5&lt;&gt;""</formula>
    </cfRule>
    <cfRule type="expression" dxfId="129" priority="16">
      <formula>AS5&lt;&gt;""</formula>
    </cfRule>
    <cfRule type="expression" dxfId="128" priority="17">
      <formula>AO5&lt;&gt;""</formula>
    </cfRule>
    <cfRule type="expression" dxfId="127" priority="18">
      <formula>BA5&lt;&gt;""</formula>
    </cfRule>
    <cfRule type="expression" dxfId="126" priority="19">
      <formula>AC5=-1</formula>
    </cfRule>
    <cfRule type="expression" dxfId="125" priority="20">
      <formula>AC5=1</formula>
    </cfRule>
    <cfRule type="expression" dxfId="124" priority="21">
      <formula>AND(NOT(_xlfn.ISFORMULA(M5)), AC5&lt;&gt;-1)</formula>
    </cfRule>
  </conditionalFormatting>
  <conditionalFormatting sqref="X5:AH100">
    <cfRule type="expression" dxfId="123" priority="3">
      <formula>_xlfn.ISFORMULA(X5)</formula>
    </cfRule>
    <cfRule type="expression" dxfId="122" priority="4">
      <formula>OR(_xlfn.ISFORMULA(X5), X5&lt;&gt;"")</formula>
    </cfRule>
  </conditionalFormatting>
  <conditionalFormatting sqref="AC3:AD3">
    <cfRule type="expression" dxfId="121" priority="1">
      <formula>_xlfn.ISFORMULA(AC3)</formula>
    </cfRule>
    <cfRule type="expression" dxfId="120" priority="2">
      <formula>AC3&lt;&gt;""</formula>
    </cfRule>
  </conditionalFormatting>
  <conditionalFormatting sqref="BE5:CE100">
    <cfRule type="expression" dxfId="119" priority="5">
      <formula>$AZ5&lt;&gt;""</formula>
    </cfRule>
    <cfRule type="expression" dxfId="118" priority="6">
      <formula>$BE5&lt;&gt;""</formula>
    </cfRule>
  </conditionalFormatting>
  <pageMargins left="0.70866141732283472" right="0.70866141732283472" top="0.74803149606299213" bottom="0.74803149606299213" header="0.31496062992125984" footer="0.31496062992125984"/>
  <pageSetup paperSize="9" scale="68" fitToHeight="0" orientation="portrait" r:id="rId1"/>
  <headerFooter>
    <oddHeader>&amp;L&amp;G&amp;R&amp;A</oddHeader>
    <oddFooter>Pagina &amp;P van &amp;N</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F4801-A561-4A35-AD14-CBEAC5C6940A}">
  <sheetPr codeName="Blad13">
    <pageSetUpPr fitToPage="1"/>
  </sheetPr>
  <dimension ref="A1:BE17"/>
  <sheetViews>
    <sheetView showGridLines="0" zoomScaleNormal="100" workbookViewId="0">
      <pane xSplit="1" ySplit="4" topLeftCell="B5" activePane="bottomRight" state="frozen"/>
      <selection pane="topRight"/>
      <selection pane="bottomLeft"/>
      <selection pane="bottomRight"/>
    </sheetView>
  </sheetViews>
  <sheetFormatPr defaultColWidth="8.88671875" defaultRowHeight="14.4" customHeight="1" x14ac:dyDescent="0.3"/>
  <cols>
    <col min="1" max="1" width="2.44140625" style="31" customWidth="1"/>
    <col min="2" max="2" width="1.109375" style="43" hidden="1" customWidth="1"/>
    <col min="3" max="4" width="1.109375" style="44" hidden="1" customWidth="1"/>
    <col min="5" max="6" width="1.109375" style="43" hidden="1" customWidth="1"/>
    <col min="7" max="9" width="1.109375" style="43" customWidth="1"/>
    <col min="10" max="10" width="40" style="43" customWidth="1"/>
    <col min="11" max="11" width="14.33203125" style="25" customWidth="1"/>
    <col min="12" max="12" width="10" style="127" customWidth="1"/>
    <col min="13" max="13" width="15.88671875" style="100" customWidth="1"/>
    <col min="14" max="14" width="94.44140625" style="100" customWidth="1"/>
    <col min="15" max="15" width="1.109375" style="25" customWidth="1"/>
    <col min="16" max="22" width="1.109375" style="25" hidden="1" customWidth="1"/>
    <col min="23" max="23" width="2.44140625" style="25" hidden="1" customWidth="1"/>
    <col min="24" max="24" width="9.109375" style="25" hidden="1" customWidth="1"/>
    <col min="25" max="26" width="9" style="25" hidden="1" customWidth="1"/>
    <col min="27" max="29" width="9.109375" style="25" hidden="1" customWidth="1"/>
    <col min="30" max="30" width="9" style="25" hidden="1" customWidth="1"/>
    <col min="31" max="31" width="2.44140625" style="103" customWidth="1"/>
    <col min="32" max="16384" width="8.88671875" style="25"/>
  </cols>
  <sheetData>
    <row r="1" spans="1:57" ht="24" customHeight="1" x14ac:dyDescent="0.3">
      <c r="A1" s="96"/>
      <c r="B1" s="41"/>
      <c r="C1" s="41"/>
      <c r="D1" s="41"/>
      <c r="E1" s="41"/>
      <c r="F1" s="41"/>
      <c r="G1" s="41"/>
      <c r="H1" s="41"/>
      <c r="I1" s="41"/>
      <c r="J1" s="41"/>
      <c r="K1" s="98"/>
      <c r="N1" s="60"/>
      <c r="X1" s="98" t="str">
        <f>IF($AD$15=1, "Bij 1 rekening ontbreekt er een toelichting – vul aan.", IF($AD$15&gt;1, "Bij "&amp;$AD$15&amp;" rekeningen ontbreekt er een toelichting – vul aan.", ""))</f>
        <v/>
      </c>
    </row>
    <row r="2" spans="1:57" s="31" customFormat="1" ht="9.6" customHeight="1" x14ac:dyDescent="0.3">
      <c r="C2" s="50"/>
      <c r="D2" s="50"/>
      <c r="E2" s="50"/>
      <c r="F2" s="50"/>
      <c r="G2" s="240" t="s">
        <v>392</v>
      </c>
      <c r="H2" s="240"/>
      <c r="I2" s="240"/>
      <c r="J2" s="240"/>
      <c r="K2" s="240"/>
      <c r="L2" s="105"/>
      <c r="M2" s="128"/>
      <c r="N2" s="154"/>
      <c r="Y2" s="203" t="s">
        <v>363</v>
      </c>
      <c r="Z2"/>
      <c r="AA2" s="203" t="s">
        <v>365</v>
      </c>
      <c r="AB2"/>
      <c r="AC2"/>
      <c r="AD2" s="25"/>
      <c r="AE2" s="103"/>
    </row>
    <row r="3" spans="1:57" s="31" customFormat="1" ht="14.1" customHeight="1" x14ac:dyDescent="0.3">
      <c r="B3" s="50"/>
      <c r="C3" s="50"/>
      <c r="D3" s="50"/>
      <c r="E3" s="50"/>
      <c r="F3" s="50"/>
      <c r="G3" s="240"/>
      <c r="H3" s="240"/>
      <c r="I3" s="240"/>
      <c r="J3" s="240"/>
      <c r="K3" s="240"/>
      <c r="L3" s="105"/>
      <c r="M3" s="128"/>
      <c r="N3" s="154"/>
      <c r="X3" s="25"/>
      <c r="Y3" s="204"/>
      <c r="Z3" s="25"/>
      <c r="AA3" s="204" t="s">
        <v>133</v>
      </c>
      <c r="AB3" s="25"/>
      <c r="AC3" s="141"/>
      <c r="AD3" s="25" t="s">
        <v>20</v>
      </c>
      <c r="AE3" s="103"/>
    </row>
    <row r="4" spans="1:57" s="111" customFormat="1" ht="14.4" customHeight="1" x14ac:dyDescent="0.3">
      <c r="A4" s="155"/>
      <c r="B4" s="107"/>
      <c r="C4" s="107"/>
      <c r="D4" s="107"/>
      <c r="E4" s="107"/>
      <c r="F4" s="107"/>
      <c r="G4" s="107" t="s">
        <v>40</v>
      </c>
      <c r="H4" s="107"/>
      <c r="I4" s="107"/>
      <c r="J4" s="107"/>
      <c r="K4" s="75"/>
      <c r="L4" s="107" t="s">
        <v>0</v>
      </c>
      <c r="M4" s="129" t="str">
        <f>"Boekjaar "&amp;Datum_werkingsjaar</f>
        <v>Boekjaar 2024</v>
      </c>
      <c r="N4" s="108" t="s">
        <v>49</v>
      </c>
      <c r="O4" s="75"/>
      <c r="P4" s="75"/>
      <c r="Q4" s="75"/>
      <c r="R4" s="75"/>
      <c r="S4" s="75"/>
      <c r="T4" s="75"/>
      <c r="U4" s="75"/>
      <c r="V4" s="75"/>
      <c r="W4" s="75"/>
      <c r="X4" s="45"/>
      <c r="Y4" s="207" t="s">
        <v>89</v>
      </c>
      <c r="Z4" s="45" t="s">
        <v>380</v>
      </c>
      <c r="AA4" s="207" t="s">
        <v>1</v>
      </c>
      <c r="AB4" s="45" t="s">
        <v>2</v>
      </c>
      <c r="AC4" s="142" t="s">
        <v>165</v>
      </c>
      <c r="AD4" s="45" t="s">
        <v>137</v>
      </c>
      <c r="AE4" s="110"/>
      <c r="BE4" s="99" t="s">
        <v>141</v>
      </c>
    </row>
    <row r="5" spans="1:57" s="31" customFormat="1" ht="52.5" customHeight="1" x14ac:dyDescent="0.3">
      <c r="A5" s="148" t="str">
        <f t="shared" ref="A5:A13" si="0">IF(AE5&lt;&gt;"", "✘", "")</f>
        <v/>
      </c>
      <c r="B5" s="156"/>
      <c r="C5" s="156"/>
      <c r="D5" s="156"/>
      <c r="E5" s="156"/>
      <c r="F5" s="156"/>
      <c r="G5" s="156"/>
      <c r="H5" s="222" t="s">
        <v>187</v>
      </c>
      <c r="I5" s="156"/>
      <c r="J5" s="156"/>
      <c r="L5" s="157">
        <v>28</v>
      </c>
      <c r="M5" s="158">
        <f>IF(L5&lt;&gt;"n.v.t.", VLOOKUP($L5, Balans!$L$5:$O$100, 2, FALSE), "n.v.t.")</f>
        <v>0</v>
      </c>
      <c r="N5" s="159"/>
      <c r="Y5" s="211">
        <v>1</v>
      </c>
      <c r="AA5" s="212">
        <f>IF(C5&lt;&gt;"",1,IF(D5&lt;&gt;"",2,IF(E5&lt;&gt;"",3,IF(F5&lt;&gt;"",4,IF(G5&lt;&gt;"",5,IF(H5&lt;&gt;"",6,IF(I5&lt;&gt;"",7,IF(J5&lt;&gt;"",8))))))))</f>
        <v>6</v>
      </c>
      <c r="AB5" s="31" t="str">
        <f>IF($AA6&gt;$AA5, IFERROR(MATCH($AA5, $AA6:$AA$13, 0)-1, ROW($AB$13)-ROW()), "")</f>
        <v/>
      </c>
      <c r="AC5" s="209">
        <f>IF(AND(M5&lt;&gt;"", M5&lt;&gt;0), IF(Y5&lt;&gt;"", IF(ISNUMBER(Y5), Y5, IF(SUMIFS(M5,M5,Y5)&lt;&gt;0, 1, 0)), IF(AA6&lt;=AA5, 1, 0)), -1)</f>
        <v>-1</v>
      </c>
      <c r="AD5" s="210" t="str">
        <f>IF(AC5&gt;0, IF(N5="", "| Toelichting verplicht"&amp;
    IF(AND(Y5&lt;&gt;"", NOT(ISNUMBER(Y5))),
        " indien "&amp;IF(Z5&lt;&gt;"",
            Z5&amp;".  ",
            "'M"&amp;ROW()&amp;"'"&amp;Y5&amp;".  "), "."), ""), "")</f>
        <v/>
      </c>
      <c r="AE5" s="94" t="str">
        <f>AD5</f>
        <v/>
      </c>
    </row>
    <row r="6" spans="1:57" s="31" customFormat="1" ht="52.5" customHeight="1" x14ac:dyDescent="0.3">
      <c r="A6" s="148" t="str">
        <f t="shared" si="0"/>
        <v/>
      </c>
      <c r="B6" s="156"/>
      <c r="C6" s="156"/>
      <c r="D6" s="156"/>
      <c r="E6" s="156"/>
      <c r="F6" s="156"/>
      <c r="G6" s="156"/>
      <c r="H6" s="156" t="s">
        <v>205</v>
      </c>
      <c r="I6" s="156"/>
      <c r="J6" s="156"/>
      <c r="L6" s="157" t="s">
        <v>206</v>
      </c>
      <c r="M6" s="158">
        <f>IF(L6&lt;&gt;"n.v.t.", VLOOKUP($L6, Balans!$L$5:$O$100, 2, FALSE), "n.v.t.")</f>
        <v>0</v>
      </c>
      <c r="N6" s="159"/>
      <c r="Y6" s="211">
        <v>1</v>
      </c>
      <c r="AA6" s="212">
        <f t="shared" ref="AA6:AA13" si="1">IF(C6&lt;&gt;"",1,IF(D6&lt;&gt;"",2,IF(E6&lt;&gt;"",3,IF(F6&lt;&gt;"",4,IF(G6&lt;&gt;"",5,IF(H6&lt;&gt;"",6,IF(I6&lt;&gt;"",7,IF(J6&lt;&gt;"",8))))))))</f>
        <v>6</v>
      </c>
      <c r="AB6" s="31" t="str">
        <f>IF($AA7&gt;$AA6, IFERROR(MATCH($AA6, $AA7:$AA$13, 0)-1, ROW($AB$13)-ROW()), "")</f>
        <v/>
      </c>
      <c r="AC6" s="209">
        <f t="shared" ref="AC6:AC13" si="2">IF(AND(M6&lt;&gt;"", M6&lt;&gt;0), IF(Y6&lt;&gt;"", IF(ISNUMBER(Y6), Y6, IF(SUMIFS(M6,M6,Y6)&lt;&gt;0, 1, 0)), IF(AA7&lt;=AA6, 1, 0)), -1)</f>
        <v>-1</v>
      </c>
      <c r="AD6" s="210" t="str">
        <f t="shared" ref="AD6:AD13" si="3">IF(AC6&gt;0, IF(N6="", "| Toelichting verplicht"&amp;
    IF(AND(Y6&lt;&gt;"", NOT(ISNUMBER(Y6))),
        " indien "&amp;IF(Z6&lt;&gt;"",
            Z6&amp;".  ",
            "'M"&amp;ROW()&amp;"'"&amp;Y6&amp;".  "), "."), ""), "")</f>
        <v/>
      </c>
      <c r="AE6" s="94" t="str">
        <f t="shared" ref="AE6:AE13" si="4">AD6</f>
        <v/>
      </c>
    </row>
    <row r="7" spans="1:57" s="31" customFormat="1" ht="52.5" customHeight="1" x14ac:dyDescent="0.3">
      <c r="A7" s="148" t="str">
        <f t="shared" si="0"/>
        <v/>
      </c>
      <c r="B7" s="156"/>
      <c r="C7" s="156"/>
      <c r="D7" s="156"/>
      <c r="E7" s="156"/>
      <c r="F7" s="156"/>
      <c r="G7" s="156"/>
      <c r="H7" s="222" t="s">
        <v>372</v>
      </c>
      <c r="I7" s="156"/>
      <c r="J7" s="156"/>
      <c r="L7" s="157">
        <v>413</v>
      </c>
      <c r="M7" s="158">
        <f>IF(L7&lt;&gt;"n.v.t.", VLOOKUP($L7, Balans!$L$5:$O$100, 2, FALSE), "n.v.t.")</f>
        <v>0</v>
      </c>
      <c r="N7" s="159"/>
      <c r="Y7" s="211">
        <v>1</v>
      </c>
      <c r="AA7" s="212">
        <f t="shared" si="1"/>
        <v>6</v>
      </c>
      <c r="AB7" s="31" t="str">
        <f>IF($AA8&gt;$AA7, IFERROR(MATCH($AA7, $AA8:$AA$13, 0)-1, ROW($AB$13)-ROW()), "")</f>
        <v/>
      </c>
      <c r="AC7" s="209">
        <f t="shared" si="2"/>
        <v>-1</v>
      </c>
      <c r="AD7" s="210" t="str">
        <f t="shared" si="3"/>
        <v/>
      </c>
      <c r="AE7" s="94" t="str">
        <f t="shared" si="4"/>
        <v/>
      </c>
    </row>
    <row r="8" spans="1:57" s="31" customFormat="1" ht="52.5" customHeight="1" x14ac:dyDescent="0.3">
      <c r="A8" s="148" t="str">
        <f t="shared" si="0"/>
        <v/>
      </c>
      <c r="B8" s="156"/>
      <c r="C8" s="156"/>
      <c r="D8" s="156"/>
      <c r="E8" s="156"/>
      <c r="F8" s="156"/>
      <c r="G8" s="156"/>
      <c r="H8" s="231" t="s">
        <v>426</v>
      </c>
      <c r="I8" s="156"/>
      <c r="J8" s="156"/>
      <c r="L8" s="157" t="s">
        <v>215</v>
      </c>
      <c r="M8" s="158">
        <f>IF(L8&lt;&gt;"n.v.t.", VLOOKUP($L8, Balans!$L$5:$O$100, 2, FALSE), "n.v.t.")</f>
        <v>0</v>
      </c>
      <c r="N8" s="159"/>
      <c r="Y8" s="211">
        <v>1</v>
      </c>
      <c r="AA8" s="212">
        <f t="shared" si="1"/>
        <v>6</v>
      </c>
      <c r="AB8" s="31" t="str">
        <f>IF($AA9&gt;$AA8, IFERROR(MATCH($AA8, $AA9:$AA$13, 0)-1, ROW($AB$13)-ROW()), "")</f>
        <v/>
      </c>
      <c r="AC8" s="209">
        <f t="shared" si="2"/>
        <v>-1</v>
      </c>
      <c r="AD8" s="210" t="str">
        <f t="shared" si="3"/>
        <v/>
      </c>
      <c r="AE8" s="94" t="str">
        <f t="shared" si="4"/>
        <v/>
      </c>
    </row>
    <row r="9" spans="1:57" s="31" customFormat="1" ht="52.5" customHeight="1" x14ac:dyDescent="0.3">
      <c r="A9" s="148" t="str">
        <f t="shared" si="0"/>
        <v/>
      </c>
      <c r="B9" s="156"/>
      <c r="C9" s="156"/>
      <c r="D9" s="156"/>
      <c r="E9" s="156"/>
      <c r="F9" s="156"/>
      <c r="G9" s="156"/>
      <c r="H9" s="156" t="s">
        <v>222</v>
      </c>
      <c r="I9" s="156"/>
      <c r="J9" s="156"/>
      <c r="L9" s="157">
        <v>13</v>
      </c>
      <c r="M9" s="158">
        <f>IF(L9&lt;&gt;"n.v.t.", VLOOKUP($L9, Balans!$L$5:$O$100, 2, FALSE), "n.v.t.")</f>
        <v>0</v>
      </c>
      <c r="N9" s="159"/>
      <c r="Y9" s="212">
        <v>1</v>
      </c>
      <c r="AA9" s="212">
        <f t="shared" si="1"/>
        <v>6</v>
      </c>
      <c r="AB9" s="31" t="str">
        <f>IF($AA10&gt;$AA9, IFERROR(MATCH($AA9, $AA10:$AA$13, 0)-1, ROW($AB$13)-ROW()), "")</f>
        <v/>
      </c>
      <c r="AC9" s="209">
        <f t="shared" si="2"/>
        <v>-1</v>
      </c>
      <c r="AD9" s="210" t="str">
        <f t="shared" si="3"/>
        <v/>
      </c>
      <c r="AE9" s="94" t="str">
        <f t="shared" si="4"/>
        <v/>
      </c>
    </row>
    <row r="10" spans="1:57" s="31" customFormat="1" ht="52.5" customHeight="1" x14ac:dyDescent="0.3">
      <c r="A10" s="148" t="str">
        <f t="shared" si="0"/>
        <v/>
      </c>
      <c r="B10" s="156"/>
      <c r="C10" s="156"/>
      <c r="D10" s="156"/>
      <c r="E10" s="156"/>
      <c r="F10" s="156"/>
      <c r="G10" s="156"/>
      <c r="H10" s="156" t="s">
        <v>228</v>
      </c>
      <c r="I10" s="156"/>
      <c r="J10" s="156"/>
      <c r="L10" s="157">
        <v>15</v>
      </c>
      <c r="M10" s="158">
        <f>IF(L10&lt;&gt;"n.v.t.", VLOOKUP($L10, Balans!$L$5:$O$100, 2, FALSE), "n.v.t.")</f>
        <v>0</v>
      </c>
      <c r="N10" s="159"/>
      <c r="Y10" s="212">
        <v>1</v>
      </c>
      <c r="AA10" s="212">
        <f t="shared" si="1"/>
        <v>6</v>
      </c>
      <c r="AB10" s="31" t="str">
        <f>IF($AA11&gt;$AA10, IFERROR(MATCH($AA10, $AA11:$AA$13, 0)-1, ROW($AB$13)-ROW()), "")</f>
        <v/>
      </c>
      <c r="AC10" s="209">
        <f t="shared" si="2"/>
        <v>-1</v>
      </c>
      <c r="AD10" s="210" t="str">
        <f t="shared" si="3"/>
        <v/>
      </c>
      <c r="AE10" s="94" t="str">
        <f t="shared" si="4"/>
        <v/>
      </c>
    </row>
    <row r="11" spans="1:57" s="31" customFormat="1" ht="52.5" customHeight="1" x14ac:dyDescent="0.3">
      <c r="A11" s="148" t="str">
        <f t="shared" si="0"/>
        <v/>
      </c>
      <c r="B11" s="156"/>
      <c r="C11" s="156"/>
      <c r="D11" s="156"/>
      <c r="E11" s="156"/>
      <c r="F11" s="156"/>
      <c r="G11" s="156"/>
      <c r="H11" s="156" t="s">
        <v>230</v>
      </c>
      <c r="I11" s="156"/>
      <c r="J11" s="156"/>
      <c r="L11" s="157" t="s">
        <v>231</v>
      </c>
      <c r="M11" s="158">
        <f>IF(L11&lt;&gt;"n.v.t.", VLOOKUP($L11, Balans!$L$5:$O$100, 2, FALSE), "n.v.t.")</f>
        <v>0</v>
      </c>
      <c r="N11" s="159"/>
      <c r="Y11" s="212">
        <v>1</v>
      </c>
      <c r="AA11" s="212">
        <f t="shared" si="1"/>
        <v>6</v>
      </c>
      <c r="AB11" s="31" t="str">
        <f>IF($AA12&gt;$AA11, IFERROR(MATCH($AA11, $AA12:$AA$13, 0)-1, ROW($AB$13)-ROW()), "")</f>
        <v/>
      </c>
      <c r="AC11" s="209">
        <f t="shared" si="2"/>
        <v>-1</v>
      </c>
      <c r="AD11" s="210" t="str">
        <f t="shared" si="3"/>
        <v/>
      </c>
      <c r="AE11" s="94" t="str">
        <f t="shared" si="4"/>
        <v/>
      </c>
    </row>
    <row r="12" spans="1:57" s="31" customFormat="1" ht="52.5" customHeight="1" x14ac:dyDescent="0.3">
      <c r="A12" s="148" t="str">
        <f t="shared" si="0"/>
        <v/>
      </c>
      <c r="B12" s="156"/>
      <c r="C12" s="156"/>
      <c r="D12" s="156"/>
      <c r="E12" s="156"/>
      <c r="F12" s="156"/>
      <c r="G12" s="156"/>
      <c r="H12" s="231" t="s">
        <v>427</v>
      </c>
      <c r="I12" s="156"/>
      <c r="J12" s="156"/>
      <c r="L12" s="157" t="s">
        <v>261</v>
      </c>
      <c r="M12" s="158">
        <f>IF(L12&lt;&gt;"n.v.t.", VLOOKUP($L12, Balans!$L$5:$O$100, 2, FALSE), "n.v.t.")</f>
        <v>0</v>
      </c>
      <c r="N12" s="159"/>
      <c r="Y12" s="212">
        <v>1</v>
      </c>
      <c r="AA12" s="212">
        <f t="shared" si="1"/>
        <v>6</v>
      </c>
      <c r="AB12" s="31" t="str">
        <f>IF($AA13&gt;$AA12, IFERROR(MATCH($AA12, $AA13:$AA$13, 0)-1, ROW($AB$13)-ROW()), "")</f>
        <v/>
      </c>
      <c r="AC12" s="209">
        <f t="shared" si="2"/>
        <v>-1</v>
      </c>
      <c r="AD12" s="210" t="str">
        <f t="shared" si="3"/>
        <v/>
      </c>
      <c r="AE12" s="94" t="str">
        <f t="shared" si="4"/>
        <v/>
      </c>
    </row>
    <row r="13" spans="1:57" s="31" customFormat="1" ht="52.5" customHeight="1" x14ac:dyDescent="0.3">
      <c r="A13" s="148" t="str">
        <f t="shared" si="0"/>
        <v/>
      </c>
      <c r="B13" s="156"/>
      <c r="C13" s="156"/>
      <c r="D13" s="156"/>
      <c r="E13" s="156"/>
      <c r="F13" s="156"/>
      <c r="G13" s="156"/>
      <c r="H13" s="156" t="s">
        <v>332</v>
      </c>
      <c r="I13" s="156"/>
      <c r="J13" s="156"/>
      <c r="L13" s="157" t="s">
        <v>84</v>
      </c>
      <c r="M13" s="158" t="str">
        <f>IF(L13&lt;&gt;"n.v.t.", VLOOKUP($L13, Balans!$L$5:$O$100, 2, FALSE), "n.v.t.")</f>
        <v>n.v.t.</v>
      </c>
      <c r="N13" s="159"/>
      <c r="Y13" s="212">
        <v>0</v>
      </c>
      <c r="AA13" s="212">
        <f t="shared" si="1"/>
        <v>6</v>
      </c>
      <c r="AB13" s="31" t="str">
        <f>IF($AA14&gt;$AA13, IFERROR(MATCH($AA13, $AA$13:$AA14, 0)-1, ROW($AB$13)-ROW()), "")</f>
        <v/>
      </c>
      <c r="AC13" s="209">
        <f t="shared" si="2"/>
        <v>0</v>
      </c>
      <c r="AD13" s="210" t="str">
        <f t="shared" si="3"/>
        <v/>
      </c>
      <c r="AE13" s="94" t="str">
        <f t="shared" si="4"/>
        <v/>
      </c>
    </row>
    <row r="14" spans="1:57" ht="14.4" customHeight="1" x14ac:dyDescent="0.3">
      <c r="A14" s="97"/>
      <c r="B14" s="42"/>
      <c r="C14" s="32"/>
      <c r="D14" s="42"/>
      <c r="E14" s="32"/>
      <c r="F14" s="42"/>
      <c r="G14" s="32"/>
      <c r="H14" s="42"/>
      <c r="I14" s="32"/>
      <c r="J14" s="42"/>
      <c r="K14" s="32"/>
      <c r="L14" s="42"/>
      <c r="M14" s="32"/>
      <c r="N14" s="32"/>
      <c r="O14" s="32"/>
      <c r="P14" s="42"/>
      <c r="Q14" s="32"/>
      <c r="R14" s="42"/>
      <c r="S14" s="32"/>
      <c r="T14" s="42"/>
      <c r="U14" s="32"/>
      <c r="V14" s="42"/>
      <c r="W14" s="32"/>
      <c r="X14" s="124"/>
      <c r="Y14" s="124"/>
      <c r="Z14" s="124"/>
      <c r="AA14" s="124"/>
      <c r="AB14" s="124"/>
      <c r="AC14" s="124"/>
      <c r="AD14" s="160" t="s">
        <v>13</v>
      </c>
      <c r="AE14" s="126"/>
    </row>
    <row r="15" spans="1:57" ht="14.4" customHeight="1" x14ac:dyDescent="0.3">
      <c r="B15" s="25"/>
      <c r="C15" s="25"/>
      <c r="D15" s="25"/>
      <c r="E15" s="25"/>
      <c r="F15" s="25"/>
      <c r="G15" s="25"/>
      <c r="H15" s="25"/>
      <c r="I15" s="25"/>
      <c r="J15" s="25"/>
      <c r="L15" s="25"/>
      <c r="M15" s="25"/>
      <c r="N15" s="25"/>
      <c r="AD15">
        <f>COUNTA($AE$6:$AE$13)-COUNTBLANK($AE$6:$AE$13)</f>
        <v>0</v>
      </c>
      <c r="AE15" s="25"/>
    </row>
    <row r="16" spans="1:57" s="44" customFormat="1" ht="14.4" customHeight="1" x14ac:dyDescent="0.3">
      <c r="A16" s="31"/>
      <c r="B16" s="43"/>
      <c r="C16" s="92" t="s">
        <v>134</v>
      </c>
      <c r="E16" s="43"/>
      <c r="F16" s="43"/>
      <c r="G16" s="43"/>
      <c r="H16" s="43"/>
      <c r="I16" s="43"/>
      <c r="J16" s="43"/>
      <c r="K16" s="25"/>
      <c r="L16" s="127"/>
      <c r="M16" s="100"/>
      <c r="N16" s="100"/>
      <c r="O16" s="25"/>
      <c r="P16" s="25"/>
      <c r="Q16" s="25"/>
      <c r="R16" s="25"/>
      <c r="S16" s="25"/>
      <c r="T16" s="25"/>
      <c r="U16" s="25"/>
      <c r="V16" s="25"/>
      <c r="W16" s="25"/>
      <c r="X16" s="25"/>
      <c r="Y16" s="25"/>
      <c r="Z16" s="25"/>
      <c r="AA16" s="25"/>
      <c r="AB16" s="25"/>
      <c r="AC16" s="25"/>
      <c r="AD16" s="25"/>
      <c r="AE16" s="103"/>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row>
    <row r="17" spans="1:57" s="44" customFormat="1" ht="14.4" customHeight="1" x14ac:dyDescent="0.3">
      <c r="A17" s="31"/>
      <c r="B17" s="43"/>
      <c r="C17" s="92" t="s">
        <v>135</v>
      </c>
      <c r="E17" s="43"/>
      <c r="F17" s="43"/>
      <c r="G17" s="43"/>
      <c r="H17" s="43"/>
      <c r="I17" s="43"/>
      <c r="J17" s="43"/>
      <c r="K17" s="25"/>
      <c r="L17" s="127"/>
      <c r="M17" s="100"/>
      <c r="N17" s="100"/>
      <c r="O17" s="25"/>
      <c r="P17" s="25"/>
      <c r="Q17" s="25"/>
      <c r="R17" s="25"/>
      <c r="S17" s="25"/>
      <c r="T17" s="25"/>
      <c r="U17" s="25"/>
      <c r="V17" s="25"/>
      <c r="W17" s="25"/>
      <c r="X17" s="25"/>
      <c r="Y17" s="25"/>
      <c r="Z17" s="25"/>
      <c r="AA17" s="25"/>
      <c r="AB17" s="25"/>
      <c r="AC17" s="25"/>
      <c r="AD17" s="25"/>
      <c r="AE17" s="103"/>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row>
  </sheetData>
  <sheetProtection algorithmName="SHA-512" hashValue="4mFhNM0NsqocmttBjtjkLxfY5glO0P7f5/I2ai78nZx98QLLNOEpWgW+Z6+1ZpbdXNQuE3CeqJ28EFmWooncAQ==" saltValue="SHBKAXLBGziWNSqs21N2IA==" spinCount="100000" sheet="1" objects="1" scenarios="1" selectLockedCells="1"/>
  <mergeCells count="1">
    <mergeCell ref="G2:K3"/>
  </mergeCells>
  <conditionalFormatting sqref="B5:V13">
    <cfRule type="expression" dxfId="117" priority="8">
      <formula>$AA5=1</formula>
    </cfRule>
  </conditionalFormatting>
  <conditionalFormatting sqref="C5:U13">
    <cfRule type="expression" dxfId="116" priority="9">
      <formula>$AA5=2</formula>
    </cfRule>
  </conditionalFormatting>
  <conditionalFormatting sqref="D5:T13">
    <cfRule type="expression" dxfId="115" priority="10">
      <formula>$AA5=3</formula>
    </cfRule>
  </conditionalFormatting>
  <conditionalFormatting sqref="E5:S13">
    <cfRule type="expression" dxfId="114" priority="11">
      <formula>$AA5=4</formula>
    </cfRule>
  </conditionalFormatting>
  <conditionalFormatting sqref="F5:R13">
    <cfRule type="expression" dxfId="113" priority="12">
      <formula>$AA5=5</formula>
    </cfRule>
  </conditionalFormatting>
  <conditionalFormatting sqref="G5:Q13">
    <cfRule type="expression" dxfId="112" priority="13">
      <formula>$AA5=6</formula>
    </cfRule>
  </conditionalFormatting>
  <conditionalFormatting sqref="H5:P13">
    <cfRule type="expression" dxfId="111" priority="14">
      <formula>$AA5=7</formula>
    </cfRule>
  </conditionalFormatting>
  <conditionalFormatting sqref="I5:O13">
    <cfRule type="expression" dxfId="110" priority="15">
      <formula>$AA5=8</formula>
    </cfRule>
  </conditionalFormatting>
  <conditionalFormatting sqref="N5:N13">
    <cfRule type="expression" dxfId="109" priority="4">
      <formula>$AC5=-1</formula>
    </cfRule>
    <cfRule type="expression" dxfId="108" priority="5">
      <formula>AND($AC5=1, $N5&lt;&gt;"")</formula>
    </cfRule>
    <cfRule type="expression" dxfId="107" priority="6">
      <formula>$AC5=0</formula>
    </cfRule>
    <cfRule type="expression" dxfId="106" priority="7">
      <formula>$AC5=1</formula>
    </cfRule>
  </conditionalFormatting>
  <conditionalFormatting sqref="Y5:Z13">
    <cfRule type="expression" dxfId="105" priority="1">
      <formula>_xlfn.ISFORMULA(Y5)</formula>
    </cfRule>
    <cfRule type="expression" dxfId="104" priority="2">
      <formula>Y5&lt;&gt;""</formula>
    </cfRule>
  </conditionalFormatting>
  <conditionalFormatting sqref="AE5:BE13">
    <cfRule type="expression" dxfId="103" priority="3">
      <formula>$AE5&lt;&gt;""</formula>
    </cfRule>
  </conditionalFormatting>
  <pageMargins left="0.70866141732283472" right="0.70866141732283472" top="0.74803149606299213" bottom="0.74803149606299213" header="0.31496062992125984" footer="0.31496062992125984"/>
  <pageSetup paperSize="9" scale="47" fitToHeight="0" orientation="portrait" r:id="rId1"/>
  <headerFooter>
    <oddHeader>&amp;L&amp;G&amp;R&amp;A</oddHeader>
    <oddFooter>Pagina &amp;P van &amp;N</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C45E-7D24-46AB-95B6-495232C69C68}">
  <sheetPr codeName="Blad7">
    <pageSetUpPr fitToPage="1"/>
  </sheetPr>
  <dimension ref="A1:CO150"/>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8.88671875" defaultRowHeight="14.4" customHeight="1" x14ac:dyDescent="0.3"/>
  <cols>
    <col min="1" max="1" width="2.44140625" style="25" customWidth="1"/>
    <col min="2" max="2" width="1.109375" style="43" customWidth="1"/>
    <col min="3" max="4" width="1.109375" style="44" customWidth="1"/>
    <col min="5" max="9" width="1.109375" style="43" customWidth="1"/>
    <col min="10" max="10" width="36.44140625" style="43" customWidth="1"/>
    <col min="11" max="11" width="46.44140625" style="25" customWidth="1"/>
    <col min="12" max="12" width="10.88671875" style="127" customWidth="1"/>
    <col min="13" max="13" width="16.44140625" style="100" customWidth="1"/>
    <col min="14" max="15" width="16.44140625" style="100" hidden="1" customWidth="1"/>
    <col min="16" max="16" width="1.109375" style="25" customWidth="1"/>
    <col min="17" max="23" width="1.109375" style="25" hidden="1" customWidth="1"/>
    <col min="24" max="24" width="2.44140625" style="25" hidden="1" customWidth="1"/>
    <col min="25" max="26" width="9.109375" style="25" hidden="1" customWidth="1"/>
    <col min="27" max="39" width="9" style="25" hidden="1" customWidth="1"/>
    <col min="40" max="41" width="9.109375" style="25" hidden="1" customWidth="1"/>
    <col min="42" max="47" width="9" style="25" hidden="1" customWidth="1"/>
    <col min="48" max="53" width="9" style="102" hidden="1" customWidth="1"/>
    <col min="54" max="66" width="9" style="25" hidden="1" customWidth="1"/>
    <col min="67" max="67" width="2.44140625" style="103" customWidth="1"/>
    <col min="68" max="76" width="8.88671875" style="25" customWidth="1"/>
    <col min="77" max="16384" width="8.88671875" style="25"/>
  </cols>
  <sheetData>
    <row r="1" spans="1:93" ht="24" customHeight="1" x14ac:dyDescent="0.3">
      <c r="A1" s="40"/>
      <c r="B1" s="41"/>
      <c r="C1" s="41"/>
      <c r="D1" s="41"/>
      <c r="E1" s="41"/>
      <c r="F1" s="41"/>
      <c r="G1" s="41"/>
      <c r="H1" s="41"/>
      <c r="I1" s="41"/>
      <c r="J1" s="41"/>
      <c r="K1" s="150"/>
      <c r="L1" s="150"/>
      <c r="Y1" s="148" t="str">
        <f ca="1">IF(SUM(AH148:AJ148, AV148:AX148, BB148:BG148)=1, Fout_zonder_rij_enkel, IF(SUM(AH148:AJ148, AV148:AX148, BB148:BG148)&gt;1, SUM(AH148:AJ148, AV148:AX148, BB148:BG148)&amp;Fout_zonder_rij_meer, IF(SUM(Y148, AE148:AG148)&lt;&gt;0, "Vul het blad in.", "")))</f>
        <v>Vul het blad in.</v>
      </c>
    </row>
    <row r="2" spans="1:93" customFormat="1" ht="14.1" customHeight="1" x14ac:dyDescent="0.3">
      <c r="B2" s="240" t="str">
        <f>"RESULTATENREKENING "&amp;Datum_werkingsjaar</f>
        <v>RESULTATENREKENING 2024</v>
      </c>
      <c r="C2" s="240"/>
      <c r="D2" s="240"/>
      <c r="E2" s="240"/>
      <c r="F2" s="240"/>
      <c r="G2" s="240"/>
      <c r="H2" s="240"/>
      <c r="I2" s="240"/>
      <c r="J2" s="240"/>
      <c r="K2" s="150"/>
      <c r="L2" s="151"/>
      <c r="Y2" s="203" t="s">
        <v>363</v>
      </c>
      <c r="AE2" s="25" t="s">
        <v>364</v>
      </c>
      <c r="AN2" s="203" t="s">
        <v>365</v>
      </c>
      <c r="BO2" s="76"/>
    </row>
    <row r="3" spans="1:93" s="31" customFormat="1" ht="9.6" customHeight="1" x14ac:dyDescent="0.3">
      <c r="B3" s="240"/>
      <c r="C3" s="240"/>
      <c r="D3" s="240"/>
      <c r="E3" s="240"/>
      <c r="F3" s="240"/>
      <c r="G3" s="240"/>
      <c r="H3" s="240"/>
      <c r="I3" s="240"/>
      <c r="J3" s="240"/>
      <c r="K3" s="78"/>
      <c r="L3" s="78"/>
      <c r="M3"/>
      <c r="N3"/>
      <c r="O3"/>
      <c r="Y3" s="204" t="s">
        <v>366</v>
      </c>
      <c r="Z3" s="79" t="s">
        <v>92</v>
      </c>
      <c r="AA3" s="25"/>
      <c r="AB3" s="79" t="s">
        <v>300</v>
      </c>
      <c r="AC3" s="25"/>
      <c r="AD3" s="25"/>
      <c r="AE3" s="213" t="b">
        <v>1</v>
      </c>
      <c r="AF3" s="40" t="b">
        <v>0</v>
      </c>
      <c r="AG3" s="40" t="b">
        <v>0</v>
      </c>
      <c r="AH3" s="79" t="s">
        <v>302</v>
      </c>
      <c r="AI3" s="25"/>
      <c r="AJ3" s="25"/>
      <c r="AK3" s="79" t="s">
        <v>301</v>
      </c>
      <c r="AL3" s="25"/>
      <c r="AM3" s="25"/>
      <c r="AN3" s="204" t="s">
        <v>133</v>
      </c>
      <c r="AO3" s="25"/>
      <c r="AP3" s="79" t="s">
        <v>129</v>
      </c>
      <c r="AQ3" s="25"/>
      <c r="AR3" s="25"/>
      <c r="AS3" s="25" t="s">
        <v>126</v>
      </c>
      <c r="AT3" s="25"/>
      <c r="AU3" s="25"/>
      <c r="AV3" s="106" t="s">
        <v>20</v>
      </c>
      <c r="AW3" s="102"/>
      <c r="AX3" s="102"/>
      <c r="AY3" s="102" t="s">
        <v>136</v>
      </c>
      <c r="AZ3" s="102"/>
      <c r="BA3" s="102"/>
      <c r="BB3" s="25" t="s">
        <v>128</v>
      </c>
      <c r="BC3" s="25"/>
      <c r="BD3" s="25"/>
      <c r="BE3" s="25" t="s">
        <v>367</v>
      </c>
      <c r="BF3" s="25"/>
      <c r="BG3" s="25"/>
      <c r="BH3" s="25"/>
      <c r="BI3" s="25"/>
      <c r="BJ3" s="79" t="s">
        <v>14</v>
      </c>
      <c r="BK3" s="25"/>
      <c r="BL3" s="25"/>
      <c r="BM3" s="25"/>
      <c r="BN3" s="25"/>
      <c r="BO3" s="103"/>
    </row>
    <row r="4" spans="1:93" s="111" customFormat="1" ht="14.4" customHeight="1" x14ac:dyDescent="0.3">
      <c r="A4" s="75"/>
      <c r="B4" s="107" t="s">
        <v>40</v>
      </c>
      <c r="C4" s="107"/>
      <c r="D4" s="107"/>
      <c r="E4" s="107"/>
      <c r="F4" s="107"/>
      <c r="G4" s="107"/>
      <c r="H4" s="107"/>
      <c r="I4" s="107"/>
      <c r="J4" s="107"/>
      <c r="K4" s="75"/>
      <c r="L4" s="107" t="s">
        <v>0</v>
      </c>
      <c r="M4" s="129" t="str">
        <f>"Boekjaar "&amp;Datum_werkingsjaar</f>
        <v>Boekjaar 2024</v>
      </c>
      <c r="N4" s="108" t="s">
        <v>84</v>
      </c>
      <c r="O4" s="108" t="s">
        <v>84</v>
      </c>
      <c r="P4" s="75"/>
      <c r="Q4" s="75"/>
      <c r="R4" s="75"/>
      <c r="S4" s="75"/>
      <c r="T4" s="75"/>
      <c r="U4" s="75"/>
      <c r="V4" s="75"/>
      <c r="W4" s="75"/>
      <c r="X4" s="75"/>
      <c r="Y4" s="207" t="s">
        <v>368</v>
      </c>
      <c r="Z4" s="80" t="str">
        <f>"""+"" én ""-"""</f>
        <v>"+" én "-"</v>
      </c>
      <c r="AA4" s="45" t="str">
        <f xml:space="preserve"> "Enkel ""-"""</f>
        <v>Enkel "-"</v>
      </c>
      <c r="AB4" s="80" t="str">
        <f>SUBSTITUTE(ADDRESS(1, COLUMN(M4), 4, 1), "1", "")</f>
        <v>M</v>
      </c>
      <c r="AC4" s="45" t="str">
        <f>SUBSTITUTE(ADDRESS(1, COLUMN(N4), 4, 1), "1", "")</f>
        <v>N</v>
      </c>
      <c r="AD4" s="45" t="str">
        <f>SUBSTITUTE(ADDRESS(1, COLUMN(O4), 4, 1), "1", "")</f>
        <v>O</v>
      </c>
      <c r="AE4" s="80" t="str">
        <f>SUBSTITUTE(ADDRESS(1, COLUMN(M4), 4, 1), "1", "")</f>
        <v>M</v>
      </c>
      <c r="AF4" s="45" t="str">
        <f>SUBSTITUTE(ADDRESS(1, COLUMN(N3), 4, 1), "1", "")</f>
        <v>N</v>
      </c>
      <c r="AG4" s="45" t="str">
        <f>SUBSTITUTE(ADDRESS(1, COLUMN(O3), 4, 1), "1", "")</f>
        <v>O</v>
      </c>
      <c r="AH4" s="80" t="str">
        <f>SUBSTITUTE(ADDRESS(1, COLUMN(M4), 4, 1), "1", "")</f>
        <v>M</v>
      </c>
      <c r="AI4" s="45" t="str">
        <f>SUBSTITUTE(ADDRESS(1, COLUMN(N3), 4, 1), "1", "")</f>
        <v>N</v>
      </c>
      <c r="AJ4" s="45" t="str">
        <f>SUBSTITUTE(ADDRESS(1, COLUMN(O3), 4, 1), "1", "")</f>
        <v>O</v>
      </c>
      <c r="AK4" s="80" t="str">
        <f>SUBSTITUTE(ADDRESS(1, COLUMN(M4), 4, 1), "1", "")</f>
        <v>M</v>
      </c>
      <c r="AL4" s="45" t="str">
        <f>SUBSTITUTE(ADDRESS(1, COLUMN(N4), 4, 1), "1", "")</f>
        <v>N</v>
      </c>
      <c r="AM4" s="45" t="str">
        <f>SUBSTITUTE(ADDRESS(1, COLUMN(O4), 4, 1), "1", "")</f>
        <v>O</v>
      </c>
      <c r="AN4" s="207" t="s">
        <v>1</v>
      </c>
      <c r="AO4" s="45" t="s">
        <v>2</v>
      </c>
      <c r="AP4" s="81" t="str">
        <f>SUBSTITUTE(ADDRESS(1, COLUMN(M4), 4, 1), "1", "")</f>
        <v>M</v>
      </c>
      <c r="AQ4" s="46" t="str">
        <f t="shared" ref="AQ4:AR4" si="0">SUBSTITUTE(ADDRESS(1, COLUMN(N4), 4, 1), "1", "")</f>
        <v>N</v>
      </c>
      <c r="AR4" s="46" t="str">
        <f t="shared" si="0"/>
        <v>O</v>
      </c>
      <c r="AS4" s="90" t="str">
        <f>SUBSTITUTE(ADDRESS(1, COLUMN(M4), 4, 1), "1", "")</f>
        <v>M</v>
      </c>
      <c r="AT4" s="46" t="str">
        <f t="shared" ref="AT4:AU4" si="1">SUBSTITUTE(ADDRESS(1, COLUMN(N4), 4, 1), "1", "")</f>
        <v>N</v>
      </c>
      <c r="AU4" s="46" t="str">
        <f t="shared" si="1"/>
        <v>O</v>
      </c>
      <c r="AV4" s="82" t="str">
        <f>SUBSTITUTE(ADDRESS(1, COLUMN(M4), 4, 1), "1", "")</f>
        <v>M</v>
      </c>
      <c r="AW4" s="47" t="str">
        <f t="shared" ref="AW4:AX4" si="2">SUBSTITUTE(ADDRESS(1, COLUMN(N4), 4, 1), "1", "")</f>
        <v>N</v>
      </c>
      <c r="AX4" s="47" t="str">
        <f t="shared" si="2"/>
        <v>O</v>
      </c>
      <c r="AY4" s="84" t="str">
        <f>SUBSTITUTE(ADDRESS(1, COLUMN(M4), 4, 1), "1", "")</f>
        <v>M</v>
      </c>
      <c r="AZ4" s="47" t="str">
        <f t="shared" ref="AZ4:BA4" si="3">SUBSTITUTE(ADDRESS(1, COLUMN(N4), 4, 1), "1", "")</f>
        <v>N</v>
      </c>
      <c r="BA4" s="47" t="str">
        <f t="shared" si="3"/>
        <v>O</v>
      </c>
      <c r="BB4" s="86" t="str">
        <f>SUBSTITUTE(ADDRESS(1, COLUMN(M4), 4, 1), "1", "")</f>
        <v>M</v>
      </c>
      <c r="BC4" s="45" t="str">
        <f t="shared" ref="BC4:BD4" si="4">SUBSTITUTE(ADDRESS(1, COLUMN(N4), 4, 1), "1", "")</f>
        <v>N</v>
      </c>
      <c r="BD4" s="45" t="str">
        <f t="shared" si="4"/>
        <v>O</v>
      </c>
      <c r="BE4" s="165" t="str">
        <f>SUBSTITUTE(ADDRESS(1, COLUMN(M4), 4, 1), "1", "")</f>
        <v>M</v>
      </c>
      <c r="BF4" s="45" t="str">
        <f t="shared" ref="BF4:BG4" si="5">SUBSTITUTE(ADDRESS(1, COLUMN(N4), 4, 1), "1", "")</f>
        <v>N</v>
      </c>
      <c r="BG4" s="45" t="str">
        <f t="shared" si="5"/>
        <v>O</v>
      </c>
      <c r="BH4" s="109" t="s">
        <v>369</v>
      </c>
      <c r="BI4" s="88" t="s">
        <v>30</v>
      </c>
      <c r="BJ4" s="80" t="str">
        <f>SUBSTITUTE(ADDRESS(1, COLUMN(M4), 4, 1), "1", "")</f>
        <v>M</v>
      </c>
      <c r="BK4" s="45" t="str">
        <f t="shared" ref="BK4:BL4" si="6">SUBSTITUTE(ADDRESS(1, COLUMN(N4), 4, 1), "1", "")</f>
        <v>N</v>
      </c>
      <c r="BL4" s="45" t="str">
        <f t="shared" si="6"/>
        <v>O</v>
      </c>
      <c r="BM4" s="109" t="s">
        <v>31</v>
      </c>
      <c r="BN4" s="45" t="s">
        <v>85</v>
      </c>
      <c r="BO4" s="110"/>
      <c r="CO4" s="99" t="s">
        <v>141</v>
      </c>
    </row>
    <row r="5" spans="1:93" s="27" customFormat="1" ht="14.25" customHeight="1" x14ac:dyDescent="0.3">
      <c r="A5" s="76" t="str">
        <f ca="1">IF(BI5&lt;&gt;"", "✘", "")</f>
        <v/>
      </c>
      <c r="B5" s="112"/>
      <c r="C5" s="112" t="s">
        <v>50</v>
      </c>
      <c r="D5" s="112"/>
      <c r="E5" s="112"/>
      <c r="F5" s="112"/>
      <c r="G5" s="112"/>
      <c r="H5" s="112"/>
      <c r="I5" s="112"/>
      <c r="J5" s="112"/>
      <c r="K5" s="30"/>
      <c r="L5" s="113" t="s">
        <v>70</v>
      </c>
      <c r="M5" s="218">
        <f>SUM(M6,M26:M28,M76:M77)</f>
        <v>0</v>
      </c>
      <c r="N5" s="114"/>
      <c r="O5" s="114"/>
      <c r="P5" s="30"/>
      <c r="Q5" s="30"/>
      <c r="R5" s="30"/>
      <c r="S5" s="30"/>
      <c r="T5" s="30"/>
      <c r="U5" s="30"/>
      <c r="Y5" s="208">
        <f>IF(AND(
IF(AE$3, M5&lt;&gt;0, TRUE),
IF(AF$3, N5&lt;&gt;0, TRUE),
IF(AG$3, O5&lt;&gt; 0, TRUE)),
0, 1)</f>
        <v>1</v>
      </c>
      <c r="Z5" s="91"/>
      <c r="AB5" s="172"/>
      <c r="AC5" s="173"/>
      <c r="AD5" s="173"/>
      <c r="AE5" s="91"/>
      <c r="AF5" s="27">
        <v>-1</v>
      </c>
      <c r="AG5" s="27">
        <v>-1</v>
      </c>
      <c r="AH5" s="91"/>
      <c r="AK5" s="91"/>
      <c r="AN5" s="208">
        <f>IF(C5&lt;&gt;"",1,IF(D5&lt;&gt;"",2,IF(E5&lt;&gt;"",3,IF(F5&lt;&gt;"",4,IF(G5&lt;&gt;"",5,IF(H5&lt;&gt;"",6,IF(I5&lt;&gt;"",7,IF(J5&lt;&gt;"",8))))))))</f>
        <v>1</v>
      </c>
      <c r="AO5" s="27">
        <f>IF($AN6&gt;$AN5, IFERROR(MATCH($AN5, $AN6:$AN$146, 0)-1, ROW($AO$146)-ROW()), "")</f>
        <v>72</v>
      </c>
      <c r="AP5" s="91">
        <f t="shared" ref="AP5:AR5" ca="1" si="7">IF(AE5&lt;&gt;-1, IF(AB5&lt;&gt;"", AB5, IF($AO5&lt;&gt;"", SUMIF(OFFSET($AN5, 1, 0, $AO5), $AN5+1, OFFSET(M5, 1, 0, $AO5)), M5)), "")</f>
        <v>0</v>
      </c>
      <c r="AQ5" s="27" t="str">
        <f t="shared" ca="1" si="7"/>
        <v/>
      </c>
      <c r="AR5" s="27" t="str">
        <f t="shared" ca="1" si="7"/>
        <v/>
      </c>
      <c r="AS5" s="87">
        <f t="shared" ref="AS5:AU5" ca="1" si="8">IF(AP5&lt;&gt;0, AP5, M5)</f>
        <v>0</v>
      </c>
      <c r="AT5" s="27" t="str">
        <f t="shared" ca="1" si="8"/>
        <v/>
      </c>
      <c r="AU5" s="27" t="str">
        <f t="shared" ca="1" si="8"/>
        <v/>
      </c>
      <c r="AV5" s="83" t="str">
        <f t="shared" ref="AV5:AW5" ca="1" si="9">IF(AE5&lt;&gt;-1, IF(ISTEXT(M5), IFERROR(IF(SEARCH(".", M5)&lt;&gt;0, "| Veld '"&amp;AV$4&amp;ROW()&amp;"': "&amp;Fout_punt), "| Veld '"&amp;AV$4&amp;ROW()&amp;"': "&amp;Fout_geen_getal), IF(M5&lt;&gt;AS5, "| Veld '"&amp;AV$4&amp;ROW()&amp;"': "&amp;Fout_som&amp;TEXT(AS5,"#.##0,00 €")&amp;"  ", IF($AA5&lt;&gt;0, IF(M5&gt;0, "| Veld '"&amp;AV$4&amp;ROW()&amp;"': "&amp;Fout_positief, ""), IF($Z5&lt;&gt;1, IF(M5&lt;0, "| Veld '"&amp;AV$4&amp;ROW()&amp;"': "&amp;Fout_negatief, ""), "")))), "")</f>
        <v/>
      </c>
      <c r="AW5" s="30" t="str">
        <f t="shared" si="9"/>
        <v/>
      </c>
      <c r="AX5" s="30" t="str">
        <f t="shared" ref="AX5" si="10">IF(AG5&lt;&gt;-1, IF(ISTEXT(O5), IFERROR(IF(SEARCH(".", O5)&lt;&gt;0, "| Veld '"&amp;AX$4&amp;ROW()&amp;"': "&amp;Fout_punt), "| Veld '"&amp;AX$4&amp;ROW()&amp;"': "&amp;Fout_geen_getal), IF(O5&lt;&gt;AU5, "| Veld '"&amp;AX$4&amp;ROW()&amp;"': "&amp;Fout_som&amp;TEXT(AU5,"#.##0,00 €")&amp;"  ", IF($AA5&lt;&gt;0, IF(O5&gt;0, "| Veld '"&amp;AX$4&amp;ROW()&amp;"': "&amp;Fout_positief, ""), IF($Z5&lt;&gt;1, IF(O5&lt;0, "| Veld '"&amp;AX$4&amp;ROW()&amp;"': "&amp;Fout_negatief, ""), "")))), "")</f>
        <v/>
      </c>
      <c r="AY5" s="85" t="str">
        <f t="shared" ref="AY5:AZ5" ca="1" si="11">IF(AV5&lt;&gt;"", ROW(), "")</f>
        <v/>
      </c>
      <c r="AZ5" s="30" t="str">
        <f t="shared" si="11"/>
        <v/>
      </c>
      <c r="BA5" s="30" t="str">
        <f t="shared" ref="BA5" si="12">IF(AX5&lt;&gt;"", ROW(), "")</f>
        <v/>
      </c>
      <c r="BB5" s="87" t="str">
        <f t="shared" ref="BB5:BD5" ca="1" si="13">IF(AP5&lt;&gt;AS5, "| Veld '"&amp;BB$4&amp;ROW()&amp;"': "&amp;Info_lege_velden, "")</f>
        <v/>
      </c>
      <c r="BC5" s="27" t="str">
        <f t="shared" ca="1" si="13"/>
        <v/>
      </c>
      <c r="BD5" s="27" t="str">
        <f t="shared" ca="1" si="13"/>
        <v/>
      </c>
      <c r="BE5" s="166" t="str">
        <f t="shared" ref="BE5:BG5" si="14">IF(AE5&lt;0, IF(M5&lt;&gt;0, "| Veld '"&amp;BE$4&amp;ROW()&amp;"'"&amp;Fout_redundant, ""), "")</f>
        <v/>
      </c>
      <c r="BF5" s="27" t="str">
        <f t="shared" si="14"/>
        <v/>
      </c>
      <c r="BG5" s="27" t="str">
        <f t="shared" si="14"/>
        <v/>
      </c>
      <c r="BH5" s="174"/>
      <c r="BI5" s="89" t="str">
        <f ca="1">_xlfn.CONCAT(AV5:AX5,BB5:BD5,BE5:BG5,AH5:AJ5)</f>
        <v/>
      </c>
      <c r="BJ5" s="116" t="str">
        <f t="shared" ref="BJ5" ca="1" si="15">IF($AO5&lt;&gt;"", IF(SUMIF(OFFSET($AN5, 1, 0, $AO5), "&gt;"&amp;$AN5, OFFSET(AY5, 1, 0, $AO5))&lt;&gt;0, IFERROR( "| Veld '"&amp;BJ$4&amp;ROW()&amp;"': "&amp;Waarschuwing_1&amp;_xlfn.TEXTJOIN(" &amp; ", TRUE, OFFSET(AY5,1,0,$AO5))&amp;" in kolom '"&amp;BJ$4&amp;"'"&amp;Waarschuwing_2, "| Veld '"&amp;BJ$4&amp;ROW()&amp;"': "&amp;Waarschuwing_legacy), ""), "")</f>
        <v/>
      </c>
      <c r="BK5" s="117" t="str">
        <f t="shared" ref="BK5" ca="1" si="16">IF($AO5&lt;&gt;"", IF(SUMIF(OFFSET($AN5, 1, 0, $AO5), "&gt;"&amp;$AN5, OFFSET(AZ5, 1, 0, $AO5))&lt;&gt;0, IFERROR( "| Veld '"&amp;BK$4&amp;ROW()&amp;"': "&amp;Waarschuwing_1&amp;_xlfn.TEXTJOIN(" &amp; ", TRUE, OFFSET(AZ5,1,0,$AO5))&amp;" in kolom '"&amp;BK$4&amp;"'"&amp;Waarschuwing_2, "| Veld '"&amp;BK$4&amp;ROW()&amp;"': "&amp;Waarschuwing_legacy), ""), "")</f>
        <v/>
      </c>
      <c r="BL5" s="117" t="str">
        <f t="shared" ref="BL5" ca="1" si="17">IF($AO5&lt;&gt;"", IF(SUMIF(OFFSET($AN5, 1, 0, $AO5), "&gt;"&amp;$AN5, OFFSET(BA5, 1, 0, $AO5))&lt;&gt;0, IFERROR( "| Veld '"&amp;BL$4&amp;ROW()&amp;"': "&amp;Waarschuwing_1&amp;_xlfn.TEXTJOIN(" &amp; ", TRUE, OFFSET(BA5,1,0,$AO5))&amp;" in kolom '"&amp;BL$4&amp;"'"&amp;Waarschuwing_2, "| Veld '"&amp;BL$4&amp;ROW()&amp;"': "&amp;Waarschuwing_legacy), ""), "")</f>
        <v/>
      </c>
      <c r="BM5" s="118" t="str">
        <f ca="1">_xlfn.CONCAT(BJ5:BL5, AK5:AM5)</f>
        <v/>
      </c>
      <c r="BO5" s="28" t="str">
        <f t="shared" ref="BO5:BO68" ca="1" si="18">IF($BI5&lt;&gt;"", $BI5, $BM5)</f>
        <v/>
      </c>
    </row>
    <row r="6" spans="1:93" s="27" customFormat="1" ht="14.25" customHeight="1" x14ac:dyDescent="0.3">
      <c r="A6" s="76" t="str">
        <f t="shared" ref="A6:A69" ca="1" si="19">IF(BI6&lt;&gt;"", "✘", "")</f>
        <v/>
      </c>
      <c r="B6" s="119"/>
      <c r="C6" s="119" t="s">
        <v>35</v>
      </c>
      <c r="D6" s="119" t="s">
        <v>5</v>
      </c>
      <c r="E6" s="119"/>
      <c r="F6" s="119"/>
      <c r="G6" s="119"/>
      <c r="H6" s="119"/>
      <c r="I6" s="119"/>
      <c r="J6" s="119"/>
      <c r="L6" s="120">
        <v>70</v>
      </c>
      <c r="M6" s="219">
        <f>SUM(M7,M13,M20:M21,M25:M25)</f>
        <v>0</v>
      </c>
      <c r="N6" s="121"/>
      <c r="O6" s="121"/>
      <c r="Y6" s="208"/>
      <c r="Z6" s="91"/>
      <c r="AB6" s="172"/>
      <c r="AC6" s="173"/>
      <c r="AD6" s="173"/>
      <c r="AE6" s="91"/>
      <c r="AF6" s="27">
        <v>-1</v>
      </c>
      <c r="AG6" s="27">
        <v>-1</v>
      </c>
      <c r="AH6" s="91"/>
      <c r="AK6" s="91"/>
      <c r="AN6" s="208">
        <f t="shared" ref="AN6:AN69" si="20">IF(C6&lt;&gt;"",1,IF(D6&lt;&gt;"",2,IF(E6&lt;&gt;"",3,IF(F6&lt;&gt;"",4,IF(G6&lt;&gt;"",5,IF(H6&lt;&gt;"",6,IF(I6&lt;&gt;"",7,IF(J6&lt;&gt;"",8))))))))</f>
        <v>2</v>
      </c>
      <c r="AO6" s="27">
        <f>IF($AN7&gt;$AN6, IFERROR(MATCH($AN6, $AN7:$AN$146, 0)-1, ROW($AO$146)-ROW()), "")</f>
        <v>19</v>
      </c>
      <c r="AP6" s="91">
        <f t="shared" ref="AP6:AP69" ca="1" si="21">IF(AE6&lt;&gt;-1, IF(AB6&lt;&gt;"", AB6, IF($AO6&lt;&gt;"", SUMIF(OFFSET($AN6, 1, 0, $AO6), $AN6+1, OFFSET(M6, 1, 0, $AO6)), M6)), "")</f>
        <v>0</v>
      </c>
      <c r="AQ6" s="27" t="str">
        <f t="shared" ref="AQ6:AQ69" ca="1" si="22">IF(AF6&lt;&gt;-1, IF(AC6&lt;&gt;"", AC6, IF($AO6&lt;&gt;"", SUMIF(OFFSET($AN6, 1, 0, $AO6), $AN6+1, OFFSET(N6, 1, 0, $AO6)), N6)), "")</f>
        <v/>
      </c>
      <c r="AR6" s="27" t="str">
        <f t="shared" ref="AR6:AR69" ca="1" si="23">IF(AG6&lt;&gt;-1, IF(AD6&lt;&gt;"", AD6, IF($AO6&lt;&gt;"", SUMIF(OFFSET($AN6, 1, 0, $AO6), $AN6+1, OFFSET(O6, 1, 0, $AO6)), O6)), "")</f>
        <v/>
      </c>
      <c r="AS6" s="87">
        <f t="shared" ref="AS6:AS69" ca="1" si="24">IF(AP6&lt;&gt;0, AP6, M6)</f>
        <v>0</v>
      </c>
      <c r="AT6" s="27" t="str">
        <f t="shared" ref="AT6:AT69" ca="1" si="25">IF(AQ6&lt;&gt;0, AQ6, N6)</f>
        <v/>
      </c>
      <c r="AU6" s="27" t="str">
        <f t="shared" ref="AU6:AU69" ca="1" si="26">IF(AR6&lt;&gt;0, AR6, O6)</f>
        <v/>
      </c>
      <c r="AV6" s="83" t="str">
        <f t="shared" ref="AV6:AV69" ca="1" si="27">IF(AE6&lt;&gt;-1, IF(ISTEXT(M6), IFERROR(IF(SEARCH(".", M6)&lt;&gt;0, "| Veld '"&amp;AV$4&amp;ROW()&amp;"': "&amp;Fout_punt), "| Veld '"&amp;AV$4&amp;ROW()&amp;"': "&amp;Fout_geen_getal), IF(M6&lt;&gt;AS6, "| Veld '"&amp;AV$4&amp;ROW()&amp;"': "&amp;Fout_som&amp;TEXT(AS6,"#.##0,00 €")&amp;"  ", IF($AA6&lt;&gt;0, IF(M6&gt;0, "| Veld '"&amp;AV$4&amp;ROW()&amp;"': "&amp;Fout_positief, ""), IF($Z6&lt;&gt;1, IF(M6&lt;0, "| Veld '"&amp;AV$4&amp;ROW()&amp;"': "&amp;Fout_negatief, ""), "")))), "")</f>
        <v/>
      </c>
      <c r="AW6" s="30" t="str">
        <f t="shared" ref="AW6:AW69" si="28">IF(AF6&lt;&gt;-1, IF(ISTEXT(N6), IFERROR(IF(SEARCH(".", N6)&lt;&gt;0, "| Veld '"&amp;AW$4&amp;ROW()&amp;"': "&amp;Fout_punt), "| Veld '"&amp;AW$4&amp;ROW()&amp;"': "&amp;Fout_geen_getal), IF(N6&lt;&gt;AT6, "| Veld '"&amp;AW$4&amp;ROW()&amp;"': "&amp;Fout_som&amp;TEXT(AT6,"#.##0,00 €")&amp;"  ", IF($AA6&lt;&gt;0, IF(N6&gt;0, "| Veld '"&amp;AW$4&amp;ROW()&amp;"': "&amp;Fout_positief, ""), IF($Z6&lt;&gt;1, IF(N6&lt;0, "| Veld '"&amp;AW$4&amp;ROW()&amp;"': "&amp;Fout_negatief, ""), "")))), "")</f>
        <v/>
      </c>
      <c r="AX6" s="30" t="str">
        <f t="shared" ref="AX6:AX69" si="29">IF(AG6&lt;&gt;-1, IF(ISTEXT(O6), IFERROR(IF(SEARCH(".", O6)&lt;&gt;0, "| Veld '"&amp;AX$4&amp;ROW()&amp;"': "&amp;Fout_punt), "| Veld '"&amp;AX$4&amp;ROW()&amp;"': "&amp;Fout_geen_getal), IF(O6&lt;&gt;AU6, "| Veld '"&amp;AX$4&amp;ROW()&amp;"': "&amp;Fout_som&amp;TEXT(AU6,"#.##0,00 €")&amp;"  ", IF($AA6&lt;&gt;0, IF(O6&gt;0, "| Veld '"&amp;AX$4&amp;ROW()&amp;"': "&amp;Fout_positief, ""), IF($Z6&lt;&gt;1, IF(O6&lt;0, "| Veld '"&amp;AX$4&amp;ROW()&amp;"': "&amp;Fout_negatief, ""), "")))), "")</f>
        <v/>
      </c>
      <c r="AY6" s="85" t="str">
        <f t="shared" ref="AY6:AY69" ca="1" si="30">IF(AV6&lt;&gt;"", ROW(), "")</f>
        <v/>
      </c>
      <c r="AZ6" s="30" t="str">
        <f t="shared" ref="AZ6:AZ69" si="31">IF(AW6&lt;&gt;"", ROW(), "")</f>
        <v/>
      </c>
      <c r="BA6" s="30" t="str">
        <f t="shared" ref="BA6:BA69" si="32">IF(AX6&lt;&gt;"", ROW(), "")</f>
        <v/>
      </c>
      <c r="BB6" s="87" t="str">
        <f t="shared" ref="BB6:BB69" ca="1" si="33">IF(AP6&lt;&gt;AS6, "| Veld '"&amp;BB$4&amp;ROW()&amp;"': "&amp;Info_lege_velden, "")</f>
        <v/>
      </c>
      <c r="BC6" s="27" t="str">
        <f t="shared" ref="BC6:BC69" ca="1" si="34">IF(AQ6&lt;&gt;AT6, "| Veld '"&amp;BC$4&amp;ROW()&amp;"': "&amp;Info_lege_velden, "")</f>
        <v/>
      </c>
      <c r="BD6" s="27" t="str">
        <f t="shared" ref="BD6:BD69" ca="1" si="35">IF(AR6&lt;&gt;AU6, "| Veld '"&amp;BD$4&amp;ROW()&amp;"': "&amp;Info_lege_velden, "")</f>
        <v/>
      </c>
      <c r="BE6" s="166" t="str">
        <f t="shared" ref="BE6:BE69" si="36">IF(AE6&lt;0, IF(M6&lt;&gt;0, "| Veld '"&amp;BE$4&amp;ROW()&amp;"'"&amp;Fout_redundant, ""), "")</f>
        <v/>
      </c>
      <c r="BF6" s="27" t="str">
        <f t="shared" ref="BF6:BF69" si="37">IF(AF6&lt;0, IF(N6&lt;&gt;0, "| Veld '"&amp;BF$4&amp;ROW()&amp;"'"&amp;Fout_redundant, ""), "")</f>
        <v/>
      </c>
      <c r="BG6" s="27" t="str">
        <f t="shared" ref="BG6:BG69" si="38">IF(AG6&lt;0, IF(O6&lt;&gt;0, "| Veld '"&amp;BG$4&amp;ROW()&amp;"'"&amp;Fout_redundant, ""), "")</f>
        <v/>
      </c>
      <c r="BH6" s="174"/>
      <c r="BI6" s="89" t="str">
        <f t="shared" ref="BI6:BI69" ca="1" si="39">_xlfn.CONCAT(AV6:AX6,BB6:BD6,BE6:BG6,AH6:AJ6)</f>
        <v/>
      </c>
      <c r="BJ6" s="116" t="str">
        <f t="shared" ref="BJ6:BJ69" ca="1" si="40">IF($AO6&lt;&gt;"", IF(SUMIF(OFFSET($AN6, 1, 0, $AO6), "&gt;"&amp;$AN6, OFFSET(AY6, 1, 0, $AO6))&lt;&gt;0, IFERROR( "| Veld '"&amp;BJ$4&amp;ROW()&amp;"': "&amp;Waarschuwing_1&amp;_xlfn.TEXTJOIN(" &amp; ", TRUE, OFFSET(AY6,1,0,$AO6))&amp;" in kolom '"&amp;BJ$4&amp;"'"&amp;Waarschuwing_2, "| Veld '"&amp;BJ$4&amp;ROW()&amp;"': "&amp;Waarschuwing_legacy), ""), "")</f>
        <v/>
      </c>
      <c r="BK6" s="117" t="str">
        <f t="shared" ref="BK6:BK69" ca="1" si="41">IF($AO6&lt;&gt;"", IF(SUMIF(OFFSET($AN6, 1, 0, $AO6), "&gt;"&amp;$AN6, OFFSET(AZ6, 1, 0, $AO6))&lt;&gt;0, IFERROR( "| Veld '"&amp;BK$4&amp;ROW()&amp;"': "&amp;Waarschuwing_1&amp;_xlfn.TEXTJOIN(" &amp; ", TRUE, OFFSET(AZ6,1,0,$AO6))&amp;" in kolom '"&amp;BK$4&amp;"'"&amp;Waarschuwing_2, "| Veld '"&amp;BK$4&amp;ROW()&amp;"': "&amp;Waarschuwing_legacy), ""), "")</f>
        <v/>
      </c>
      <c r="BL6" s="117" t="str">
        <f t="shared" ref="BL6:BL69" ca="1" si="42">IF($AO6&lt;&gt;"", IF(SUMIF(OFFSET($AN6, 1, 0, $AO6), "&gt;"&amp;$AN6, OFFSET(BA6, 1, 0, $AO6))&lt;&gt;0, IFERROR( "| Veld '"&amp;BL$4&amp;ROW()&amp;"': "&amp;Waarschuwing_1&amp;_xlfn.TEXTJOIN(" &amp; ", TRUE, OFFSET(BA6,1,0,$AO6))&amp;" in kolom '"&amp;BL$4&amp;"'"&amp;Waarschuwing_2, "| Veld '"&amp;BL$4&amp;ROW()&amp;"': "&amp;Waarschuwing_legacy), ""), "")</f>
        <v/>
      </c>
      <c r="BM6" s="118" t="str">
        <f t="shared" ref="BM6:BM69" ca="1" si="43">_xlfn.CONCAT(BJ6:BL6, AK6:AM6)</f>
        <v/>
      </c>
      <c r="BO6" s="28" t="str">
        <f t="shared" ca="1" si="18"/>
        <v/>
      </c>
    </row>
    <row r="7" spans="1:93" s="27" customFormat="1" ht="14.25" customHeight="1" x14ac:dyDescent="0.3">
      <c r="A7" s="76" t="str">
        <f t="shared" ca="1" si="19"/>
        <v/>
      </c>
      <c r="B7" s="119"/>
      <c r="C7" s="119" t="s">
        <v>35</v>
      </c>
      <c r="D7" s="27" t="s">
        <v>35</v>
      </c>
      <c r="E7" s="27" t="s">
        <v>93</v>
      </c>
      <c r="L7" s="120">
        <v>700</v>
      </c>
      <c r="M7" s="220">
        <f>SUM(M8,M11:M12)</f>
        <v>0</v>
      </c>
      <c r="N7" s="123"/>
      <c r="O7" s="123"/>
      <c r="Y7" s="208"/>
      <c r="Z7" s="91"/>
      <c r="AB7" s="172"/>
      <c r="AC7" s="173"/>
      <c r="AD7" s="173"/>
      <c r="AE7" s="91"/>
      <c r="AF7" s="27">
        <v>-1</v>
      </c>
      <c r="AG7" s="27">
        <v>-1</v>
      </c>
      <c r="AH7" s="91"/>
      <c r="AK7" s="91"/>
      <c r="AN7" s="208">
        <f t="shared" si="20"/>
        <v>3</v>
      </c>
      <c r="AO7" s="27">
        <f>IF($AN8&gt;$AN7, IFERROR(MATCH($AN7, $AN8:$AN$146, 0)-1, ROW($AO$146)-ROW()), "")</f>
        <v>5</v>
      </c>
      <c r="AP7" s="91">
        <f t="shared" ca="1" si="21"/>
        <v>0</v>
      </c>
      <c r="AQ7" s="27" t="str">
        <f t="shared" ca="1" si="22"/>
        <v/>
      </c>
      <c r="AR7" s="27" t="str">
        <f t="shared" ca="1" si="23"/>
        <v/>
      </c>
      <c r="AS7" s="87">
        <f t="shared" ca="1" si="24"/>
        <v>0</v>
      </c>
      <c r="AT7" s="27" t="str">
        <f t="shared" ca="1" si="25"/>
        <v/>
      </c>
      <c r="AU7" s="27" t="str">
        <f t="shared" ca="1" si="26"/>
        <v/>
      </c>
      <c r="AV7" s="83" t="str">
        <f t="shared" ca="1" si="27"/>
        <v/>
      </c>
      <c r="AW7" s="30" t="str">
        <f t="shared" si="28"/>
        <v/>
      </c>
      <c r="AX7" s="30" t="str">
        <f t="shared" si="29"/>
        <v/>
      </c>
      <c r="AY7" s="85" t="str">
        <f t="shared" ca="1" si="30"/>
        <v/>
      </c>
      <c r="AZ7" s="30" t="str">
        <f t="shared" si="31"/>
        <v/>
      </c>
      <c r="BA7" s="30" t="str">
        <f t="shared" si="32"/>
        <v/>
      </c>
      <c r="BB7" s="87" t="str">
        <f t="shared" ca="1" si="33"/>
        <v/>
      </c>
      <c r="BC7" s="27" t="str">
        <f t="shared" ca="1" si="34"/>
        <v/>
      </c>
      <c r="BD7" s="27" t="str">
        <f t="shared" ca="1" si="35"/>
        <v/>
      </c>
      <c r="BE7" s="166" t="str">
        <f t="shared" si="36"/>
        <v/>
      </c>
      <c r="BF7" s="27" t="str">
        <f t="shared" si="37"/>
        <v/>
      </c>
      <c r="BG7" s="27" t="str">
        <f t="shared" si="38"/>
        <v/>
      </c>
      <c r="BH7" s="174"/>
      <c r="BI7" s="89" t="str">
        <f t="shared" ca="1" si="39"/>
        <v/>
      </c>
      <c r="BJ7" s="116" t="str">
        <f t="shared" ca="1" si="40"/>
        <v/>
      </c>
      <c r="BK7" s="117" t="str">
        <f t="shared" ca="1" si="41"/>
        <v/>
      </c>
      <c r="BL7" s="117" t="str">
        <f t="shared" ca="1" si="42"/>
        <v/>
      </c>
      <c r="BM7" s="118" t="str">
        <f t="shared" ca="1" si="43"/>
        <v/>
      </c>
      <c r="BO7" s="28" t="str">
        <f t="shared" ca="1" si="18"/>
        <v/>
      </c>
    </row>
    <row r="8" spans="1:93" s="27" customFormat="1" ht="14.25" customHeight="1" x14ac:dyDescent="0.3">
      <c r="A8" s="76" t="str">
        <f t="shared" ca="1" si="19"/>
        <v/>
      </c>
      <c r="B8" s="119"/>
      <c r="C8" s="119" t="s">
        <v>35</v>
      </c>
      <c r="D8" s="27" t="s">
        <v>35</v>
      </c>
      <c r="E8" s="27" t="s">
        <v>35</v>
      </c>
      <c r="F8" s="27" t="s">
        <v>290</v>
      </c>
      <c r="L8" s="120">
        <v>7001</v>
      </c>
      <c r="M8" s="220">
        <f>SUM(M9:M10)</f>
        <v>0</v>
      </c>
      <c r="N8" s="123"/>
      <c r="O8" s="123"/>
      <c r="Y8" s="208"/>
      <c r="Z8" s="91"/>
      <c r="AB8" s="172"/>
      <c r="AC8" s="173"/>
      <c r="AD8" s="173"/>
      <c r="AE8" s="91"/>
      <c r="AF8" s="27">
        <v>-1</v>
      </c>
      <c r="AG8" s="27">
        <v>-1</v>
      </c>
      <c r="AH8" s="91"/>
      <c r="AK8" s="91"/>
      <c r="AN8" s="208">
        <f t="shared" si="20"/>
        <v>4</v>
      </c>
      <c r="AO8" s="27">
        <f>IF($AN9&gt;$AN8, IFERROR(MATCH($AN8, $AN9:$AN$146, 0)-1, ROW($AO$146)-ROW()), "")</f>
        <v>2</v>
      </c>
      <c r="AP8" s="91">
        <f t="shared" ca="1" si="21"/>
        <v>0</v>
      </c>
      <c r="AQ8" s="27" t="str">
        <f t="shared" ca="1" si="22"/>
        <v/>
      </c>
      <c r="AR8" s="27" t="str">
        <f t="shared" ca="1" si="23"/>
        <v/>
      </c>
      <c r="AS8" s="87">
        <f t="shared" ca="1" si="24"/>
        <v>0</v>
      </c>
      <c r="AT8" s="27" t="str">
        <f t="shared" ca="1" si="25"/>
        <v/>
      </c>
      <c r="AU8" s="27" t="str">
        <f t="shared" ca="1" si="26"/>
        <v/>
      </c>
      <c r="AV8" s="83" t="str">
        <f t="shared" ca="1" si="27"/>
        <v/>
      </c>
      <c r="AW8" s="30" t="str">
        <f t="shared" si="28"/>
        <v/>
      </c>
      <c r="AX8" s="30" t="str">
        <f t="shared" si="29"/>
        <v/>
      </c>
      <c r="AY8" s="85" t="str">
        <f t="shared" ca="1" si="30"/>
        <v/>
      </c>
      <c r="AZ8" s="30" t="str">
        <f t="shared" si="31"/>
        <v/>
      </c>
      <c r="BA8" s="30" t="str">
        <f t="shared" si="32"/>
        <v/>
      </c>
      <c r="BB8" s="87" t="str">
        <f t="shared" ca="1" si="33"/>
        <v/>
      </c>
      <c r="BC8" s="27" t="str">
        <f t="shared" ca="1" si="34"/>
        <v/>
      </c>
      <c r="BD8" s="27" t="str">
        <f t="shared" ca="1" si="35"/>
        <v/>
      </c>
      <c r="BE8" s="166" t="str">
        <f t="shared" si="36"/>
        <v/>
      </c>
      <c r="BF8" s="27" t="str">
        <f t="shared" si="37"/>
        <v/>
      </c>
      <c r="BG8" s="27" t="str">
        <f t="shared" si="38"/>
        <v/>
      </c>
      <c r="BH8" s="174"/>
      <c r="BI8" s="89" t="str">
        <f t="shared" ca="1" si="39"/>
        <v/>
      </c>
      <c r="BJ8" s="116" t="str">
        <f t="shared" ca="1" si="40"/>
        <v/>
      </c>
      <c r="BK8" s="117" t="str">
        <f t="shared" ca="1" si="41"/>
        <v/>
      </c>
      <c r="BL8" s="117" t="str">
        <f t="shared" ca="1" si="42"/>
        <v/>
      </c>
      <c r="BM8" s="118" t="str">
        <f t="shared" ca="1" si="43"/>
        <v/>
      </c>
      <c r="BO8" s="28" t="str">
        <f t="shared" ca="1" si="18"/>
        <v/>
      </c>
    </row>
    <row r="9" spans="1:93" s="27" customFormat="1" ht="14.25" customHeight="1" x14ac:dyDescent="0.3">
      <c r="A9" s="76" t="str">
        <f t="shared" ca="1" si="19"/>
        <v/>
      </c>
      <c r="B9" s="119"/>
      <c r="C9" s="119"/>
      <c r="G9" s="27" t="s">
        <v>382</v>
      </c>
      <c r="L9" s="120">
        <v>70010</v>
      </c>
      <c r="M9" s="220"/>
      <c r="N9" s="123"/>
      <c r="O9" s="123"/>
      <c r="Y9" s="208"/>
      <c r="Z9" s="91"/>
      <c r="AB9" s="172"/>
      <c r="AC9" s="173"/>
      <c r="AD9" s="173"/>
      <c r="AE9" s="91"/>
      <c r="AF9" s="27">
        <v>-1</v>
      </c>
      <c r="AG9" s="27">
        <v>-1</v>
      </c>
      <c r="AH9" s="91"/>
      <c r="AK9" s="91"/>
      <c r="AN9" s="208">
        <f t="shared" si="20"/>
        <v>5</v>
      </c>
      <c r="AO9" s="27" t="str">
        <f>IF($AN10&gt;$AN9, IFERROR(MATCH($AN9, $AN10:$AN$146, 0)-1, ROW($AO$146)-ROW()), "")</f>
        <v/>
      </c>
      <c r="AP9" s="91">
        <f t="shared" ca="1" si="21"/>
        <v>0</v>
      </c>
      <c r="AQ9" s="27" t="str">
        <f t="shared" ca="1" si="22"/>
        <v/>
      </c>
      <c r="AR9" s="27" t="str">
        <f t="shared" ca="1" si="23"/>
        <v/>
      </c>
      <c r="AS9" s="87">
        <f t="shared" ca="1" si="24"/>
        <v>0</v>
      </c>
      <c r="AT9" s="27" t="str">
        <f t="shared" ca="1" si="25"/>
        <v/>
      </c>
      <c r="AU9" s="27" t="str">
        <f t="shared" ca="1" si="26"/>
        <v/>
      </c>
      <c r="AV9" s="83" t="str">
        <f t="shared" ca="1" si="27"/>
        <v/>
      </c>
      <c r="AW9" s="30" t="str">
        <f t="shared" si="28"/>
        <v/>
      </c>
      <c r="AX9" s="30" t="str">
        <f t="shared" si="29"/>
        <v/>
      </c>
      <c r="AY9" s="85" t="str">
        <f t="shared" ca="1" si="30"/>
        <v/>
      </c>
      <c r="AZ9" s="30" t="str">
        <f t="shared" si="31"/>
        <v/>
      </c>
      <c r="BA9" s="30" t="str">
        <f t="shared" si="32"/>
        <v/>
      </c>
      <c r="BB9" s="87" t="str">
        <f t="shared" ca="1" si="33"/>
        <v/>
      </c>
      <c r="BC9" s="27" t="str">
        <f t="shared" ca="1" si="34"/>
        <v/>
      </c>
      <c r="BD9" s="27" t="str">
        <f t="shared" ca="1" si="35"/>
        <v/>
      </c>
      <c r="BE9" s="166" t="str">
        <f t="shared" si="36"/>
        <v/>
      </c>
      <c r="BF9" s="27" t="str">
        <f t="shared" si="37"/>
        <v/>
      </c>
      <c r="BG9" s="27" t="str">
        <f t="shared" si="38"/>
        <v/>
      </c>
      <c r="BH9" s="174"/>
      <c r="BI9" s="89" t="str">
        <f t="shared" ca="1" si="39"/>
        <v/>
      </c>
      <c r="BJ9" s="116" t="str">
        <f t="shared" ca="1" si="40"/>
        <v/>
      </c>
      <c r="BK9" s="117" t="str">
        <f t="shared" ca="1" si="41"/>
        <v/>
      </c>
      <c r="BL9" s="117" t="str">
        <f t="shared" ca="1" si="42"/>
        <v/>
      </c>
      <c r="BM9" s="118" t="str">
        <f t="shared" ca="1" si="43"/>
        <v/>
      </c>
      <c r="BO9" s="28" t="str">
        <f t="shared" ca="1" si="18"/>
        <v/>
      </c>
    </row>
    <row r="10" spans="1:93" s="27" customFormat="1" ht="14.25" customHeight="1" x14ac:dyDescent="0.3">
      <c r="A10" s="76" t="str">
        <f t="shared" ca="1" si="19"/>
        <v/>
      </c>
      <c r="B10" s="119"/>
      <c r="C10" s="119"/>
      <c r="G10" s="27" t="s">
        <v>352</v>
      </c>
      <c r="L10" s="120">
        <v>70011</v>
      </c>
      <c r="M10" s="220"/>
      <c r="N10" s="123"/>
      <c r="O10" s="123"/>
      <c r="Y10" s="208"/>
      <c r="Z10" s="91"/>
      <c r="AB10" s="172"/>
      <c r="AC10" s="173"/>
      <c r="AD10" s="173"/>
      <c r="AE10" s="91"/>
      <c r="AF10" s="27">
        <v>-1</v>
      </c>
      <c r="AG10" s="27">
        <v>-1</v>
      </c>
      <c r="AH10" s="91"/>
      <c r="AK10" s="91"/>
      <c r="AN10" s="208">
        <f t="shared" si="20"/>
        <v>5</v>
      </c>
      <c r="AO10" s="27" t="str">
        <f>IF($AN11&gt;$AN10, IFERROR(MATCH($AN10, $AN11:$AN$146, 0)-1, ROW($AO$146)-ROW()), "")</f>
        <v/>
      </c>
      <c r="AP10" s="91">
        <f t="shared" ca="1" si="21"/>
        <v>0</v>
      </c>
      <c r="AQ10" s="27" t="str">
        <f t="shared" ca="1" si="22"/>
        <v/>
      </c>
      <c r="AR10" s="27" t="str">
        <f t="shared" ca="1" si="23"/>
        <v/>
      </c>
      <c r="AS10" s="87">
        <f t="shared" ca="1" si="24"/>
        <v>0</v>
      </c>
      <c r="AT10" s="27" t="str">
        <f t="shared" ca="1" si="25"/>
        <v/>
      </c>
      <c r="AU10" s="27" t="str">
        <f t="shared" ca="1" si="26"/>
        <v/>
      </c>
      <c r="AV10" s="83" t="str">
        <f t="shared" ca="1" si="27"/>
        <v/>
      </c>
      <c r="AW10" s="30" t="str">
        <f t="shared" si="28"/>
        <v/>
      </c>
      <c r="AX10" s="30" t="str">
        <f t="shared" si="29"/>
        <v/>
      </c>
      <c r="AY10" s="85" t="str">
        <f t="shared" ca="1" si="30"/>
        <v/>
      </c>
      <c r="AZ10" s="30" t="str">
        <f t="shared" si="31"/>
        <v/>
      </c>
      <c r="BA10" s="30" t="str">
        <f t="shared" si="32"/>
        <v/>
      </c>
      <c r="BB10" s="87" t="str">
        <f t="shared" ca="1" si="33"/>
        <v/>
      </c>
      <c r="BC10" s="27" t="str">
        <f t="shared" ca="1" si="34"/>
        <v/>
      </c>
      <c r="BD10" s="27" t="str">
        <f t="shared" ca="1" si="35"/>
        <v/>
      </c>
      <c r="BE10" s="166" t="str">
        <f t="shared" si="36"/>
        <v/>
      </c>
      <c r="BF10" s="27" t="str">
        <f t="shared" si="37"/>
        <v/>
      </c>
      <c r="BG10" s="27" t="str">
        <f t="shared" si="38"/>
        <v/>
      </c>
      <c r="BH10" s="174"/>
      <c r="BI10" s="89" t="str">
        <f t="shared" ca="1" si="39"/>
        <v/>
      </c>
      <c r="BJ10" s="116" t="str">
        <f t="shared" ca="1" si="40"/>
        <v/>
      </c>
      <c r="BK10" s="117" t="str">
        <f t="shared" ca="1" si="41"/>
        <v/>
      </c>
      <c r="BL10" s="117" t="str">
        <f t="shared" ca="1" si="42"/>
        <v/>
      </c>
      <c r="BM10" s="118" t="str">
        <f t="shared" ca="1" si="43"/>
        <v/>
      </c>
      <c r="BO10" s="28" t="str">
        <f t="shared" ca="1" si="18"/>
        <v/>
      </c>
    </row>
    <row r="11" spans="1:93" s="27" customFormat="1" ht="14.25" customHeight="1" x14ac:dyDescent="0.3">
      <c r="A11" s="76" t="str">
        <f t="shared" ca="1" si="19"/>
        <v/>
      </c>
      <c r="B11" s="119"/>
      <c r="C11" s="119"/>
      <c r="F11" s="27" t="s">
        <v>131</v>
      </c>
      <c r="L11" s="120">
        <v>7005</v>
      </c>
      <c r="M11" s="220"/>
      <c r="N11" s="123"/>
      <c r="O11" s="123"/>
      <c r="Y11" s="208"/>
      <c r="Z11" s="91"/>
      <c r="AB11" s="172"/>
      <c r="AC11" s="173"/>
      <c r="AD11" s="173"/>
      <c r="AE11" s="91"/>
      <c r="AF11" s="27">
        <v>-1</v>
      </c>
      <c r="AG11" s="27">
        <v>-1</v>
      </c>
      <c r="AH11" s="91"/>
      <c r="AK11" s="91"/>
      <c r="AN11" s="208">
        <f t="shared" si="20"/>
        <v>4</v>
      </c>
      <c r="AO11" s="27" t="str">
        <f>IF($AN12&gt;$AN11, IFERROR(MATCH($AN11, $AN12:$AN$146, 0)-1, ROW($AO$146)-ROW()), "")</f>
        <v/>
      </c>
      <c r="AP11" s="91">
        <f t="shared" ca="1" si="21"/>
        <v>0</v>
      </c>
      <c r="AQ11" s="27" t="str">
        <f t="shared" ca="1" si="22"/>
        <v/>
      </c>
      <c r="AR11" s="27" t="str">
        <f t="shared" ca="1" si="23"/>
        <v/>
      </c>
      <c r="AS11" s="87">
        <f t="shared" ca="1" si="24"/>
        <v>0</v>
      </c>
      <c r="AT11" s="27" t="str">
        <f t="shared" ca="1" si="25"/>
        <v/>
      </c>
      <c r="AU11" s="27" t="str">
        <f t="shared" ca="1" si="26"/>
        <v/>
      </c>
      <c r="AV11" s="83" t="str">
        <f t="shared" ca="1" si="27"/>
        <v/>
      </c>
      <c r="AW11" s="30" t="str">
        <f t="shared" si="28"/>
        <v/>
      </c>
      <c r="AX11" s="30" t="str">
        <f t="shared" si="29"/>
        <v/>
      </c>
      <c r="AY11" s="85" t="str">
        <f t="shared" ca="1" si="30"/>
        <v/>
      </c>
      <c r="AZ11" s="30" t="str">
        <f t="shared" si="31"/>
        <v/>
      </c>
      <c r="BA11" s="30" t="str">
        <f t="shared" si="32"/>
        <v/>
      </c>
      <c r="BB11" s="87" t="str">
        <f t="shared" ca="1" si="33"/>
        <v/>
      </c>
      <c r="BC11" s="27" t="str">
        <f t="shared" ca="1" si="34"/>
        <v/>
      </c>
      <c r="BD11" s="27" t="str">
        <f t="shared" ca="1" si="35"/>
        <v/>
      </c>
      <c r="BE11" s="166" t="str">
        <f t="shared" si="36"/>
        <v/>
      </c>
      <c r="BF11" s="27" t="str">
        <f t="shared" si="37"/>
        <v/>
      </c>
      <c r="BG11" s="27" t="str">
        <f t="shared" si="38"/>
        <v/>
      </c>
      <c r="BH11" s="174"/>
      <c r="BI11" s="89" t="str">
        <f t="shared" ca="1" si="39"/>
        <v/>
      </c>
      <c r="BJ11" s="116" t="str">
        <f t="shared" ca="1" si="40"/>
        <v/>
      </c>
      <c r="BK11" s="117" t="str">
        <f t="shared" ca="1" si="41"/>
        <v/>
      </c>
      <c r="BL11" s="117" t="str">
        <f t="shared" ca="1" si="42"/>
        <v/>
      </c>
      <c r="BM11" s="118" t="str">
        <f t="shared" ca="1" si="43"/>
        <v/>
      </c>
      <c r="BO11" s="28" t="str">
        <f t="shared" ca="1" si="18"/>
        <v/>
      </c>
    </row>
    <row r="12" spans="1:93" s="27" customFormat="1" ht="14.25" customHeight="1" x14ac:dyDescent="0.3">
      <c r="A12" s="76" t="str">
        <f t="shared" ca="1" si="19"/>
        <v/>
      </c>
      <c r="B12" s="119"/>
      <c r="C12" s="119" t="s">
        <v>35</v>
      </c>
      <c r="D12" s="27" t="s">
        <v>35</v>
      </c>
      <c r="E12" s="27" t="s">
        <v>35</v>
      </c>
      <c r="F12" s="27" t="s">
        <v>289</v>
      </c>
      <c r="L12" s="120">
        <v>7008</v>
      </c>
      <c r="M12" s="220"/>
      <c r="N12" s="123"/>
      <c r="O12" s="123"/>
      <c r="Y12" s="208"/>
      <c r="Z12" s="91"/>
      <c r="AB12" s="172"/>
      <c r="AC12" s="173"/>
      <c r="AD12" s="173"/>
      <c r="AE12" s="91"/>
      <c r="AF12" s="27">
        <v>-1</v>
      </c>
      <c r="AG12" s="27">
        <v>-1</v>
      </c>
      <c r="AH12" s="91"/>
      <c r="AK12" s="91"/>
      <c r="AN12" s="208">
        <f t="shared" si="20"/>
        <v>4</v>
      </c>
      <c r="AO12" s="27" t="str">
        <f>IF($AN13&gt;$AN12, IFERROR(MATCH($AN12, $AN13:$AN$146, 0)-1, ROW($AO$146)-ROW()), "")</f>
        <v/>
      </c>
      <c r="AP12" s="91">
        <f t="shared" ca="1" si="21"/>
        <v>0</v>
      </c>
      <c r="AQ12" s="27" t="str">
        <f t="shared" ca="1" si="22"/>
        <v/>
      </c>
      <c r="AR12" s="27" t="str">
        <f t="shared" ca="1" si="23"/>
        <v/>
      </c>
      <c r="AS12" s="87">
        <f t="shared" ca="1" si="24"/>
        <v>0</v>
      </c>
      <c r="AT12" s="27" t="str">
        <f t="shared" ca="1" si="25"/>
        <v/>
      </c>
      <c r="AU12" s="27" t="str">
        <f t="shared" ca="1" si="26"/>
        <v/>
      </c>
      <c r="AV12" s="83" t="str">
        <f t="shared" ca="1" si="27"/>
        <v/>
      </c>
      <c r="AW12" s="30" t="str">
        <f t="shared" si="28"/>
        <v/>
      </c>
      <c r="AX12" s="30" t="str">
        <f t="shared" si="29"/>
        <v/>
      </c>
      <c r="AY12" s="85" t="str">
        <f t="shared" ca="1" si="30"/>
        <v/>
      </c>
      <c r="AZ12" s="30" t="str">
        <f t="shared" si="31"/>
        <v/>
      </c>
      <c r="BA12" s="30" t="str">
        <f t="shared" si="32"/>
        <v/>
      </c>
      <c r="BB12" s="87" t="str">
        <f t="shared" ca="1" si="33"/>
        <v/>
      </c>
      <c r="BC12" s="27" t="str">
        <f t="shared" ca="1" si="34"/>
        <v/>
      </c>
      <c r="BD12" s="27" t="str">
        <f t="shared" ca="1" si="35"/>
        <v/>
      </c>
      <c r="BE12" s="166" t="str">
        <f t="shared" si="36"/>
        <v/>
      </c>
      <c r="BF12" s="27" t="str">
        <f t="shared" si="37"/>
        <v/>
      </c>
      <c r="BG12" s="27" t="str">
        <f t="shared" si="38"/>
        <v/>
      </c>
      <c r="BH12" s="174"/>
      <c r="BI12" s="89" t="str">
        <f t="shared" ca="1" si="39"/>
        <v/>
      </c>
      <c r="BJ12" s="116" t="str">
        <f t="shared" ca="1" si="40"/>
        <v/>
      </c>
      <c r="BK12" s="117" t="str">
        <f t="shared" ca="1" si="41"/>
        <v/>
      </c>
      <c r="BL12" s="117" t="str">
        <f t="shared" ca="1" si="42"/>
        <v/>
      </c>
      <c r="BM12" s="118" t="str">
        <f t="shared" ca="1" si="43"/>
        <v/>
      </c>
      <c r="BO12" s="28" t="str">
        <f t="shared" ca="1" si="18"/>
        <v/>
      </c>
    </row>
    <row r="13" spans="1:93" s="27" customFormat="1" ht="14.25" customHeight="1" x14ac:dyDescent="0.3">
      <c r="A13" s="76" t="str">
        <f t="shared" ca="1" si="19"/>
        <v/>
      </c>
      <c r="B13" s="119"/>
      <c r="C13" s="119" t="s">
        <v>35</v>
      </c>
      <c r="D13" s="119" t="s">
        <v>35</v>
      </c>
      <c r="E13" s="119" t="s">
        <v>94</v>
      </c>
      <c r="F13" s="119"/>
      <c r="G13" s="119"/>
      <c r="H13" s="119"/>
      <c r="I13" s="119"/>
      <c r="J13" s="119"/>
      <c r="L13" s="120">
        <v>701</v>
      </c>
      <c r="M13" s="219">
        <f>SUM(M14,M17)</f>
        <v>0</v>
      </c>
      <c r="N13" s="121"/>
      <c r="O13" s="121"/>
      <c r="Y13" s="208"/>
      <c r="Z13" s="91"/>
      <c r="AB13" s="172"/>
      <c r="AC13" s="173"/>
      <c r="AD13" s="173"/>
      <c r="AE13" s="91"/>
      <c r="AF13" s="27">
        <v>-1</v>
      </c>
      <c r="AG13" s="27">
        <v>-1</v>
      </c>
      <c r="AH13" s="91"/>
      <c r="AK13" s="91"/>
      <c r="AN13" s="208">
        <f t="shared" si="20"/>
        <v>3</v>
      </c>
      <c r="AO13" s="27">
        <f>IF($AN14&gt;$AN13, IFERROR(MATCH($AN13, $AN14:$AN$146, 0)-1, ROW($AO$146)-ROW()), "")</f>
        <v>6</v>
      </c>
      <c r="AP13" s="91">
        <f t="shared" ca="1" si="21"/>
        <v>0</v>
      </c>
      <c r="AQ13" s="27" t="str">
        <f t="shared" ca="1" si="22"/>
        <v/>
      </c>
      <c r="AR13" s="27" t="str">
        <f t="shared" ca="1" si="23"/>
        <v/>
      </c>
      <c r="AS13" s="87">
        <f t="shared" ca="1" si="24"/>
        <v>0</v>
      </c>
      <c r="AT13" s="27" t="str">
        <f t="shared" ca="1" si="25"/>
        <v/>
      </c>
      <c r="AU13" s="27" t="str">
        <f t="shared" ca="1" si="26"/>
        <v/>
      </c>
      <c r="AV13" s="83" t="str">
        <f t="shared" ca="1" si="27"/>
        <v/>
      </c>
      <c r="AW13" s="30" t="str">
        <f t="shared" si="28"/>
        <v/>
      </c>
      <c r="AX13" s="30" t="str">
        <f t="shared" si="29"/>
        <v/>
      </c>
      <c r="AY13" s="85" t="str">
        <f t="shared" ca="1" si="30"/>
        <v/>
      </c>
      <c r="AZ13" s="30" t="str">
        <f t="shared" si="31"/>
        <v/>
      </c>
      <c r="BA13" s="30" t="str">
        <f t="shared" si="32"/>
        <v/>
      </c>
      <c r="BB13" s="87" t="str">
        <f t="shared" ca="1" si="33"/>
        <v/>
      </c>
      <c r="BC13" s="27" t="str">
        <f t="shared" ca="1" si="34"/>
        <v/>
      </c>
      <c r="BD13" s="27" t="str">
        <f t="shared" ca="1" si="35"/>
        <v/>
      </c>
      <c r="BE13" s="166" t="str">
        <f t="shared" si="36"/>
        <v/>
      </c>
      <c r="BF13" s="27" t="str">
        <f t="shared" si="37"/>
        <v/>
      </c>
      <c r="BG13" s="27" t="str">
        <f t="shared" si="38"/>
        <v/>
      </c>
      <c r="BH13" s="174"/>
      <c r="BI13" s="89" t="str">
        <f t="shared" ca="1" si="39"/>
        <v/>
      </c>
      <c r="BJ13" s="116" t="str">
        <f t="shared" ca="1" si="40"/>
        <v/>
      </c>
      <c r="BK13" s="117" t="str">
        <f t="shared" ca="1" si="41"/>
        <v/>
      </c>
      <c r="BL13" s="117" t="str">
        <f t="shared" ca="1" si="42"/>
        <v/>
      </c>
      <c r="BM13" s="118" t="str">
        <f t="shared" ca="1" si="43"/>
        <v/>
      </c>
      <c r="BO13" s="28" t="str">
        <f t="shared" ca="1" si="18"/>
        <v/>
      </c>
    </row>
    <row r="14" spans="1:93" s="27" customFormat="1" ht="14.25" customHeight="1" x14ac:dyDescent="0.3">
      <c r="A14" s="76" t="str">
        <f t="shared" ca="1" si="19"/>
        <v/>
      </c>
      <c r="B14" s="119"/>
      <c r="C14" s="119" t="s">
        <v>35</v>
      </c>
      <c r="D14" s="119" t="s">
        <v>35</v>
      </c>
      <c r="E14" s="119" t="s">
        <v>35</v>
      </c>
      <c r="F14" s="119" t="s">
        <v>273</v>
      </c>
      <c r="G14" s="119"/>
      <c r="H14" s="119"/>
      <c r="I14" s="119"/>
      <c r="J14" s="119"/>
      <c r="L14" s="120">
        <v>7010</v>
      </c>
      <c r="M14" s="219">
        <f>SUM(M15:M16)</f>
        <v>0</v>
      </c>
      <c r="N14" s="121"/>
      <c r="O14" s="121"/>
      <c r="Y14" s="208"/>
      <c r="Z14" s="91"/>
      <c r="AB14" s="172"/>
      <c r="AC14" s="173"/>
      <c r="AD14" s="173"/>
      <c r="AE14" s="91"/>
      <c r="AF14" s="27">
        <v>-1</v>
      </c>
      <c r="AG14" s="27">
        <v>-1</v>
      </c>
      <c r="AH14" s="91"/>
      <c r="AK14" s="91"/>
      <c r="AN14" s="208">
        <f t="shared" si="20"/>
        <v>4</v>
      </c>
      <c r="AO14" s="27">
        <f>IF($AN15&gt;$AN14, IFERROR(MATCH($AN14, $AN15:$AN$146, 0)-1, ROW($AO$146)-ROW()), "")</f>
        <v>2</v>
      </c>
      <c r="AP14" s="91">
        <f t="shared" ca="1" si="21"/>
        <v>0</v>
      </c>
      <c r="AQ14" s="27" t="str">
        <f t="shared" ca="1" si="22"/>
        <v/>
      </c>
      <c r="AR14" s="27" t="str">
        <f t="shared" ca="1" si="23"/>
        <v/>
      </c>
      <c r="AS14" s="87">
        <f t="shared" ca="1" si="24"/>
        <v>0</v>
      </c>
      <c r="AT14" s="27" t="str">
        <f t="shared" ca="1" si="25"/>
        <v/>
      </c>
      <c r="AU14" s="27" t="str">
        <f t="shared" ca="1" si="26"/>
        <v/>
      </c>
      <c r="AV14" s="83" t="str">
        <f t="shared" ca="1" si="27"/>
        <v/>
      </c>
      <c r="AW14" s="30" t="str">
        <f t="shared" si="28"/>
        <v/>
      </c>
      <c r="AX14" s="30" t="str">
        <f t="shared" si="29"/>
        <v/>
      </c>
      <c r="AY14" s="85" t="str">
        <f t="shared" ca="1" si="30"/>
        <v/>
      </c>
      <c r="AZ14" s="30" t="str">
        <f t="shared" si="31"/>
        <v/>
      </c>
      <c r="BA14" s="30" t="str">
        <f t="shared" si="32"/>
        <v/>
      </c>
      <c r="BB14" s="87" t="str">
        <f t="shared" ca="1" si="33"/>
        <v/>
      </c>
      <c r="BC14" s="27" t="str">
        <f t="shared" ca="1" si="34"/>
        <v/>
      </c>
      <c r="BD14" s="27" t="str">
        <f t="shared" ca="1" si="35"/>
        <v/>
      </c>
      <c r="BE14" s="166" t="str">
        <f t="shared" si="36"/>
        <v/>
      </c>
      <c r="BF14" s="27" t="str">
        <f t="shared" si="37"/>
        <v/>
      </c>
      <c r="BG14" s="27" t="str">
        <f t="shared" si="38"/>
        <v/>
      </c>
      <c r="BH14" s="174"/>
      <c r="BI14" s="89" t="str">
        <f t="shared" ca="1" si="39"/>
        <v/>
      </c>
      <c r="BJ14" s="116" t="str">
        <f t="shared" ca="1" si="40"/>
        <v/>
      </c>
      <c r="BK14" s="117" t="str">
        <f t="shared" ca="1" si="41"/>
        <v/>
      </c>
      <c r="BL14" s="117" t="str">
        <f t="shared" ca="1" si="42"/>
        <v/>
      </c>
      <c r="BM14" s="118" t="str">
        <f t="shared" ca="1" si="43"/>
        <v/>
      </c>
      <c r="BO14" s="28" t="str">
        <f t="shared" ca="1" si="18"/>
        <v/>
      </c>
    </row>
    <row r="15" spans="1:93" s="27" customFormat="1" ht="14.25" customHeight="1" x14ac:dyDescent="0.3">
      <c r="A15" s="76" t="str">
        <f t="shared" ca="1" si="19"/>
        <v/>
      </c>
      <c r="B15" s="119"/>
      <c r="C15" s="119"/>
      <c r="D15" s="119"/>
      <c r="E15" s="119"/>
      <c r="F15" s="119"/>
      <c r="G15" s="119" t="s">
        <v>313</v>
      </c>
      <c r="H15" s="119"/>
      <c r="I15" s="119"/>
      <c r="J15" s="119"/>
      <c r="L15" s="120">
        <v>70100</v>
      </c>
      <c r="M15" s="223"/>
      <c r="N15" s="121"/>
      <c r="O15" s="121"/>
      <c r="Y15" s="208"/>
      <c r="Z15" s="91"/>
      <c r="AB15" s="172"/>
      <c r="AC15" s="173"/>
      <c r="AD15" s="173"/>
      <c r="AE15" s="91"/>
      <c r="AF15" s="27">
        <v>-1</v>
      </c>
      <c r="AG15" s="27">
        <v>-1</v>
      </c>
      <c r="AH15" s="91"/>
      <c r="AK15" s="91"/>
      <c r="AN15" s="208">
        <f t="shared" si="20"/>
        <v>5</v>
      </c>
      <c r="AO15" s="27" t="str">
        <f>IF($AN16&gt;$AN15, IFERROR(MATCH($AN15, $AN16:$AN$146, 0)-1, ROW($AO$146)-ROW()), "")</f>
        <v/>
      </c>
      <c r="AP15" s="91">
        <f t="shared" ca="1" si="21"/>
        <v>0</v>
      </c>
      <c r="AQ15" s="27" t="str">
        <f t="shared" ca="1" si="22"/>
        <v/>
      </c>
      <c r="AR15" s="27" t="str">
        <f t="shared" ca="1" si="23"/>
        <v/>
      </c>
      <c r="AS15" s="87">
        <f t="shared" ca="1" si="24"/>
        <v>0</v>
      </c>
      <c r="AT15" s="27" t="str">
        <f t="shared" ca="1" si="25"/>
        <v/>
      </c>
      <c r="AU15" s="27" t="str">
        <f t="shared" ca="1" si="26"/>
        <v/>
      </c>
      <c r="AV15" s="83" t="str">
        <f t="shared" ca="1" si="27"/>
        <v/>
      </c>
      <c r="AW15" s="30" t="str">
        <f t="shared" si="28"/>
        <v/>
      </c>
      <c r="AX15" s="30" t="str">
        <f t="shared" si="29"/>
        <v/>
      </c>
      <c r="AY15" s="85" t="str">
        <f t="shared" ca="1" si="30"/>
        <v/>
      </c>
      <c r="AZ15" s="30" t="str">
        <f t="shared" si="31"/>
        <v/>
      </c>
      <c r="BA15" s="30" t="str">
        <f t="shared" si="32"/>
        <v/>
      </c>
      <c r="BB15" s="87" t="str">
        <f t="shared" ca="1" si="33"/>
        <v/>
      </c>
      <c r="BC15" s="27" t="str">
        <f t="shared" ca="1" si="34"/>
        <v/>
      </c>
      <c r="BD15" s="27" t="str">
        <f t="shared" ca="1" si="35"/>
        <v/>
      </c>
      <c r="BE15" s="166" t="str">
        <f t="shared" si="36"/>
        <v/>
      </c>
      <c r="BF15" s="27" t="str">
        <f t="shared" si="37"/>
        <v/>
      </c>
      <c r="BG15" s="27" t="str">
        <f t="shared" si="38"/>
        <v/>
      </c>
      <c r="BH15" s="174"/>
      <c r="BI15" s="89" t="str">
        <f t="shared" ca="1" si="39"/>
        <v/>
      </c>
      <c r="BJ15" s="116" t="str">
        <f t="shared" ca="1" si="40"/>
        <v/>
      </c>
      <c r="BK15" s="117" t="str">
        <f t="shared" ca="1" si="41"/>
        <v/>
      </c>
      <c r="BL15" s="117" t="str">
        <f t="shared" ca="1" si="42"/>
        <v/>
      </c>
      <c r="BM15" s="118" t="str">
        <f t="shared" ca="1" si="43"/>
        <v/>
      </c>
      <c r="BO15" s="28" t="str">
        <f t="shared" ca="1" si="18"/>
        <v/>
      </c>
    </row>
    <row r="16" spans="1:93" s="27" customFormat="1" ht="14.25" customHeight="1" x14ac:dyDescent="0.3">
      <c r="A16" s="76" t="str">
        <f t="shared" ca="1" si="19"/>
        <v/>
      </c>
      <c r="B16" s="119"/>
      <c r="C16" s="119"/>
      <c r="D16" s="119"/>
      <c r="E16" s="119"/>
      <c r="F16" s="119"/>
      <c r="G16" s="119" t="s">
        <v>314</v>
      </c>
      <c r="H16" s="119"/>
      <c r="I16" s="119"/>
      <c r="J16" s="119"/>
      <c r="L16" s="120">
        <v>70101</v>
      </c>
      <c r="M16" s="219"/>
      <c r="N16" s="121"/>
      <c r="O16" s="121"/>
      <c r="Y16" s="208"/>
      <c r="Z16" s="91"/>
      <c r="AB16" s="172"/>
      <c r="AC16" s="173"/>
      <c r="AD16" s="173"/>
      <c r="AE16" s="91"/>
      <c r="AF16" s="27">
        <v>-1</v>
      </c>
      <c r="AG16" s="27">
        <v>-1</v>
      </c>
      <c r="AH16" s="91"/>
      <c r="AK16" s="91"/>
      <c r="AN16" s="208">
        <f t="shared" si="20"/>
        <v>5</v>
      </c>
      <c r="AO16" s="27" t="str">
        <f>IF($AN17&gt;$AN16, IFERROR(MATCH($AN16, $AN17:$AN$146, 0)-1, ROW($AO$146)-ROW()), "")</f>
        <v/>
      </c>
      <c r="AP16" s="91">
        <f t="shared" ca="1" si="21"/>
        <v>0</v>
      </c>
      <c r="AQ16" s="27" t="str">
        <f t="shared" ca="1" si="22"/>
        <v/>
      </c>
      <c r="AR16" s="27" t="str">
        <f t="shared" ca="1" si="23"/>
        <v/>
      </c>
      <c r="AS16" s="87">
        <f t="shared" ca="1" si="24"/>
        <v>0</v>
      </c>
      <c r="AT16" s="27" t="str">
        <f t="shared" ca="1" si="25"/>
        <v/>
      </c>
      <c r="AU16" s="27" t="str">
        <f t="shared" ca="1" si="26"/>
        <v/>
      </c>
      <c r="AV16" s="83" t="str">
        <f t="shared" ca="1" si="27"/>
        <v/>
      </c>
      <c r="AW16" s="30" t="str">
        <f t="shared" si="28"/>
        <v/>
      </c>
      <c r="AX16" s="30" t="str">
        <f t="shared" si="29"/>
        <v/>
      </c>
      <c r="AY16" s="85" t="str">
        <f t="shared" ca="1" si="30"/>
        <v/>
      </c>
      <c r="AZ16" s="30" t="str">
        <f t="shared" si="31"/>
        <v/>
      </c>
      <c r="BA16" s="30" t="str">
        <f t="shared" si="32"/>
        <v/>
      </c>
      <c r="BB16" s="87" t="str">
        <f t="shared" ca="1" si="33"/>
        <v/>
      </c>
      <c r="BC16" s="27" t="str">
        <f t="shared" ca="1" si="34"/>
        <v/>
      </c>
      <c r="BD16" s="27" t="str">
        <f t="shared" ca="1" si="35"/>
        <v/>
      </c>
      <c r="BE16" s="166" t="str">
        <f t="shared" si="36"/>
        <v/>
      </c>
      <c r="BF16" s="27" t="str">
        <f t="shared" si="37"/>
        <v/>
      </c>
      <c r="BG16" s="27" t="str">
        <f t="shared" si="38"/>
        <v/>
      </c>
      <c r="BH16" s="174"/>
      <c r="BI16" s="89" t="str">
        <f t="shared" ca="1" si="39"/>
        <v/>
      </c>
      <c r="BJ16" s="116" t="str">
        <f t="shared" ca="1" si="40"/>
        <v/>
      </c>
      <c r="BK16" s="117" t="str">
        <f t="shared" ca="1" si="41"/>
        <v/>
      </c>
      <c r="BL16" s="117" t="str">
        <f t="shared" ca="1" si="42"/>
        <v/>
      </c>
      <c r="BM16" s="118" t="str">
        <f t="shared" ca="1" si="43"/>
        <v/>
      </c>
      <c r="BO16" s="28" t="str">
        <f t="shared" ca="1" si="18"/>
        <v/>
      </c>
    </row>
    <row r="17" spans="1:67" s="27" customFormat="1" ht="14.25" customHeight="1" x14ac:dyDescent="0.3">
      <c r="A17" s="76" t="str">
        <f t="shared" ca="1" si="19"/>
        <v/>
      </c>
      <c r="B17" s="119"/>
      <c r="C17" s="119" t="s">
        <v>35</v>
      </c>
      <c r="D17" s="119" t="s">
        <v>35</v>
      </c>
      <c r="E17" s="119" t="s">
        <v>35</v>
      </c>
      <c r="F17" s="119" t="s">
        <v>95</v>
      </c>
      <c r="G17" s="119"/>
      <c r="H17" s="119"/>
      <c r="I17" s="119"/>
      <c r="J17" s="119"/>
      <c r="L17" s="120">
        <v>7011</v>
      </c>
      <c r="M17" s="219">
        <f>SUM(M18:M19)</f>
        <v>0</v>
      </c>
      <c r="N17" s="121"/>
      <c r="O17" s="121"/>
      <c r="Y17" s="208"/>
      <c r="Z17" s="91"/>
      <c r="AB17" s="172"/>
      <c r="AC17" s="173"/>
      <c r="AD17" s="173"/>
      <c r="AE17" s="91"/>
      <c r="AF17" s="27">
        <v>-1</v>
      </c>
      <c r="AG17" s="27">
        <v>-1</v>
      </c>
      <c r="AH17" s="91"/>
      <c r="AK17" s="91"/>
      <c r="AN17" s="208">
        <f t="shared" si="20"/>
        <v>4</v>
      </c>
      <c r="AO17" s="27">
        <f>IF($AN18&gt;$AN17, IFERROR(MATCH($AN17, $AN18:$AN$146, 0)-1, ROW($AO$146)-ROW()), "")</f>
        <v>4</v>
      </c>
      <c r="AP17" s="91">
        <f t="shared" ca="1" si="21"/>
        <v>0</v>
      </c>
      <c r="AQ17" s="27" t="str">
        <f t="shared" ca="1" si="22"/>
        <v/>
      </c>
      <c r="AR17" s="27" t="str">
        <f t="shared" ca="1" si="23"/>
        <v/>
      </c>
      <c r="AS17" s="87">
        <f t="shared" ca="1" si="24"/>
        <v>0</v>
      </c>
      <c r="AT17" s="27" t="str">
        <f t="shared" ca="1" si="25"/>
        <v/>
      </c>
      <c r="AU17" s="27" t="str">
        <f t="shared" ca="1" si="26"/>
        <v/>
      </c>
      <c r="AV17" s="83" t="str">
        <f t="shared" ca="1" si="27"/>
        <v/>
      </c>
      <c r="AW17" s="30" t="str">
        <f t="shared" si="28"/>
        <v/>
      </c>
      <c r="AX17" s="30" t="str">
        <f t="shared" si="29"/>
        <v/>
      </c>
      <c r="AY17" s="85" t="str">
        <f t="shared" ca="1" si="30"/>
        <v/>
      </c>
      <c r="AZ17" s="30" t="str">
        <f t="shared" si="31"/>
        <v/>
      </c>
      <c r="BA17" s="30" t="str">
        <f t="shared" si="32"/>
        <v/>
      </c>
      <c r="BB17" s="87" t="str">
        <f t="shared" ca="1" si="33"/>
        <v/>
      </c>
      <c r="BC17" s="27" t="str">
        <f t="shared" ca="1" si="34"/>
        <v/>
      </c>
      <c r="BD17" s="27" t="str">
        <f t="shared" ca="1" si="35"/>
        <v/>
      </c>
      <c r="BE17" s="166" t="str">
        <f t="shared" si="36"/>
        <v/>
      </c>
      <c r="BF17" s="27" t="str">
        <f t="shared" si="37"/>
        <v/>
      </c>
      <c r="BG17" s="27" t="str">
        <f t="shared" si="38"/>
        <v/>
      </c>
      <c r="BH17" s="174"/>
      <c r="BI17" s="89" t="str">
        <f t="shared" ca="1" si="39"/>
        <v/>
      </c>
      <c r="BJ17" s="116" t="str">
        <f t="shared" ca="1" si="40"/>
        <v/>
      </c>
      <c r="BK17" s="117" t="str">
        <f t="shared" ca="1" si="41"/>
        <v/>
      </c>
      <c r="BL17" s="117" t="str">
        <f t="shared" ca="1" si="42"/>
        <v/>
      </c>
      <c r="BM17" s="118" t="str">
        <f t="shared" ca="1" si="43"/>
        <v/>
      </c>
      <c r="BO17" s="28" t="str">
        <f t="shared" ca="1" si="18"/>
        <v/>
      </c>
    </row>
    <row r="18" spans="1:67" s="27" customFormat="1" ht="14.25" customHeight="1" x14ac:dyDescent="0.3">
      <c r="A18" s="76" t="str">
        <f t="shared" ca="1" si="19"/>
        <v/>
      </c>
      <c r="B18" s="119"/>
      <c r="C18" s="119"/>
      <c r="D18" s="119"/>
      <c r="E18" s="119"/>
      <c r="F18" s="119"/>
      <c r="G18" s="119" t="s">
        <v>313</v>
      </c>
      <c r="H18" s="119"/>
      <c r="I18" s="119"/>
      <c r="J18" s="119"/>
      <c r="L18" s="120">
        <v>70110</v>
      </c>
      <c r="M18" s="219"/>
      <c r="N18" s="121"/>
      <c r="O18" s="121"/>
      <c r="Y18" s="208"/>
      <c r="Z18" s="91"/>
      <c r="AB18" s="172"/>
      <c r="AC18" s="173"/>
      <c r="AD18" s="173"/>
      <c r="AE18" s="91"/>
      <c r="AF18" s="27">
        <v>-1</v>
      </c>
      <c r="AG18" s="27">
        <v>-1</v>
      </c>
      <c r="AH18" s="91"/>
      <c r="AK18" s="91"/>
      <c r="AN18" s="208">
        <f t="shared" si="20"/>
        <v>5</v>
      </c>
      <c r="AO18" s="27" t="str">
        <f>IF($AN19&gt;$AN18, IFERROR(MATCH($AN18, $AN19:$AN$146, 0)-1, ROW($AO$146)-ROW()), "")</f>
        <v/>
      </c>
      <c r="AP18" s="91">
        <f t="shared" ca="1" si="21"/>
        <v>0</v>
      </c>
      <c r="AQ18" s="27" t="str">
        <f t="shared" ca="1" si="22"/>
        <v/>
      </c>
      <c r="AR18" s="27" t="str">
        <f t="shared" ca="1" si="23"/>
        <v/>
      </c>
      <c r="AS18" s="87">
        <f t="shared" ca="1" si="24"/>
        <v>0</v>
      </c>
      <c r="AT18" s="27" t="str">
        <f t="shared" ca="1" si="25"/>
        <v/>
      </c>
      <c r="AU18" s="27" t="str">
        <f t="shared" ca="1" si="26"/>
        <v/>
      </c>
      <c r="AV18" s="83" t="str">
        <f t="shared" ca="1" si="27"/>
        <v/>
      </c>
      <c r="AW18" s="30" t="str">
        <f t="shared" si="28"/>
        <v/>
      </c>
      <c r="AX18" s="30" t="str">
        <f t="shared" si="29"/>
        <v/>
      </c>
      <c r="AY18" s="85" t="str">
        <f t="shared" ca="1" si="30"/>
        <v/>
      </c>
      <c r="AZ18" s="30" t="str">
        <f t="shared" si="31"/>
        <v/>
      </c>
      <c r="BA18" s="30" t="str">
        <f t="shared" si="32"/>
        <v/>
      </c>
      <c r="BB18" s="87" t="str">
        <f t="shared" ca="1" si="33"/>
        <v/>
      </c>
      <c r="BC18" s="27" t="str">
        <f t="shared" ca="1" si="34"/>
        <v/>
      </c>
      <c r="BD18" s="27" t="str">
        <f t="shared" ca="1" si="35"/>
        <v/>
      </c>
      <c r="BE18" s="166" t="str">
        <f t="shared" si="36"/>
        <v/>
      </c>
      <c r="BF18" s="27" t="str">
        <f t="shared" si="37"/>
        <v/>
      </c>
      <c r="BG18" s="27" t="str">
        <f t="shared" si="38"/>
        <v/>
      </c>
      <c r="BH18" s="174"/>
      <c r="BI18" s="89" t="str">
        <f t="shared" ca="1" si="39"/>
        <v/>
      </c>
      <c r="BJ18" s="116" t="str">
        <f t="shared" ca="1" si="40"/>
        <v/>
      </c>
      <c r="BK18" s="117" t="str">
        <f t="shared" ca="1" si="41"/>
        <v/>
      </c>
      <c r="BL18" s="117" t="str">
        <f t="shared" ca="1" si="42"/>
        <v/>
      </c>
      <c r="BM18" s="118" t="str">
        <f t="shared" ca="1" si="43"/>
        <v/>
      </c>
      <c r="BO18" s="28" t="str">
        <f t="shared" ca="1" si="18"/>
        <v/>
      </c>
    </row>
    <row r="19" spans="1:67" s="27" customFormat="1" ht="14.25" customHeight="1" x14ac:dyDescent="0.3">
      <c r="A19" s="76" t="str">
        <f t="shared" ca="1" si="19"/>
        <v/>
      </c>
      <c r="B19" s="119"/>
      <c r="C19" s="119"/>
      <c r="D19" s="119"/>
      <c r="E19" s="119"/>
      <c r="F19" s="119"/>
      <c r="G19" s="119" t="s">
        <v>314</v>
      </c>
      <c r="H19" s="119"/>
      <c r="I19" s="119"/>
      <c r="J19" s="119"/>
      <c r="L19" s="120">
        <v>70111</v>
      </c>
      <c r="M19" s="219"/>
      <c r="N19" s="121"/>
      <c r="O19" s="121"/>
      <c r="Y19" s="208"/>
      <c r="Z19" s="91"/>
      <c r="AB19" s="172"/>
      <c r="AC19" s="173"/>
      <c r="AD19" s="173"/>
      <c r="AE19" s="91"/>
      <c r="AF19" s="27">
        <v>-1</v>
      </c>
      <c r="AG19" s="27">
        <v>-1</v>
      </c>
      <c r="AH19" s="91"/>
      <c r="AK19" s="91"/>
      <c r="AN19" s="208">
        <f t="shared" si="20"/>
        <v>5</v>
      </c>
      <c r="AO19" s="27" t="str">
        <f>IF($AN20&gt;$AN19, IFERROR(MATCH($AN19, $AN20:$AN$146, 0)-1, ROW($AO$146)-ROW()), "")</f>
        <v/>
      </c>
      <c r="AP19" s="91">
        <f t="shared" ca="1" si="21"/>
        <v>0</v>
      </c>
      <c r="AQ19" s="27" t="str">
        <f t="shared" ca="1" si="22"/>
        <v/>
      </c>
      <c r="AR19" s="27" t="str">
        <f t="shared" ca="1" si="23"/>
        <v/>
      </c>
      <c r="AS19" s="87">
        <f t="shared" ca="1" si="24"/>
        <v>0</v>
      </c>
      <c r="AT19" s="27" t="str">
        <f t="shared" ca="1" si="25"/>
        <v/>
      </c>
      <c r="AU19" s="27" t="str">
        <f t="shared" ca="1" si="26"/>
        <v/>
      </c>
      <c r="AV19" s="83" t="str">
        <f t="shared" ca="1" si="27"/>
        <v/>
      </c>
      <c r="AW19" s="30" t="str">
        <f t="shared" si="28"/>
        <v/>
      </c>
      <c r="AX19" s="30" t="str">
        <f t="shared" si="29"/>
        <v/>
      </c>
      <c r="AY19" s="85" t="str">
        <f t="shared" ca="1" si="30"/>
        <v/>
      </c>
      <c r="AZ19" s="30" t="str">
        <f t="shared" si="31"/>
        <v/>
      </c>
      <c r="BA19" s="30" t="str">
        <f t="shared" si="32"/>
        <v/>
      </c>
      <c r="BB19" s="87" t="str">
        <f t="shared" ca="1" si="33"/>
        <v/>
      </c>
      <c r="BC19" s="27" t="str">
        <f t="shared" ca="1" si="34"/>
        <v/>
      </c>
      <c r="BD19" s="27" t="str">
        <f t="shared" ca="1" si="35"/>
        <v/>
      </c>
      <c r="BE19" s="166" t="str">
        <f t="shared" si="36"/>
        <v/>
      </c>
      <c r="BF19" s="27" t="str">
        <f t="shared" si="37"/>
        <v/>
      </c>
      <c r="BG19" s="27" t="str">
        <f t="shared" si="38"/>
        <v/>
      </c>
      <c r="BH19" s="174"/>
      <c r="BI19" s="89" t="str">
        <f t="shared" ca="1" si="39"/>
        <v/>
      </c>
      <c r="BJ19" s="116" t="str">
        <f t="shared" ca="1" si="40"/>
        <v/>
      </c>
      <c r="BK19" s="117" t="str">
        <f t="shared" ca="1" si="41"/>
        <v/>
      </c>
      <c r="BL19" s="117" t="str">
        <f t="shared" ca="1" si="42"/>
        <v/>
      </c>
      <c r="BM19" s="118" t="str">
        <f t="shared" ca="1" si="43"/>
        <v/>
      </c>
      <c r="BO19" s="28" t="str">
        <f t="shared" ca="1" si="18"/>
        <v/>
      </c>
    </row>
    <row r="20" spans="1:67" s="27" customFormat="1" ht="14.25" customHeight="1" x14ac:dyDescent="0.3">
      <c r="A20" s="76" t="str">
        <f t="shared" ca="1" si="19"/>
        <v/>
      </c>
      <c r="B20" s="119"/>
      <c r="C20" s="119" t="s">
        <v>35</v>
      </c>
      <c r="D20" s="119" t="s">
        <v>35</v>
      </c>
      <c r="E20" s="119" t="s">
        <v>96</v>
      </c>
      <c r="F20" s="119"/>
      <c r="G20" s="119"/>
      <c r="H20" s="119"/>
      <c r="I20" s="119"/>
      <c r="J20" s="119"/>
      <c r="L20" s="120">
        <v>702</v>
      </c>
      <c r="M20" s="219"/>
      <c r="N20" s="121"/>
      <c r="O20" s="121"/>
      <c r="Y20" s="208"/>
      <c r="Z20" s="91"/>
      <c r="AB20" s="172"/>
      <c r="AC20" s="173"/>
      <c r="AD20" s="173"/>
      <c r="AE20" s="91"/>
      <c r="AF20" s="27">
        <v>-1</v>
      </c>
      <c r="AG20" s="27">
        <v>-1</v>
      </c>
      <c r="AH20" s="91"/>
      <c r="AK20" s="91"/>
      <c r="AN20" s="208">
        <f t="shared" si="20"/>
        <v>3</v>
      </c>
      <c r="AO20" s="27" t="str">
        <f>IF($AN21&gt;$AN20, IFERROR(MATCH($AN20, $AN21:$AN$146, 0)-1, ROW($AO$146)-ROW()), "")</f>
        <v/>
      </c>
      <c r="AP20" s="91">
        <f t="shared" ca="1" si="21"/>
        <v>0</v>
      </c>
      <c r="AQ20" s="27" t="str">
        <f t="shared" ca="1" si="22"/>
        <v/>
      </c>
      <c r="AR20" s="27" t="str">
        <f t="shared" ca="1" si="23"/>
        <v/>
      </c>
      <c r="AS20" s="87">
        <f t="shared" ca="1" si="24"/>
        <v>0</v>
      </c>
      <c r="AT20" s="27" t="str">
        <f t="shared" ca="1" si="25"/>
        <v/>
      </c>
      <c r="AU20" s="27" t="str">
        <f t="shared" ca="1" si="26"/>
        <v/>
      </c>
      <c r="AV20" s="83" t="str">
        <f t="shared" ca="1" si="27"/>
        <v/>
      </c>
      <c r="AW20" s="30" t="str">
        <f t="shared" si="28"/>
        <v/>
      </c>
      <c r="AX20" s="30" t="str">
        <f t="shared" si="29"/>
        <v/>
      </c>
      <c r="AY20" s="85" t="str">
        <f t="shared" ca="1" si="30"/>
        <v/>
      </c>
      <c r="AZ20" s="30" t="str">
        <f t="shared" si="31"/>
        <v/>
      </c>
      <c r="BA20" s="30" t="str">
        <f t="shared" si="32"/>
        <v/>
      </c>
      <c r="BB20" s="87" t="str">
        <f t="shared" ca="1" si="33"/>
        <v/>
      </c>
      <c r="BC20" s="27" t="str">
        <f t="shared" ca="1" si="34"/>
        <v/>
      </c>
      <c r="BD20" s="27" t="str">
        <f t="shared" ca="1" si="35"/>
        <v/>
      </c>
      <c r="BE20" s="166" t="str">
        <f t="shared" si="36"/>
        <v/>
      </c>
      <c r="BF20" s="27" t="str">
        <f t="shared" si="37"/>
        <v/>
      </c>
      <c r="BG20" s="27" t="str">
        <f t="shared" si="38"/>
        <v/>
      </c>
      <c r="BH20" s="174"/>
      <c r="BI20" s="89" t="str">
        <f t="shared" ca="1" si="39"/>
        <v/>
      </c>
      <c r="BJ20" s="116" t="str">
        <f t="shared" ca="1" si="40"/>
        <v/>
      </c>
      <c r="BK20" s="117" t="str">
        <f t="shared" ca="1" si="41"/>
        <v/>
      </c>
      <c r="BL20" s="117" t="str">
        <f t="shared" ca="1" si="42"/>
        <v/>
      </c>
      <c r="BM20" s="118" t="str">
        <f t="shared" ca="1" si="43"/>
        <v/>
      </c>
      <c r="BO20" s="28" t="str">
        <f t="shared" ca="1" si="18"/>
        <v/>
      </c>
    </row>
    <row r="21" spans="1:67" s="27" customFormat="1" ht="14.25" customHeight="1" x14ac:dyDescent="0.3">
      <c r="A21" s="76" t="str">
        <f t="shared" ca="1" si="19"/>
        <v/>
      </c>
      <c r="B21" s="119"/>
      <c r="C21" s="119" t="s">
        <v>35</v>
      </c>
      <c r="D21" s="119" t="s">
        <v>35</v>
      </c>
      <c r="E21" s="119" t="s">
        <v>97</v>
      </c>
      <c r="F21" s="119"/>
      <c r="G21" s="119"/>
      <c r="H21" s="119"/>
      <c r="I21" s="119"/>
      <c r="J21" s="119"/>
      <c r="L21" s="120">
        <v>703</v>
      </c>
      <c r="M21" s="219">
        <f>SUM(M22:M24)</f>
        <v>0</v>
      </c>
      <c r="N21" s="121"/>
      <c r="O21" s="121"/>
      <c r="Y21" s="208"/>
      <c r="Z21" s="91"/>
      <c r="AB21" s="172"/>
      <c r="AC21" s="173"/>
      <c r="AD21" s="173"/>
      <c r="AE21" s="91"/>
      <c r="AF21" s="27">
        <v>-1</v>
      </c>
      <c r="AG21" s="27">
        <v>-1</v>
      </c>
      <c r="AH21" s="91"/>
      <c r="AK21" s="91"/>
      <c r="AN21" s="208">
        <f t="shared" si="20"/>
        <v>3</v>
      </c>
      <c r="AO21" s="27">
        <f>IF($AN22&gt;$AN21, IFERROR(MATCH($AN21, $AN22:$AN$146, 0)-1, ROW($AO$146)-ROW()), "")</f>
        <v>3</v>
      </c>
      <c r="AP21" s="91">
        <f t="shared" ca="1" si="21"/>
        <v>0</v>
      </c>
      <c r="AQ21" s="27" t="str">
        <f t="shared" ca="1" si="22"/>
        <v/>
      </c>
      <c r="AR21" s="27" t="str">
        <f t="shared" ca="1" si="23"/>
        <v/>
      </c>
      <c r="AS21" s="87">
        <f t="shared" ca="1" si="24"/>
        <v>0</v>
      </c>
      <c r="AT21" s="27" t="str">
        <f t="shared" ca="1" si="25"/>
        <v/>
      </c>
      <c r="AU21" s="27" t="str">
        <f t="shared" ca="1" si="26"/>
        <v/>
      </c>
      <c r="AV21" s="83" t="str">
        <f t="shared" ca="1" si="27"/>
        <v/>
      </c>
      <c r="AW21" s="30" t="str">
        <f t="shared" si="28"/>
        <v/>
      </c>
      <c r="AX21" s="30" t="str">
        <f t="shared" si="29"/>
        <v/>
      </c>
      <c r="AY21" s="85" t="str">
        <f t="shared" ca="1" si="30"/>
        <v/>
      </c>
      <c r="AZ21" s="30" t="str">
        <f t="shared" si="31"/>
        <v/>
      </c>
      <c r="BA21" s="30" t="str">
        <f t="shared" si="32"/>
        <v/>
      </c>
      <c r="BB21" s="87" t="str">
        <f t="shared" ca="1" si="33"/>
        <v/>
      </c>
      <c r="BC21" s="27" t="str">
        <f t="shared" ca="1" si="34"/>
        <v/>
      </c>
      <c r="BD21" s="27" t="str">
        <f t="shared" ca="1" si="35"/>
        <v/>
      </c>
      <c r="BE21" s="166" t="str">
        <f t="shared" si="36"/>
        <v/>
      </c>
      <c r="BF21" s="27" t="str">
        <f t="shared" si="37"/>
        <v/>
      </c>
      <c r="BG21" s="27" t="str">
        <f t="shared" si="38"/>
        <v/>
      </c>
      <c r="BH21" s="174"/>
      <c r="BI21" s="89" t="str">
        <f t="shared" ca="1" si="39"/>
        <v/>
      </c>
      <c r="BJ21" s="116" t="str">
        <f t="shared" ca="1" si="40"/>
        <v/>
      </c>
      <c r="BK21" s="117" t="str">
        <f t="shared" ca="1" si="41"/>
        <v/>
      </c>
      <c r="BL21" s="117" t="str">
        <f t="shared" ca="1" si="42"/>
        <v/>
      </c>
      <c r="BM21" s="118" t="str">
        <f t="shared" ca="1" si="43"/>
        <v/>
      </c>
      <c r="BO21" s="28" t="str">
        <f t="shared" ca="1" si="18"/>
        <v/>
      </c>
    </row>
    <row r="22" spans="1:67" s="27" customFormat="1" ht="14.25" customHeight="1" x14ac:dyDescent="0.3">
      <c r="A22" s="76" t="str">
        <f t="shared" ca="1" si="19"/>
        <v/>
      </c>
      <c r="B22" s="119"/>
      <c r="C22" s="119" t="s">
        <v>35</v>
      </c>
      <c r="D22" s="119" t="s">
        <v>35</v>
      </c>
      <c r="E22" s="119" t="s">
        <v>35</v>
      </c>
      <c r="F22" s="119" t="s">
        <v>98</v>
      </c>
      <c r="G22" s="119"/>
      <c r="H22" s="119"/>
      <c r="I22" s="119"/>
      <c r="J22" s="119"/>
      <c r="L22" s="120">
        <v>7030</v>
      </c>
      <c r="M22" s="219"/>
      <c r="N22" s="121"/>
      <c r="O22" s="121"/>
      <c r="Y22" s="208"/>
      <c r="Z22" s="91"/>
      <c r="AB22" s="172"/>
      <c r="AC22" s="173"/>
      <c r="AD22" s="173"/>
      <c r="AE22" s="91"/>
      <c r="AF22" s="27">
        <v>-1</v>
      </c>
      <c r="AG22" s="27">
        <v>-1</v>
      </c>
      <c r="AH22" s="91"/>
      <c r="AK22" s="91"/>
      <c r="AN22" s="208">
        <f t="shared" si="20"/>
        <v>4</v>
      </c>
      <c r="AO22" s="27" t="str">
        <f>IF($AN23&gt;$AN22, IFERROR(MATCH($AN22, $AN23:$AN$146, 0)-1, ROW($AO$146)-ROW()), "")</f>
        <v/>
      </c>
      <c r="AP22" s="91">
        <f t="shared" ca="1" si="21"/>
        <v>0</v>
      </c>
      <c r="AQ22" s="27" t="str">
        <f t="shared" ca="1" si="22"/>
        <v/>
      </c>
      <c r="AR22" s="27" t="str">
        <f t="shared" ca="1" si="23"/>
        <v/>
      </c>
      <c r="AS22" s="87">
        <f t="shared" ca="1" si="24"/>
        <v>0</v>
      </c>
      <c r="AT22" s="27" t="str">
        <f t="shared" ca="1" si="25"/>
        <v/>
      </c>
      <c r="AU22" s="27" t="str">
        <f t="shared" ca="1" si="26"/>
        <v/>
      </c>
      <c r="AV22" s="83" t="str">
        <f t="shared" ca="1" si="27"/>
        <v/>
      </c>
      <c r="AW22" s="30" t="str">
        <f t="shared" si="28"/>
        <v/>
      </c>
      <c r="AX22" s="30" t="str">
        <f t="shared" si="29"/>
        <v/>
      </c>
      <c r="AY22" s="85" t="str">
        <f t="shared" ca="1" si="30"/>
        <v/>
      </c>
      <c r="AZ22" s="30" t="str">
        <f t="shared" si="31"/>
        <v/>
      </c>
      <c r="BA22" s="30" t="str">
        <f t="shared" si="32"/>
        <v/>
      </c>
      <c r="BB22" s="87" t="str">
        <f t="shared" ca="1" si="33"/>
        <v/>
      </c>
      <c r="BC22" s="27" t="str">
        <f t="shared" ca="1" si="34"/>
        <v/>
      </c>
      <c r="BD22" s="27" t="str">
        <f t="shared" ca="1" si="35"/>
        <v/>
      </c>
      <c r="BE22" s="166" t="str">
        <f t="shared" si="36"/>
        <v/>
      </c>
      <c r="BF22" s="27" t="str">
        <f t="shared" si="37"/>
        <v/>
      </c>
      <c r="BG22" s="27" t="str">
        <f t="shared" si="38"/>
        <v/>
      </c>
      <c r="BH22" s="174"/>
      <c r="BI22" s="89" t="str">
        <f t="shared" ca="1" si="39"/>
        <v/>
      </c>
      <c r="BJ22" s="116" t="str">
        <f t="shared" ca="1" si="40"/>
        <v/>
      </c>
      <c r="BK22" s="117" t="str">
        <f t="shared" ca="1" si="41"/>
        <v/>
      </c>
      <c r="BL22" s="117" t="str">
        <f t="shared" ca="1" si="42"/>
        <v/>
      </c>
      <c r="BM22" s="118" t="str">
        <f t="shared" ca="1" si="43"/>
        <v/>
      </c>
      <c r="BO22" s="28" t="str">
        <f t="shared" ca="1" si="18"/>
        <v/>
      </c>
    </row>
    <row r="23" spans="1:67" s="27" customFormat="1" ht="14.25" customHeight="1" x14ac:dyDescent="0.3">
      <c r="A23" s="76" t="str">
        <f t="shared" ca="1" si="19"/>
        <v/>
      </c>
      <c r="B23" s="119"/>
      <c r="C23" s="119"/>
      <c r="D23" s="119"/>
      <c r="E23" s="119"/>
      <c r="F23" s="119" t="s">
        <v>99</v>
      </c>
      <c r="G23" s="119"/>
      <c r="H23" s="119"/>
      <c r="I23" s="119"/>
      <c r="J23" s="119"/>
      <c r="L23" s="120">
        <v>7031</v>
      </c>
      <c r="M23" s="219"/>
      <c r="N23" s="121"/>
      <c r="O23" s="121"/>
      <c r="Y23" s="208"/>
      <c r="Z23" s="91"/>
      <c r="AB23" s="172"/>
      <c r="AC23" s="173"/>
      <c r="AD23" s="173"/>
      <c r="AE23" s="91"/>
      <c r="AF23" s="27">
        <v>-1</v>
      </c>
      <c r="AG23" s="27">
        <v>-1</v>
      </c>
      <c r="AH23" s="91"/>
      <c r="AK23" s="91"/>
      <c r="AN23" s="208">
        <f t="shared" si="20"/>
        <v>4</v>
      </c>
      <c r="AO23" s="27" t="str">
        <f>IF($AN24&gt;$AN23, IFERROR(MATCH($AN23, $AN24:$AN$146, 0)-1, ROW($AO$146)-ROW()), "")</f>
        <v/>
      </c>
      <c r="AP23" s="91">
        <f t="shared" ca="1" si="21"/>
        <v>0</v>
      </c>
      <c r="AQ23" s="27" t="str">
        <f t="shared" ca="1" si="22"/>
        <v/>
      </c>
      <c r="AR23" s="27" t="str">
        <f t="shared" ca="1" si="23"/>
        <v/>
      </c>
      <c r="AS23" s="87">
        <f t="shared" ca="1" si="24"/>
        <v>0</v>
      </c>
      <c r="AT23" s="27" t="str">
        <f t="shared" ca="1" si="25"/>
        <v/>
      </c>
      <c r="AU23" s="27" t="str">
        <f t="shared" ca="1" si="26"/>
        <v/>
      </c>
      <c r="AV23" s="83" t="str">
        <f t="shared" ca="1" si="27"/>
        <v/>
      </c>
      <c r="AW23" s="30" t="str">
        <f t="shared" si="28"/>
        <v/>
      </c>
      <c r="AX23" s="30" t="str">
        <f t="shared" si="29"/>
        <v/>
      </c>
      <c r="AY23" s="85" t="str">
        <f t="shared" ca="1" si="30"/>
        <v/>
      </c>
      <c r="AZ23" s="30" t="str">
        <f t="shared" si="31"/>
        <v/>
      </c>
      <c r="BA23" s="30" t="str">
        <f t="shared" si="32"/>
        <v/>
      </c>
      <c r="BB23" s="87" t="str">
        <f t="shared" ca="1" si="33"/>
        <v/>
      </c>
      <c r="BC23" s="27" t="str">
        <f t="shared" ca="1" si="34"/>
        <v/>
      </c>
      <c r="BD23" s="27" t="str">
        <f t="shared" ca="1" si="35"/>
        <v/>
      </c>
      <c r="BE23" s="166" t="str">
        <f t="shared" si="36"/>
        <v/>
      </c>
      <c r="BF23" s="27" t="str">
        <f t="shared" si="37"/>
        <v/>
      </c>
      <c r="BG23" s="27" t="str">
        <f t="shared" si="38"/>
        <v/>
      </c>
      <c r="BH23" s="174"/>
      <c r="BI23" s="89" t="str">
        <f t="shared" ca="1" si="39"/>
        <v/>
      </c>
      <c r="BJ23" s="116" t="str">
        <f t="shared" ca="1" si="40"/>
        <v/>
      </c>
      <c r="BK23" s="117" t="str">
        <f t="shared" ca="1" si="41"/>
        <v/>
      </c>
      <c r="BL23" s="117" t="str">
        <f t="shared" ca="1" si="42"/>
        <v/>
      </c>
      <c r="BM23" s="118" t="str">
        <f t="shared" ca="1" si="43"/>
        <v/>
      </c>
      <c r="BO23" s="28" t="str">
        <f t="shared" ca="1" si="18"/>
        <v/>
      </c>
    </row>
    <row r="24" spans="1:67" s="27" customFormat="1" ht="14.25" customHeight="1" x14ac:dyDescent="0.3">
      <c r="A24" s="76" t="str">
        <f t="shared" ca="1" si="19"/>
        <v/>
      </c>
      <c r="B24" s="119"/>
      <c r="C24" s="119" t="s">
        <v>35</v>
      </c>
      <c r="D24" s="119" t="s">
        <v>35</v>
      </c>
      <c r="E24" s="119" t="s">
        <v>35</v>
      </c>
      <c r="F24" s="119" t="s">
        <v>100</v>
      </c>
      <c r="G24" s="119"/>
      <c r="H24" s="119"/>
      <c r="I24" s="119"/>
      <c r="J24" s="119"/>
      <c r="L24" s="120">
        <v>7038</v>
      </c>
      <c r="M24" s="219"/>
      <c r="N24" s="121"/>
      <c r="O24" s="121"/>
      <c r="Y24" s="208"/>
      <c r="Z24" s="91"/>
      <c r="AB24" s="172"/>
      <c r="AC24" s="173"/>
      <c r="AD24" s="173"/>
      <c r="AE24" s="91"/>
      <c r="AF24" s="27">
        <v>-1</v>
      </c>
      <c r="AG24" s="27">
        <v>-1</v>
      </c>
      <c r="AH24" s="91"/>
      <c r="AK24" s="91"/>
      <c r="AN24" s="208">
        <f t="shared" si="20"/>
        <v>4</v>
      </c>
      <c r="AO24" s="27" t="str">
        <f>IF($AN25&gt;$AN24, IFERROR(MATCH($AN24, $AN25:$AN$146, 0)-1, ROW($AO$146)-ROW()), "")</f>
        <v/>
      </c>
      <c r="AP24" s="91">
        <f t="shared" ca="1" si="21"/>
        <v>0</v>
      </c>
      <c r="AQ24" s="27" t="str">
        <f t="shared" ca="1" si="22"/>
        <v/>
      </c>
      <c r="AR24" s="27" t="str">
        <f t="shared" ca="1" si="23"/>
        <v/>
      </c>
      <c r="AS24" s="87">
        <f t="shared" ca="1" si="24"/>
        <v>0</v>
      </c>
      <c r="AT24" s="27" t="str">
        <f t="shared" ca="1" si="25"/>
        <v/>
      </c>
      <c r="AU24" s="27" t="str">
        <f t="shared" ca="1" si="26"/>
        <v/>
      </c>
      <c r="AV24" s="83" t="str">
        <f t="shared" ca="1" si="27"/>
        <v/>
      </c>
      <c r="AW24" s="30" t="str">
        <f t="shared" si="28"/>
        <v/>
      </c>
      <c r="AX24" s="30" t="str">
        <f t="shared" si="29"/>
        <v/>
      </c>
      <c r="AY24" s="85" t="str">
        <f t="shared" ca="1" si="30"/>
        <v/>
      </c>
      <c r="AZ24" s="30" t="str">
        <f t="shared" si="31"/>
        <v/>
      </c>
      <c r="BA24" s="30" t="str">
        <f t="shared" si="32"/>
        <v/>
      </c>
      <c r="BB24" s="87" t="str">
        <f t="shared" ca="1" si="33"/>
        <v/>
      </c>
      <c r="BC24" s="27" t="str">
        <f t="shared" ca="1" si="34"/>
        <v/>
      </c>
      <c r="BD24" s="27" t="str">
        <f t="shared" ca="1" si="35"/>
        <v/>
      </c>
      <c r="BE24" s="166" t="str">
        <f t="shared" si="36"/>
        <v/>
      </c>
      <c r="BF24" s="27" t="str">
        <f t="shared" si="37"/>
        <v/>
      </c>
      <c r="BG24" s="27" t="str">
        <f t="shared" si="38"/>
        <v/>
      </c>
      <c r="BH24" s="174"/>
      <c r="BI24" s="89" t="str">
        <f t="shared" ca="1" si="39"/>
        <v/>
      </c>
      <c r="BJ24" s="116" t="str">
        <f t="shared" ca="1" si="40"/>
        <v/>
      </c>
      <c r="BK24" s="117" t="str">
        <f t="shared" ca="1" si="41"/>
        <v/>
      </c>
      <c r="BL24" s="117" t="str">
        <f t="shared" ca="1" si="42"/>
        <v/>
      </c>
      <c r="BM24" s="118" t="str">
        <f t="shared" ca="1" si="43"/>
        <v/>
      </c>
      <c r="BO24" s="28" t="str">
        <f t="shared" ca="1" si="18"/>
        <v/>
      </c>
    </row>
    <row r="25" spans="1:67" s="27" customFormat="1" ht="14.25" customHeight="1" x14ac:dyDescent="0.3">
      <c r="A25" s="76" t="str">
        <f t="shared" ca="1" si="19"/>
        <v/>
      </c>
      <c r="B25" s="119"/>
      <c r="C25" s="119" t="s">
        <v>35</v>
      </c>
      <c r="D25" s="119" t="s">
        <v>35</v>
      </c>
      <c r="E25" s="119" t="s">
        <v>101</v>
      </c>
      <c r="F25" s="119"/>
      <c r="G25" s="119"/>
      <c r="H25" s="119"/>
      <c r="I25" s="119"/>
      <c r="J25" s="119"/>
      <c r="L25" s="120">
        <v>708</v>
      </c>
      <c r="M25" s="219"/>
      <c r="N25" s="121"/>
      <c r="O25" s="121"/>
      <c r="Y25" s="208"/>
      <c r="Z25" s="91"/>
      <c r="AA25" s="27">
        <v>1</v>
      </c>
      <c r="AB25" s="172"/>
      <c r="AC25" s="173"/>
      <c r="AD25" s="173"/>
      <c r="AE25" s="91"/>
      <c r="AF25" s="27">
        <v>-1</v>
      </c>
      <c r="AG25" s="27">
        <v>-1</v>
      </c>
      <c r="AH25" s="91"/>
      <c r="AK25" s="91"/>
      <c r="AN25" s="208">
        <f t="shared" si="20"/>
        <v>3</v>
      </c>
      <c r="AO25" s="27" t="str">
        <f>IF($AN26&gt;$AN25, IFERROR(MATCH($AN25, $AN26:$AN$146, 0)-1, ROW($AO$146)-ROW()), "")</f>
        <v/>
      </c>
      <c r="AP25" s="91">
        <f t="shared" ca="1" si="21"/>
        <v>0</v>
      </c>
      <c r="AQ25" s="27" t="str">
        <f t="shared" ca="1" si="22"/>
        <v/>
      </c>
      <c r="AR25" s="27" t="str">
        <f t="shared" ca="1" si="23"/>
        <v/>
      </c>
      <c r="AS25" s="87">
        <f t="shared" ca="1" si="24"/>
        <v>0</v>
      </c>
      <c r="AT25" s="27" t="str">
        <f t="shared" ca="1" si="25"/>
        <v/>
      </c>
      <c r="AU25" s="27" t="str">
        <f t="shared" ca="1" si="26"/>
        <v/>
      </c>
      <c r="AV25" s="83" t="str">
        <f t="shared" ca="1" si="27"/>
        <v/>
      </c>
      <c r="AW25" s="30" t="str">
        <f t="shared" si="28"/>
        <v/>
      </c>
      <c r="AX25" s="30" t="str">
        <f t="shared" si="29"/>
        <v/>
      </c>
      <c r="AY25" s="85" t="str">
        <f t="shared" ca="1" si="30"/>
        <v/>
      </c>
      <c r="AZ25" s="30" t="str">
        <f t="shared" si="31"/>
        <v/>
      </c>
      <c r="BA25" s="30" t="str">
        <f t="shared" si="32"/>
        <v/>
      </c>
      <c r="BB25" s="87" t="str">
        <f t="shared" ca="1" si="33"/>
        <v/>
      </c>
      <c r="BC25" s="27" t="str">
        <f t="shared" ca="1" si="34"/>
        <v/>
      </c>
      <c r="BD25" s="27" t="str">
        <f t="shared" ca="1" si="35"/>
        <v/>
      </c>
      <c r="BE25" s="166" t="str">
        <f t="shared" si="36"/>
        <v/>
      </c>
      <c r="BF25" s="27" t="str">
        <f t="shared" si="37"/>
        <v/>
      </c>
      <c r="BG25" s="27" t="str">
        <f t="shared" si="38"/>
        <v/>
      </c>
      <c r="BH25" s="174"/>
      <c r="BI25" s="89" t="str">
        <f t="shared" ca="1" si="39"/>
        <v/>
      </c>
      <c r="BJ25" s="116" t="str">
        <f t="shared" ca="1" si="40"/>
        <v/>
      </c>
      <c r="BK25" s="117" t="str">
        <f t="shared" ca="1" si="41"/>
        <v/>
      </c>
      <c r="BL25" s="117" t="str">
        <f t="shared" ca="1" si="42"/>
        <v/>
      </c>
      <c r="BM25" s="118" t="str">
        <f t="shared" ca="1" si="43"/>
        <v/>
      </c>
      <c r="BO25" s="28" t="str">
        <f t="shared" ca="1" si="18"/>
        <v/>
      </c>
    </row>
    <row r="26" spans="1:67" s="27" customFormat="1" ht="14.25" customHeight="1" x14ac:dyDescent="0.3">
      <c r="A26" s="76" t="str">
        <f t="shared" ca="1" si="19"/>
        <v/>
      </c>
      <c r="B26" s="119"/>
      <c r="C26" s="119" t="s">
        <v>35</v>
      </c>
      <c r="D26" s="119" t="s">
        <v>27</v>
      </c>
      <c r="E26" s="119"/>
      <c r="F26" s="119"/>
      <c r="G26" s="119"/>
      <c r="H26" s="119"/>
      <c r="I26" s="119"/>
      <c r="J26" s="119"/>
      <c r="L26" s="120">
        <v>71</v>
      </c>
      <c r="M26" s="219"/>
      <c r="N26" s="121"/>
      <c r="O26" s="121"/>
      <c r="Y26" s="208"/>
      <c r="Z26" s="91">
        <v>1</v>
      </c>
      <c r="AB26" s="172"/>
      <c r="AC26" s="173"/>
      <c r="AD26" s="173"/>
      <c r="AE26" s="91"/>
      <c r="AF26" s="27">
        <v>-1</v>
      </c>
      <c r="AG26" s="27">
        <v>-1</v>
      </c>
      <c r="AH26" s="91"/>
      <c r="AK26" s="91"/>
      <c r="AN26" s="208">
        <f t="shared" si="20"/>
        <v>2</v>
      </c>
      <c r="AO26" s="27" t="str">
        <f>IF($AN27&gt;$AN26, IFERROR(MATCH($AN26, $AN27:$AN$146, 0)-1, ROW($AO$146)-ROW()), "")</f>
        <v/>
      </c>
      <c r="AP26" s="91">
        <f t="shared" ca="1" si="21"/>
        <v>0</v>
      </c>
      <c r="AQ26" s="27" t="str">
        <f t="shared" ca="1" si="22"/>
        <v/>
      </c>
      <c r="AR26" s="27" t="str">
        <f t="shared" ca="1" si="23"/>
        <v/>
      </c>
      <c r="AS26" s="87">
        <f t="shared" ca="1" si="24"/>
        <v>0</v>
      </c>
      <c r="AT26" s="27" t="str">
        <f t="shared" ca="1" si="25"/>
        <v/>
      </c>
      <c r="AU26" s="27" t="str">
        <f t="shared" ca="1" si="26"/>
        <v/>
      </c>
      <c r="AV26" s="83" t="str">
        <f t="shared" ca="1" si="27"/>
        <v/>
      </c>
      <c r="AW26" s="30" t="str">
        <f t="shared" si="28"/>
        <v/>
      </c>
      <c r="AX26" s="30" t="str">
        <f t="shared" si="29"/>
        <v/>
      </c>
      <c r="AY26" s="85" t="str">
        <f t="shared" ca="1" si="30"/>
        <v/>
      </c>
      <c r="AZ26" s="30" t="str">
        <f t="shared" si="31"/>
        <v/>
      </c>
      <c r="BA26" s="30" t="str">
        <f t="shared" si="32"/>
        <v/>
      </c>
      <c r="BB26" s="87" t="str">
        <f t="shared" ca="1" si="33"/>
        <v/>
      </c>
      <c r="BC26" s="27" t="str">
        <f t="shared" ca="1" si="34"/>
        <v/>
      </c>
      <c r="BD26" s="27" t="str">
        <f t="shared" ca="1" si="35"/>
        <v/>
      </c>
      <c r="BE26" s="166" t="str">
        <f t="shared" si="36"/>
        <v/>
      </c>
      <c r="BF26" s="27" t="str">
        <f t="shared" si="37"/>
        <v/>
      </c>
      <c r="BG26" s="27" t="str">
        <f t="shared" si="38"/>
        <v/>
      </c>
      <c r="BH26" s="174"/>
      <c r="BI26" s="89" t="str">
        <f t="shared" ca="1" si="39"/>
        <v/>
      </c>
      <c r="BJ26" s="116" t="str">
        <f t="shared" ca="1" si="40"/>
        <v/>
      </c>
      <c r="BK26" s="117" t="str">
        <f t="shared" ca="1" si="41"/>
        <v/>
      </c>
      <c r="BL26" s="117" t="str">
        <f t="shared" ca="1" si="42"/>
        <v/>
      </c>
      <c r="BM26" s="118" t="str">
        <f t="shared" ca="1" si="43"/>
        <v/>
      </c>
      <c r="BO26" s="28" t="str">
        <f t="shared" ca="1" si="18"/>
        <v/>
      </c>
    </row>
    <row r="27" spans="1:67" s="27" customFormat="1" ht="14.25" customHeight="1" x14ac:dyDescent="0.3">
      <c r="A27" s="76" t="str">
        <f t="shared" ca="1" si="19"/>
        <v/>
      </c>
      <c r="B27" s="119"/>
      <c r="C27" s="119" t="s">
        <v>35</v>
      </c>
      <c r="D27" s="119" t="s">
        <v>6</v>
      </c>
      <c r="E27" s="119"/>
      <c r="F27" s="119"/>
      <c r="G27" s="119"/>
      <c r="H27" s="119"/>
      <c r="I27" s="119"/>
      <c r="J27" s="119"/>
      <c r="L27" s="120">
        <v>72</v>
      </c>
      <c r="M27" s="219"/>
      <c r="N27" s="121"/>
      <c r="O27" s="121"/>
      <c r="Y27" s="208"/>
      <c r="Z27" s="91"/>
      <c r="AB27" s="172"/>
      <c r="AC27" s="173"/>
      <c r="AD27" s="173"/>
      <c r="AE27" s="91"/>
      <c r="AF27" s="27">
        <v>-1</v>
      </c>
      <c r="AG27" s="27">
        <v>-1</v>
      </c>
      <c r="AH27" s="91"/>
      <c r="AK27" s="91"/>
      <c r="AN27" s="208">
        <f t="shared" si="20"/>
        <v>2</v>
      </c>
      <c r="AO27" s="27" t="str">
        <f>IF($AN28&gt;$AN27, IFERROR(MATCH($AN27, $AN28:$AN$146, 0)-1, ROW($AO$146)-ROW()), "")</f>
        <v/>
      </c>
      <c r="AP27" s="91">
        <f t="shared" ca="1" si="21"/>
        <v>0</v>
      </c>
      <c r="AQ27" s="27" t="str">
        <f t="shared" ca="1" si="22"/>
        <v/>
      </c>
      <c r="AR27" s="27" t="str">
        <f t="shared" ca="1" si="23"/>
        <v/>
      </c>
      <c r="AS27" s="87">
        <f t="shared" ca="1" si="24"/>
        <v>0</v>
      </c>
      <c r="AT27" s="27" t="str">
        <f t="shared" ca="1" si="25"/>
        <v/>
      </c>
      <c r="AU27" s="27" t="str">
        <f t="shared" ca="1" si="26"/>
        <v/>
      </c>
      <c r="AV27" s="83" t="str">
        <f t="shared" ca="1" si="27"/>
        <v/>
      </c>
      <c r="AW27" s="30" t="str">
        <f t="shared" si="28"/>
        <v/>
      </c>
      <c r="AX27" s="30" t="str">
        <f t="shared" si="29"/>
        <v/>
      </c>
      <c r="AY27" s="85" t="str">
        <f t="shared" ca="1" si="30"/>
        <v/>
      </c>
      <c r="AZ27" s="30" t="str">
        <f t="shared" si="31"/>
        <v/>
      </c>
      <c r="BA27" s="30" t="str">
        <f t="shared" si="32"/>
        <v/>
      </c>
      <c r="BB27" s="87" t="str">
        <f t="shared" ca="1" si="33"/>
        <v/>
      </c>
      <c r="BC27" s="27" t="str">
        <f t="shared" ca="1" si="34"/>
        <v/>
      </c>
      <c r="BD27" s="27" t="str">
        <f t="shared" ca="1" si="35"/>
        <v/>
      </c>
      <c r="BE27" s="166" t="str">
        <f t="shared" si="36"/>
        <v/>
      </c>
      <c r="BF27" s="27" t="str">
        <f t="shared" si="37"/>
        <v/>
      </c>
      <c r="BG27" s="27" t="str">
        <f t="shared" si="38"/>
        <v/>
      </c>
      <c r="BH27" s="174"/>
      <c r="BI27" s="89" t="str">
        <f t="shared" ca="1" si="39"/>
        <v/>
      </c>
      <c r="BJ27" s="116" t="str">
        <f t="shared" ca="1" si="40"/>
        <v/>
      </c>
      <c r="BK27" s="117" t="str">
        <f t="shared" ca="1" si="41"/>
        <v/>
      </c>
      <c r="BL27" s="117" t="str">
        <f t="shared" ca="1" si="42"/>
        <v/>
      </c>
      <c r="BM27" s="118" t="str">
        <f t="shared" ca="1" si="43"/>
        <v/>
      </c>
      <c r="BO27" s="28" t="str">
        <f t="shared" ca="1" si="18"/>
        <v/>
      </c>
    </row>
    <row r="28" spans="1:67" s="27" customFormat="1" ht="14.25" customHeight="1" x14ac:dyDescent="0.3">
      <c r="A28" s="76" t="str">
        <f t="shared" ca="1" si="19"/>
        <v/>
      </c>
      <c r="B28" s="119"/>
      <c r="C28" s="119" t="s">
        <v>35</v>
      </c>
      <c r="D28" s="119" t="s">
        <v>28</v>
      </c>
      <c r="E28" s="119"/>
      <c r="F28" s="119"/>
      <c r="G28" s="119"/>
      <c r="H28" s="119"/>
      <c r="I28" s="119"/>
      <c r="J28" s="119"/>
      <c r="L28" s="120">
        <v>73</v>
      </c>
      <c r="M28" s="219">
        <f>SUM(M29:M32,M69,M74:M75)</f>
        <v>0</v>
      </c>
      <c r="N28" s="121"/>
      <c r="O28" s="121"/>
      <c r="Y28" s="208"/>
      <c r="Z28" s="91"/>
      <c r="AB28" s="172"/>
      <c r="AC28" s="173"/>
      <c r="AD28" s="173"/>
      <c r="AE28" s="91"/>
      <c r="AF28" s="27">
        <v>-1</v>
      </c>
      <c r="AG28" s="27">
        <v>-1</v>
      </c>
      <c r="AH28" s="91"/>
      <c r="AK28" s="91"/>
      <c r="AN28" s="208">
        <f t="shared" si="20"/>
        <v>2</v>
      </c>
      <c r="AO28" s="27">
        <f>IF($AN29&gt;$AN28, IFERROR(MATCH($AN28, $AN29:$AN$146, 0)-1, ROW($AO$146)-ROW()), "")</f>
        <v>47</v>
      </c>
      <c r="AP28" s="91">
        <f t="shared" ca="1" si="21"/>
        <v>0</v>
      </c>
      <c r="AQ28" s="27" t="str">
        <f t="shared" ca="1" si="22"/>
        <v/>
      </c>
      <c r="AR28" s="27" t="str">
        <f t="shared" ca="1" si="23"/>
        <v/>
      </c>
      <c r="AS28" s="87">
        <f t="shared" ca="1" si="24"/>
        <v>0</v>
      </c>
      <c r="AT28" s="27" t="str">
        <f t="shared" ca="1" si="25"/>
        <v/>
      </c>
      <c r="AU28" s="27" t="str">
        <f t="shared" ca="1" si="26"/>
        <v/>
      </c>
      <c r="AV28" s="83" t="str">
        <f t="shared" ca="1" si="27"/>
        <v/>
      </c>
      <c r="AW28" s="30" t="str">
        <f t="shared" si="28"/>
        <v/>
      </c>
      <c r="AX28" s="30" t="str">
        <f t="shared" si="29"/>
        <v/>
      </c>
      <c r="AY28" s="85" t="str">
        <f t="shared" ca="1" si="30"/>
        <v/>
      </c>
      <c r="AZ28" s="30" t="str">
        <f t="shared" si="31"/>
        <v/>
      </c>
      <c r="BA28" s="30" t="str">
        <f t="shared" si="32"/>
        <v/>
      </c>
      <c r="BB28" s="87" t="str">
        <f t="shared" ca="1" si="33"/>
        <v/>
      </c>
      <c r="BC28" s="27" t="str">
        <f t="shared" ca="1" si="34"/>
        <v/>
      </c>
      <c r="BD28" s="27" t="str">
        <f t="shared" ca="1" si="35"/>
        <v/>
      </c>
      <c r="BE28" s="166" t="str">
        <f t="shared" si="36"/>
        <v/>
      </c>
      <c r="BF28" s="27" t="str">
        <f t="shared" si="37"/>
        <v/>
      </c>
      <c r="BG28" s="27" t="str">
        <f t="shared" si="38"/>
        <v/>
      </c>
      <c r="BH28" s="174"/>
      <c r="BI28" s="89" t="str">
        <f t="shared" ca="1" si="39"/>
        <v/>
      </c>
      <c r="BJ28" s="116" t="str">
        <f t="shared" ca="1" si="40"/>
        <v/>
      </c>
      <c r="BK28" s="117" t="str">
        <f t="shared" ca="1" si="41"/>
        <v/>
      </c>
      <c r="BL28" s="117" t="str">
        <f t="shared" ca="1" si="42"/>
        <v/>
      </c>
      <c r="BM28" s="118" t="str">
        <f t="shared" ca="1" si="43"/>
        <v/>
      </c>
      <c r="BO28" s="28" t="str">
        <f t="shared" ca="1" si="18"/>
        <v/>
      </c>
    </row>
    <row r="29" spans="1:67" s="27" customFormat="1" ht="14.25" customHeight="1" x14ac:dyDescent="0.3">
      <c r="A29" s="76" t="str">
        <f t="shared" ca="1" si="19"/>
        <v/>
      </c>
      <c r="B29" s="119"/>
      <c r="C29" s="119" t="s">
        <v>35</v>
      </c>
      <c r="D29" s="119" t="s">
        <v>35</v>
      </c>
      <c r="E29" s="119" t="s">
        <v>102</v>
      </c>
      <c r="F29" s="119"/>
      <c r="G29" s="119"/>
      <c r="H29" s="119"/>
      <c r="I29" s="119"/>
      <c r="J29" s="119"/>
      <c r="L29" s="120">
        <v>730</v>
      </c>
      <c r="M29" s="219"/>
      <c r="N29" s="121"/>
      <c r="O29" s="121"/>
      <c r="Y29" s="208"/>
      <c r="Z29" s="91"/>
      <c r="AB29" s="172"/>
      <c r="AC29" s="173"/>
      <c r="AD29" s="173"/>
      <c r="AE29" s="91"/>
      <c r="AF29" s="27">
        <v>-1</v>
      </c>
      <c r="AG29" s="27">
        <v>-1</v>
      </c>
      <c r="AH29" s="91"/>
      <c r="AK29" s="91"/>
      <c r="AN29" s="208">
        <f t="shared" si="20"/>
        <v>3</v>
      </c>
      <c r="AO29" s="27" t="str">
        <f>IF($AN30&gt;$AN29, IFERROR(MATCH($AN29, $AN30:$AN$146, 0)-1, ROW($AO$146)-ROW()), "")</f>
        <v/>
      </c>
      <c r="AP29" s="91">
        <f t="shared" ca="1" si="21"/>
        <v>0</v>
      </c>
      <c r="AQ29" s="27" t="str">
        <f t="shared" ca="1" si="22"/>
        <v/>
      </c>
      <c r="AR29" s="27" t="str">
        <f t="shared" ca="1" si="23"/>
        <v/>
      </c>
      <c r="AS29" s="87">
        <f t="shared" ca="1" si="24"/>
        <v>0</v>
      </c>
      <c r="AT29" s="27" t="str">
        <f t="shared" ca="1" si="25"/>
        <v/>
      </c>
      <c r="AU29" s="27" t="str">
        <f t="shared" ca="1" si="26"/>
        <v/>
      </c>
      <c r="AV29" s="83" t="str">
        <f t="shared" ca="1" si="27"/>
        <v/>
      </c>
      <c r="AW29" s="30" t="str">
        <f t="shared" si="28"/>
        <v/>
      </c>
      <c r="AX29" s="30" t="str">
        <f t="shared" si="29"/>
        <v/>
      </c>
      <c r="AY29" s="85" t="str">
        <f t="shared" ca="1" si="30"/>
        <v/>
      </c>
      <c r="AZ29" s="30" t="str">
        <f t="shared" si="31"/>
        <v/>
      </c>
      <c r="BA29" s="30" t="str">
        <f t="shared" si="32"/>
        <v/>
      </c>
      <c r="BB29" s="87" t="str">
        <f t="shared" ca="1" si="33"/>
        <v/>
      </c>
      <c r="BC29" s="27" t="str">
        <f t="shared" ca="1" si="34"/>
        <v/>
      </c>
      <c r="BD29" s="27" t="str">
        <f t="shared" ca="1" si="35"/>
        <v/>
      </c>
      <c r="BE29" s="166" t="str">
        <f t="shared" si="36"/>
        <v/>
      </c>
      <c r="BF29" s="27" t="str">
        <f t="shared" si="37"/>
        <v/>
      </c>
      <c r="BG29" s="27" t="str">
        <f t="shared" si="38"/>
        <v/>
      </c>
      <c r="BH29" s="174"/>
      <c r="BI29" s="89" t="str">
        <f t="shared" ca="1" si="39"/>
        <v/>
      </c>
      <c r="BJ29" s="116" t="str">
        <f t="shared" ca="1" si="40"/>
        <v/>
      </c>
      <c r="BK29" s="117" t="str">
        <f t="shared" ca="1" si="41"/>
        <v/>
      </c>
      <c r="BL29" s="117" t="str">
        <f t="shared" ca="1" si="42"/>
        <v/>
      </c>
      <c r="BM29" s="118" t="str">
        <f t="shared" ca="1" si="43"/>
        <v/>
      </c>
      <c r="BO29" s="28" t="str">
        <f t="shared" ca="1" si="18"/>
        <v/>
      </c>
    </row>
    <row r="30" spans="1:67" s="27" customFormat="1" ht="14.25" customHeight="1" x14ac:dyDescent="0.3">
      <c r="A30" s="76" t="str">
        <f t="shared" ca="1" si="19"/>
        <v/>
      </c>
      <c r="B30" s="119"/>
      <c r="C30" s="119" t="s">
        <v>35</v>
      </c>
      <c r="D30" s="119" t="s">
        <v>35</v>
      </c>
      <c r="E30" s="27" t="s">
        <v>103</v>
      </c>
      <c r="L30" s="120">
        <v>731</v>
      </c>
      <c r="M30" s="219"/>
      <c r="N30" s="121"/>
      <c r="O30" s="121"/>
      <c r="Y30" s="208"/>
      <c r="Z30" s="91"/>
      <c r="AB30" s="172"/>
      <c r="AC30" s="173"/>
      <c r="AD30" s="173"/>
      <c r="AE30" s="91"/>
      <c r="AF30" s="27">
        <v>-1</v>
      </c>
      <c r="AG30" s="27">
        <v>-1</v>
      </c>
      <c r="AH30" s="91"/>
      <c r="AK30" s="91"/>
      <c r="AN30" s="208">
        <f t="shared" si="20"/>
        <v>3</v>
      </c>
      <c r="AO30" s="27" t="str">
        <f>IF($AN31&gt;$AN30, IFERROR(MATCH($AN30, $AN31:$AN$146, 0)-1, ROW($AO$146)-ROW()), "")</f>
        <v/>
      </c>
      <c r="AP30" s="91">
        <f t="shared" ca="1" si="21"/>
        <v>0</v>
      </c>
      <c r="AQ30" s="27" t="str">
        <f t="shared" ca="1" si="22"/>
        <v/>
      </c>
      <c r="AR30" s="27" t="str">
        <f t="shared" ca="1" si="23"/>
        <v/>
      </c>
      <c r="AS30" s="87">
        <f t="shared" ca="1" si="24"/>
        <v>0</v>
      </c>
      <c r="AT30" s="27" t="str">
        <f t="shared" ca="1" si="25"/>
        <v/>
      </c>
      <c r="AU30" s="27" t="str">
        <f t="shared" ca="1" si="26"/>
        <v/>
      </c>
      <c r="AV30" s="83" t="str">
        <f t="shared" ca="1" si="27"/>
        <v/>
      </c>
      <c r="AW30" s="30" t="str">
        <f t="shared" si="28"/>
        <v/>
      </c>
      <c r="AX30" s="30" t="str">
        <f t="shared" si="29"/>
        <v/>
      </c>
      <c r="AY30" s="85" t="str">
        <f t="shared" ca="1" si="30"/>
        <v/>
      </c>
      <c r="AZ30" s="30" t="str">
        <f t="shared" si="31"/>
        <v/>
      </c>
      <c r="BA30" s="30" t="str">
        <f t="shared" si="32"/>
        <v/>
      </c>
      <c r="BB30" s="87" t="str">
        <f t="shared" ca="1" si="33"/>
        <v/>
      </c>
      <c r="BC30" s="27" t="str">
        <f t="shared" ca="1" si="34"/>
        <v/>
      </c>
      <c r="BD30" s="27" t="str">
        <f t="shared" ca="1" si="35"/>
        <v/>
      </c>
      <c r="BE30" s="166" t="str">
        <f t="shared" si="36"/>
        <v/>
      </c>
      <c r="BF30" s="27" t="str">
        <f t="shared" si="37"/>
        <v/>
      </c>
      <c r="BG30" s="27" t="str">
        <f t="shared" si="38"/>
        <v/>
      </c>
      <c r="BH30" s="174"/>
      <c r="BI30" s="89" t="str">
        <f t="shared" ca="1" si="39"/>
        <v/>
      </c>
      <c r="BJ30" s="116" t="str">
        <f t="shared" ca="1" si="40"/>
        <v/>
      </c>
      <c r="BK30" s="117" t="str">
        <f t="shared" ca="1" si="41"/>
        <v/>
      </c>
      <c r="BL30" s="117" t="str">
        <f t="shared" ca="1" si="42"/>
        <v/>
      </c>
      <c r="BM30" s="118" t="str">
        <f t="shared" ca="1" si="43"/>
        <v/>
      </c>
      <c r="BO30" s="28" t="str">
        <f t="shared" ca="1" si="18"/>
        <v/>
      </c>
    </row>
    <row r="31" spans="1:67" s="27" customFormat="1" ht="14.25" customHeight="1" x14ac:dyDescent="0.3">
      <c r="A31" s="76" t="str">
        <f t="shared" ca="1" si="19"/>
        <v/>
      </c>
      <c r="B31" s="119"/>
      <c r="C31" s="119" t="s">
        <v>35</v>
      </c>
      <c r="D31" s="119" t="s">
        <v>35</v>
      </c>
      <c r="E31" s="119" t="s">
        <v>104</v>
      </c>
      <c r="F31" s="119"/>
      <c r="G31" s="119"/>
      <c r="H31" s="119"/>
      <c r="I31" s="119"/>
      <c r="J31" s="119"/>
      <c r="L31" s="120">
        <v>732</v>
      </c>
      <c r="M31" s="219"/>
      <c r="N31" s="121"/>
      <c r="O31" s="121"/>
      <c r="Y31" s="208"/>
      <c r="Z31" s="91"/>
      <c r="AB31" s="172"/>
      <c r="AC31" s="173"/>
      <c r="AD31" s="173"/>
      <c r="AE31" s="91"/>
      <c r="AF31" s="27">
        <v>-1</v>
      </c>
      <c r="AG31" s="27">
        <v>-1</v>
      </c>
      <c r="AH31" s="91"/>
      <c r="AK31" s="91"/>
      <c r="AN31" s="208">
        <f t="shared" si="20"/>
        <v>3</v>
      </c>
      <c r="AO31" s="27" t="str">
        <f>IF($AN32&gt;$AN31, IFERROR(MATCH($AN31, $AN32:$AN$146, 0)-1, ROW($AO$146)-ROW()), "")</f>
        <v/>
      </c>
      <c r="AP31" s="91">
        <f t="shared" ca="1" si="21"/>
        <v>0</v>
      </c>
      <c r="AQ31" s="27" t="str">
        <f t="shared" ca="1" si="22"/>
        <v/>
      </c>
      <c r="AR31" s="27" t="str">
        <f t="shared" ca="1" si="23"/>
        <v/>
      </c>
      <c r="AS31" s="87">
        <f t="shared" ca="1" si="24"/>
        <v>0</v>
      </c>
      <c r="AT31" s="27" t="str">
        <f t="shared" ca="1" si="25"/>
        <v/>
      </c>
      <c r="AU31" s="27" t="str">
        <f t="shared" ca="1" si="26"/>
        <v/>
      </c>
      <c r="AV31" s="83" t="str">
        <f t="shared" ca="1" si="27"/>
        <v/>
      </c>
      <c r="AW31" s="30" t="str">
        <f t="shared" si="28"/>
        <v/>
      </c>
      <c r="AX31" s="30" t="str">
        <f t="shared" si="29"/>
        <v/>
      </c>
      <c r="AY31" s="85" t="str">
        <f t="shared" ca="1" si="30"/>
        <v/>
      </c>
      <c r="AZ31" s="30" t="str">
        <f t="shared" si="31"/>
        <v/>
      </c>
      <c r="BA31" s="30" t="str">
        <f t="shared" si="32"/>
        <v/>
      </c>
      <c r="BB31" s="87" t="str">
        <f t="shared" ca="1" si="33"/>
        <v/>
      </c>
      <c r="BC31" s="27" t="str">
        <f t="shared" ca="1" si="34"/>
        <v/>
      </c>
      <c r="BD31" s="27" t="str">
        <f t="shared" ca="1" si="35"/>
        <v/>
      </c>
      <c r="BE31" s="166" t="str">
        <f t="shared" si="36"/>
        <v/>
      </c>
      <c r="BF31" s="27" t="str">
        <f t="shared" si="37"/>
        <v/>
      </c>
      <c r="BG31" s="27" t="str">
        <f t="shared" si="38"/>
        <v/>
      </c>
      <c r="BH31" s="174"/>
      <c r="BI31" s="89" t="str">
        <f t="shared" ca="1" si="39"/>
        <v/>
      </c>
      <c r="BJ31" s="116" t="str">
        <f t="shared" ca="1" si="40"/>
        <v/>
      </c>
      <c r="BK31" s="117" t="str">
        <f t="shared" ca="1" si="41"/>
        <v/>
      </c>
      <c r="BL31" s="117" t="str">
        <f t="shared" ca="1" si="42"/>
        <v/>
      </c>
      <c r="BM31" s="118" t="str">
        <f t="shared" ca="1" si="43"/>
        <v/>
      </c>
      <c r="BO31" s="28" t="str">
        <f t="shared" ca="1" si="18"/>
        <v/>
      </c>
    </row>
    <row r="32" spans="1:67" s="27" customFormat="1" ht="14.25" customHeight="1" x14ac:dyDescent="0.3">
      <c r="A32" s="76" t="str">
        <f t="shared" ca="1" si="19"/>
        <v/>
      </c>
      <c r="B32" s="119"/>
      <c r="C32" s="119" t="s">
        <v>35</v>
      </c>
      <c r="D32" s="119" t="s">
        <v>35</v>
      </c>
      <c r="E32" s="119" t="s">
        <v>105</v>
      </c>
      <c r="F32" s="119"/>
      <c r="G32" s="119"/>
      <c r="H32" s="119"/>
      <c r="I32" s="119"/>
      <c r="J32" s="119"/>
      <c r="L32" s="120">
        <v>733</v>
      </c>
      <c r="M32" s="219">
        <f>SUM(M33:M35,M45,M52:M53,M67:M68)</f>
        <v>0</v>
      </c>
      <c r="N32" s="121"/>
      <c r="O32" s="121"/>
      <c r="Y32" s="208"/>
      <c r="Z32" s="91"/>
      <c r="AB32" s="172"/>
      <c r="AC32" s="173"/>
      <c r="AD32" s="173"/>
      <c r="AE32" s="91"/>
      <c r="AF32" s="27">
        <v>-1</v>
      </c>
      <c r="AG32" s="27">
        <v>-1</v>
      </c>
      <c r="AH32" s="91"/>
      <c r="AK32" s="91"/>
      <c r="AN32" s="208">
        <f t="shared" si="20"/>
        <v>3</v>
      </c>
      <c r="AO32" s="27">
        <f>IF($AN33&gt;$AN32, IFERROR(MATCH($AN32, $AN33:$AN$146, 0)-1, ROW($AO$146)-ROW()), "")</f>
        <v>36</v>
      </c>
      <c r="AP32" s="91">
        <f t="shared" ca="1" si="21"/>
        <v>0</v>
      </c>
      <c r="AQ32" s="27" t="str">
        <f t="shared" ca="1" si="22"/>
        <v/>
      </c>
      <c r="AR32" s="27" t="str">
        <f t="shared" ca="1" si="23"/>
        <v/>
      </c>
      <c r="AS32" s="87">
        <f t="shared" ca="1" si="24"/>
        <v>0</v>
      </c>
      <c r="AT32" s="27" t="str">
        <f t="shared" ca="1" si="25"/>
        <v/>
      </c>
      <c r="AU32" s="27" t="str">
        <f t="shared" ca="1" si="26"/>
        <v/>
      </c>
      <c r="AV32" s="83" t="str">
        <f t="shared" ca="1" si="27"/>
        <v/>
      </c>
      <c r="AW32" s="30" t="str">
        <f t="shared" si="28"/>
        <v/>
      </c>
      <c r="AX32" s="30" t="str">
        <f t="shared" si="29"/>
        <v/>
      </c>
      <c r="AY32" s="85" t="str">
        <f t="shared" ca="1" si="30"/>
        <v/>
      </c>
      <c r="AZ32" s="30" t="str">
        <f t="shared" si="31"/>
        <v/>
      </c>
      <c r="BA32" s="30" t="str">
        <f t="shared" si="32"/>
        <v/>
      </c>
      <c r="BB32" s="87" t="str">
        <f t="shared" ca="1" si="33"/>
        <v/>
      </c>
      <c r="BC32" s="27" t="str">
        <f t="shared" ca="1" si="34"/>
        <v/>
      </c>
      <c r="BD32" s="27" t="str">
        <f t="shared" ca="1" si="35"/>
        <v/>
      </c>
      <c r="BE32" s="166" t="str">
        <f t="shared" si="36"/>
        <v/>
      </c>
      <c r="BF32" s="27" t="str">
        <f t="shared" si="37"/>
        <v/>
      </c>
      <c r="BG32" s="27" t="str">
        <f t="shared" si="38"/>
        <v/>
      </c>
      <c r="BH32" s="174"/>
      <c r="BI32" s="89" t="str">
        <f t="shared" ca="1" si="39"/>
        <v/>
      </c>
      <c r="BJ32" s="116" t="str">
        <f t="shared" ca="1" si="40"/>
        <v/>
      </c>
      <c r="BK32" s="117" t="str">
        <f t="shared" ca="1" si="41"/>
        <v/>
      </c>
      <c r="BL32" s="117" t="str">
        <f t="shared" ca="1" si="42"/>
        <v/>
      </c>
      <c r="BM32" s="118" t="str">
        <f t="shared" ca="1" si="43"/>
        <v/>
      </c>
      <c r="BO32" s="28" t="str">
        <f t="shared" ca="1" si="18"/>
        <v/>
      </c>
    </row>
    <row r="33" spans="1:67" s="27" customFormat="1" ht="14.25" customHeight="1" x14ac:dyDescent="0.3">
      <c r="A33" s="76" t="str">
        <f t="shared" ca="1" si="19"/>
        <v/>
      </c>
      <c r="B33" s="119"/>
      <c r="C33" s="27" t="s">
        <v>35</v>
      </c>
      <c r="D33" s="27" t="s">
        <v>35</v>
      </c>
      <c r="E33" s="27" t="s">
        <v>35</v>
      </c>
      <c r="F33" s="27" t="s">
        <v>106</v>
      </c>
      <c r="L33" s="120">
        <v>7330</v>
      </c>
      <c r="M33" s="219"/>
      <c r="N33" s="121"/>
      <c r="O33" s="121"/>
      <c r="Y33" s="208"/>
      <c r="Z33" s="91"/>
      <c r="AB33" s="172"/>
      <c r="AC33" s="173"/>
      <c r="AD33" s="173"/>
      <c r="AE33" s="91"/>
      <c r="AF33" s="27">
        <v>-1</v>
      </c>
      <c r="AG33" s="27">
        <v>-1</v>
      </c>
      <c r="AH33" s="91"/>
      <c r="AK33" s="91"/>
      <c r="AN33" s="208">
        <f t="shared" si="20"/>
        <v>4</v>
      </c>
      <c r="AO33" s="27" t="str">
        <f>IF($AN34&gt;$AN33, IFERROR(MATCH($AN33, $AN34:$AN$146, 0)-1, ROW($AO$146)-ROW()), "")</f>
        <v/>
      </c>
      <c r="AP33" s="91">
        <f t="shared" ca="1" si="21"/>
        <v>0</v>
      </c>
      <c r="AQ33" s="27" t="str">
        <f t="shared" ca="1" si="22"/>
        <v/>
      </c>
      <c r="AR33" s="27" t="str">
        <f t="shared" ca="1" si="23"/>
        <v/>
      </c>
      <c r="AS33" s="87">
        <f t="shared" ca="1" si="24"/>
        <v>0</v>
      </c>
      <c r="AT33" s="27" t="str">
        <f t="shared" ca="1" si="25"/>
        <v/>
      </c>
      <c r="AU33" s="27" t="str">
        <f t="shared" ca="1" si="26"/>
        <v/>
      </c>
      <c r="AV33" s="83" t="str">
        <f t="shared" ca="1" si="27"/>
        <v/>
      </c>
      <c r="AW33" s="30" t="str">
        <f t="shared" si="28"/>
        <v/>
      </c>
      <c r="AX33" s="30" t="str">
        <f t="shared" si="29"/>
        <v/>
      </c>
      <c r="AY33" s="85" t="str">
        <f t="shared" ca="1" si="30"/>
        <v/>
      </c>
      <c r="AZ33" s="30" t="str">
        <f t="shared" si="31"/>
        <v/>
      </c>
      <c r="BA33" s="30" t="str">
        <f t="shared" si="32"/>
        <v/>
      </c>
      <c r="BB33" s="87" t="str">
        <f t="shared" ca="1" si="33"/>
        <v/>
      </c>
      <c r="BC33" s="27" t="str">
        <f t="shared" ca="1" si="34"/>
        <v/>
      </c>
      <c r="BD33" s="27" t="str">
        <f t="shared" ca="1" si="35"/>
        <v/>
      </c>
      <c r="BE33" s="166" t="str">
        <f t="shared" si="36"/>
        <v/>
      </c>
      <c r="BF33" s="27" t="str">
        <f t="shared" si="37"/>
        <v/>
      </c>
      <c r="BG33" s="27" t="str">
        <f t="shared" si="38"/>
        <v/>
      </c>
      <c r="BH33" s="174"/>
      <c r="BI33" s="89" t="str">
        <f t="shared" ca="1" si="39"/>
        <v/>
      </c>
      <c r="BJ33" s="116" t="str">
        <f t="shared" ca="1" si="40"/>
        <v/>
      </c>
      <c r="BK33" s="117" t="str">
        <f t="shared" ca="1" si="41"/>
        <v/>
      </c>
      <c r="BL33" s="117" t="str">
        <f t="shared" ca="1" si="42"/>
        <v/>
      </c>
      <c r="BM33" s="118" t="str">
        <f t="shared" ca="1" si="43"/>
        <v/>
      </c>
      <c r="BO33" s="28" t="str">
        <f t="shared" ca="1" si="18"/>
        <v/>
      </c>
    </row>
    <row r="34" spans="1:67" s="27" customFormat="1" ht="14.25" customHeight="1" x14ac:dyDescent="0.3">
      <c r="A34" s="76" t="str">
        <f t="shared" ca="1" si="19"/>
        <v/>
      </c>
      <c r="B34" s="119"/>
      <c r="C34" s="119" t="s">
        <v>35</v>
      </c>
      <c r="D34" s="27" t="s">
        <v>35</v>
      </c>
      <c r="E34" s="27" t="s">
        <v>35</v>
      </c>
      <c r="F34" s="27" t="s">
        <v>107</v>
      </c>
      <c r="L34" s="120">
        <v>7331</v>
      </c>
      <c r="M34" s="219"/>
      <c r="N34" s="121"/>
      <c r="O34" s="121"/>
      <c r="Y34" s="208"/>
      <c r="Z34" s="91"/>
      <c r="AB34" s="172"/>
      <c r="AC34" s="173"/>
      <c r="AD34" s="173"/>
      <c r="AE34" s="91"/>
      <c r="AF34" s="27">
        <v>-1</v>
      </c>
      <c r="AG34" s="27">
        <v>-1</v>
      </c>
      <c r="AH34" s="91"/>
      <c r="AK34" s="91"/>
      <c r="AN34" s="208">
        <f t="shared" si="20"/>
        <v>4</v>
      </c>
      <c r="AO34" s="27" t="str">
        <f>IF($AN35&gt;$AN34, IFERROR(MATCH($AN34, $AN35:$AN$146, 0)-1, ROW($AO$146)-ROW()), "")</f>
        <v/>
      </c>
      <c r="AP34" s="91">
        <f t="shared" ca="1" si="21"/>
        <v>0</v>
      </c>
      <c r="AQ34" s="27" t="str">
        <f t="shared" ca="1" si="22"/>
        <v/>
      </c>
      <c r="AR34" s="27" t="str">
        <f t="shared" ca="1" si="23"/>
        <v/>
      </c>
      <c r="AS34" s="87">
        <f t="shared" ca="1" si="24"/>
        <v>0</v>
      </c>
      <c r="AT34" s="27" t="str">
        <f t="shared" ca="1" si="25"/>
        <v/>
      </c>
      <c r="AU34" s="27" t="str">
        <f t="shared" ca="1" si="26"/>
        <v/>
      </c>
      <c r="AV34" s="83" t="str">
        <f t="shared" ca="1" si="27"/>
        <v/>
      </c>
      <c r="AW34" s="30" t="str">
        <f t="shared" si="28"/>
        <v/>
      </c>
      <c r="AX34" s="30" t="str">
        <f t="shared" si="29"/>
        <v/>
      </c>
      <c r="AY34" s="85" t="str">
        <f t="shared" ca="1" si="30"/>
        <v/>
      </c>
      <c r="AZ34" s="30" t="str">
        <f t="shared" si="31"/>
        <v/>
      </c>
      <c r="BA34" s="30" t="str">
        <f t="shared" si="32"/>
        <v/>
      </c>
      <c r="BB34" s="87" t="str">
        <f t="shared" ca="1" si="33"/>
        <v/>
      </c>
      <c r="BC34" s="27" t="str">
        <f t="shared" ca="1" si="34"/>
        <v/>
      </c>
      <c r="BD34" s="27" t="str">
        <f t="shared" ca="1" si="35"/>
        <v/>
      </c>
      <c r="BE34" s="166" t="str">
        <f t="shared" si="36"/>
        <v/>
      </c>
      <c r="BF34" s="27" t="str">
        <f t="shared" si="37"/>
        <v/>
      </c>
      <c r="BG34" s="27" t="str">
        <f t="shared" si="38"/>
        <v/>
      </c>
      <c r="BH34" s="174"/>
      <c r="BI34" s="89" t="str">
        <f t="shared" ca="1" si="39"/>
        <v/>
      </c>
      <c r="BJ34" s="116" t="str">
        <f t="shared" ca="1" si="40"/>
        <v/>
      </c>
      <c r="BK34" s="117" t="str">
        <f t="shared" ca="1" si="41"/>
        <v/>
      </c>
      <c r="BL34" s="117" t="str">
        <f t="shared" ca="1" si="42"/>
        <v/>
      </c>
      <c r="BM34" s="118" t="str">
        <f t="shared" ca="1" si="43"/>
        <v/>
      </c>
      <c r="BO34" s="28" t="str">
        <f t="shared" ca="1" si="18"/>
        <v/>
      </c>
    </row>
    <row r="35" spans="1:67" s="27" customFormat="1" ht="14.25" customHeight="1" x14ac:dyDescent="0.3">
      <c r="A35" s="76" t="str">
        <f t="shared" ca="1" si="19"/>
        <v/>
      </c>
      <c r="B35" s="119"/>
      <c r="C35" s="119" t="s">
        <v>35</v>
      </c>
      <c r="D35" s="119" t="s">
        <v>35</v>
      </c>
      <c r="E35" s="119" t="s">
        <v>35</v>
      </c>
      <c r="F35" s="119" t="s">
        <v>108</v>
      </c>
      <c r="G35" s="119"/>
      <c r="H35" s="119"/>
      <c r="I35" s="119"/>
      <c r="J35" s="119"/>
      <c r="L35" s="120">
        <v>7332</v>
      </c>
      <c r="M35" s="219">
        <f>SUM(M36:M44)</f>
        <v>0</v>
      </c>
      <c r="N35" s="121"/>
      <c r="O35" s="121"/>
      <c r="Y35" s="208"/>
      <c r="Z35" s="91"/>
      <c r="AB35" s="172"/>
      <c r="AC35" s="173"/>
      <c r="AD35" s="173"/>
      <c r="AE35" s="91"/>
      <c r="AF35" s="27">
        <v>-1</v>
      </c>
      <c r="AG35" s="27">
        <v>-1</v>
      </c>
      <c r="AH35" s="91"/>
      <c r="AK35" s="91"/>
      <c r="AN35" s="208">
        <f t="shared" si="20"/>
        <v>4</v>
      </c>
      <c r="AO35" s="27">
        <f>IF($AN36&gt;$AN35, IFERROR(MATCH($AN35, $AN36:$AN$146, 0)-1, ROW($AO$146)-ROW()), "")</f>
        <v>9</v>
      </c>
      <c r="AP35" s="91">
        <f t="shared" ca="1" si="21"/>
        <v>0</v>
      </c>
      <c r="AQ35" s="27" t="str">
        <f t="shared" ca="1" si="22"/>
        <v/>
      </c>
      <c r="AR35" s="27" t="str">
        <f t="shared" ca="1" si="23"/>
        <v/>
      </c>
      <c r="AS35" s="87">
        <f t="shared" ca="1" si="24"/>
        <v>0</v>
      </c>
      <c r="AT35" s="27" t="str">
        <f t="shared" ca="1" si="25"/>
        <v/>
      </c>
      <c r="AU35" s="27" t="str">
        <f t="shared" ca="1" si="26"/>
        <v/>
      </c>
      <c r="AV35" s="83" t="str">
        <f t="shared" ca="1" si="27"/>
        <v/>
      </c>
      <c r="AW35" s="30" t="str">
        <f t="shared" si="28"/>
        <v/>
      </c>
      <c r="AX35" s="30" t="str">
        <f t="shared" si="29"/>
        <v/>
      </c>
      <c r="AY35" s="85" t="str">
        <f t="shared" ca="1" si="30"/>
        <v/>
      </c>
      <c r="AZ35" s="30" t="str">
        <f t="shared" si="31"/>
        <v/>
      </c>
      <c r="BA35" s="30" t="str">
        <f t="shared" si="32"/>
        <v/>
      </c>
      <c r="BB35" s="87" t="str">
        <f t="shared" ca="1" si="33"/>
        <v/>
      </c>
      <c r="BC35" s="27" t="str">
        <f t="shared" ca="1" si="34"/>
        <v/>
      </c>
      <c r="BD35" s="27" t="str">
        <f t="shared" ca="1" si="35"/>
        <v/>
      </c>
      <c r="BE35" s="166" t="str">
        <f t="shared" si="36"/>
        <v/>
      </c>
      <c r="BF35" s="27" t="str">
        <f t="shared" si="37"/>
        <v/>
      </c>
      <c r="BG35" s="27" t="str">
        <f t="shared" si="38"/>
        <v/>
      </c>
      <c r="BH35" s="174"/>
      <c r="BI35" s="89" t="str">
        <f t="shared" ca="1" si="39"/>
        <v/>
      </c>
      <c r="BJ35" s="116" t="str">
        <f t="shared" ca="1" si="40"/>
        <v/>
      </c>
      <c r="BK35" s="117" t="str">
        <f t="shared" ca="1" si="41"/>
        <v/>
      </c>
      <c r="BL35" s="117" t="str">
        <f t="shared" ca="1" si="42"/>
        <v/>
      </c>
      <c r="BM35" s="118" t="str">
        <f t="shared" ca="1" si="43"/>
        <v/>
      </c>
      <c r="BO35" s="28" t="str">
        <f t="shared" ca="1" si="18"/>
        <v/>
      </c>
    </row>
    <row r="36" spans="1:67" s="27" customFormat="1" ht="14.25" customHeight="1" x14ac:dyDescent="0.3">
      <c r="A36" s="76" t="str">
        <f t="shared" ca="1" si="19"/>
        <v/>
      </c>
      <c r="B36" s="119"/>
      <c r="C36" s="119" t="s">
        <v>35</v>
      </c>
      <c r="D36" s="119" t="s">
        <v>35</v>
      </c>
      <c r="E36" s="119" t="s">
        <v>35</v>
      </c>
      <c r="F36" s="119" t="s">
        <v>35</v>
      </c>
      <c r="G36" s="119" t="s">
        <v>402</v>
      </c>
      <c r="H36" s="119"/>
      <c r="I36" s="119"/>
      <c r="J36" s="119"/>
      <c r="L36" s="120"/>
      <c r="M36" s="219"/>
      <c r="N36" s="121"/>
      <c r="O36" s="121"/>
      <c r="Y36" s="208"/>
      <c r="Z36" s="91"/>
      <c r="AB36" s="172"/>
      <c r="AC36" s="173"/>
      <c r="AD36" s="173"/>
      <c r="AE36" s="91"/>
      <c r="AF36" s="27">
        <v>-1</v>
      </c>
      <c r="AG36" s="27">
        <v>-1</v>
      </c>
      <c r="AH36" s="91"/>
      <c r="AK36" s="91"/>
      <c r="AN36" s="208">
        <f t="shared" si="20"/>
        <v>5</v>
      </c>
      <c r="AO36" s="27" t="str">
        <f>IF($AN37&gt;$AN36, IFERROR(MATCH($AN36, $AN37:$AN$146, 0)-1, ROW($AO$146)-ROW()), "")</f>
        <v/>
      </c>
      <c r="AP36" s="91">
        <f t="shared" ca="1" si="21"/>
        <v>0</v>
      </c>
      <c r="AQ36" s="27" t="str">
        <f t="shared" ca="1" si="22"/>
        <v/>
      </c>
      <c r="AR36" s="27" t="str">
        <f t="shared" ca="1" si="23"/>
        <v/>
      </c>
      <c r="AS36" s="87">
        <f t="shared" ca="1" si="24"/>
        <v>0</v>
      </c>
      <c r="AT36" s="27" t="str">
        <f t="shared" ca="1" si="25"/>
        <v/>
      </c>
      <c r="AU36" s="27" t="str">
        <f t="shared" ca="1" si="26"/>
        <v/>
      </c>
      <c r="AV36" s="83" t="str">
        <f t="shared" ca="1" si="27"/>
        <v/>
      </c>
      <c r="AW36" s="30" t="str">
        <f t="shared" si="28"/>
        <v/>
      </c>
      <c r="AX36" s="30" t="str">
        <f t="shared" si="29"/>
        <v/>
      </c>
      <c r="AY36" s="85" t="str">
        <f t="shared" ca="1" si="30"/>
        <v/>
      </c>
      <c r="AZ36" s="30" t="str">
        <f t="shared" si="31"/>
        <v/>
      </c>
      <c r="BA36" s="30" t="str">
        <f t="shared" si="32"/>
        <v/>
      </c>
      <c r="BB36" s="87" t="str">
        <f t="shared" ca="1" si="33"/>
        <v/>
      </c>
      <c r="BC36" s="27" t="str">
        <f t="shared" ca="1" si="34"/>
        <v/>
      </c>
      <c r="BD36" s="27" t="str">
        <f t="shared" ca="1" si="35"/>
        <v/>
      </c>
      <c r="BE36" s="166" t="str">
        <f t="shared" si="36"/>
        <v/>
      </c>
      <c r="BF36" s="27" t="str">
        <f t="shared" si="37"/>
        <v/>
      </c>
      <c r="BG36" s="27" t="str">
        <f t="shared" si="38"/>
        <v/>
      </c>
      <c r="BH36" s="174"/>
      <c r="BI36" s="89" t="str">
        <f t="shared" ca="1" si="39"/>
        <v/>
      </c>
      <c r="BJ36" s="116" t="str">
        <f t="shared" ca="1" si="40"/>
        <v/>
      </c>
      <c r="BK36" s="117" t="str">
        <f t="shared" ca="1" si="41"/>
        <v/>
      </c>
      <c r="BL36" s="117" t="str">
        <f t="shared" ca="1" si="42"/>
        <v/>
      </c>
      <c r="BM36" s="118" t="str">
        <f t="shared" ca="1" si="43"/>
        <v/>
      </c>
      <c r="BO36" s="28" t="str">
        <f t="shared" ca="1" si="18"/>
        <v/>
      </c>
    </row>
    <row r="37" spans="1:67" s="27" customFormat="1" ht="14.25" customHeight="1" x14ac:dyDescent="0.3">
      <c r="A37" s="76" t="str">
        <f t="shared" ca="1" si="19"/>
        <v/>
      </c>
      <c r="B37" s="119"/>
      <c r="C37" s="119" t="s">
        <v>35</v>
      </c>
      <c r="D37" s="119" t="s">
        <v>35</v>
      </c>
      <c r="E37" s="119" t="s">
        <v>35</v>
      </c>
      <c r="F37" s="119" t="s">
        <v>35</v>
      </c>
      <c r="G37" s="119" t="s">
        <v>153</v>
      </c>
      <c r="H37" s="119"/>
      <c r="I37" s="119"/>
      <c r="J37" s="119"/>
      <c r="L37" s="120"/>
      <c r="M37" s="219"/>
      <c r="N37" s="121"/>
      <c r="O37" s="121"/>
      <c r="Y37" s="208"/>
      <c r="Z37" s="91"/>
      <c r="AB37" s="172"/>
      <c r="AC37" s="173"/>
      <c r="AD37" s="173"/>
      <c r="AE37" s="91"/>
      <c r="AF37" s="27">
        <v>-1</v>
      </c>
      <c r="AG37" s="27">
        <v>-1</v>
      </c>
      <c r="AH37" s="91"/>
      <c r="AK37" s="91"/>
      <c r="AN37" s="208">
        <f t="shared" si="20"/>
        <v>5</v>
      </c>
      <c r="AO37" s="27" t="str">
        <f>IF($AN38&gt;$AN37, IFERROR(MATCH($AN37, $AN38:$AN$146, 0)-1, ROW($AO$146)-ROW()), "")</f>
        <v/>
      </c>
      <c r="AP37" s="91">
        <f t="shared" ca="1" si="21"/>
        <v>0</v>
      </c>
      <c r="AQ37" s="27" t="str">
        <f t="shared" ca="1" si="22"/>
        <v/>
      </c>
      <c r="AR37" s="27" t="str">
        <f t="shared" ca="1" si="23"/>
        <v/>
      </c>
      <c r="AS37" s="87">
        <f t="shared" ca="1" si="24"/>
        <v>0</v>
      </c>
      <c r="AT37" s="27" t="str">
        <f t="shared" ca="1" si="25"/>
        <v/>
      </c>
      <c r="AU37" s="27" t="str">
        <f t="shared" ca="1" si="26"/>
        <v/>
      </c>
      <c r="AV37" s="83" t="str">
        <f t="shared" ca="1" si="27"/>
        <v/>
      </c>
      <c r="AW37" s="30" t="str">
        <f t="shared" si="28"/>
        <v/>
      </c>
      <c r="AX37" s="30" t="str">
        <f t="shared" si="29"/>
        <v/>
      </c>
      <c r="AY37" s="85" t="str">
        <f t="shared" ca="1" si="30"/>
        <v/>
      </c>
      <c r="AZ37" s="30" t="str">
        <f t="shared" si="31"/>
        <v/>
      </c>
      <c r="BA37" s="30" t="str">
        <f t="shared" si="32"/>
        <v/>
      </c>
      <c r="BB37" s="87" t="str">
        <f t="shared" ca="1" si="33"/>
        <v/>
      </c>
      <c r="BC37" s="27" t="str">
        <f t="shared" ca="1" si="34"/>
        <v/>
      </c>
      <c r="BD37" s="27" t="str">
        <f t="shared" ca="1" si="35"/>
        <v/>
      </c>
      <c r="BE37" s="166" t="str">
        <f t="shared" si="36"/>
        <v/>
      </c>
      <c r="BF37" s="27" t="str">
        <f t="shared" si="37"/>
        <v/>
      </c>
      <c r="BG37" s="27" t="str">
        <f t="shared" si="38"/>
        <v/>
      </c>
      <c r="BH37" s="174"/>
      <c r="BI37" s="89" t="str">
        <f t="shared" ca="1" si="39"/>
        <v/>
      </c>
      <c r="BJ37" s="116" t="str">
        <f t="shared" ca="1" si="40"/>
        <v/>
      </c>
      <c r="BK37" s="117" t="str">
        <f t="shared" ca="1" si="41"/>
        <v/>
      </c>
      <c r="BL37" s="117" t="str">
        <f t="shared" ca="1" si="42"/>
        <v/>
      </c>
      <c r="BM37" s="118" t="str">
        <f t="shared" ca="1" si="43"/>
        <v/>
      </c>
      <c r="BO37" s="28" t="str">
        <f t="shared" ca="1" si="18"/>
        <v/>
      </c>
    </row>
    <row r="38" spans="1:67" s="27" customFormat="1" ht="14.25" customHeight="1" x14ac:dyDescent="0.3">
      <c r="A38" s="76" t="str">
        <f t="shared" ca="1" si="19"/>
        <v/>
      </c>
      <c r="B38" s="119"/>
      <c r="C38" s="119"/>
      <c r="D38" s="119"/>
      <c r="E38" s="119"/>
      <c r="F38" s="119"/>
      <c r="G38" s="119" t="s">
        <v>154</v>
      </c>
      <c r="H38" s="119"/>
      <c r="I38" s="119"/>
      <c r="J38" s="119"/>
      <c r="L38" s="120"/>
      <c r="M38" s="219"/>
      <c r="N38" s="121"/>
      <c r="O38" s="121"/>
      <c r="Y38" s="208"/>
      <c r="Z38" s="91"/>
      <c r="AB38" s="172"/>
      <c r="AC38" s="173"/>
      <c r="AD38" s="173"/>
      <c r="AE38" s="91"/>
      <c r="AF38" s="27">
        <v>-1</v>
      </c>
      <c r="AG38" s="27">
        <v>-1</v>
      </c>
      <c r="AH38" s="91"/>
      <c r="AK38" s="91"/>
      <c r="AN38" s="208">
        <f t="shared" si="20"/>
        <v>5</v>
      </c>
      <c r="AO38" s="27" t="str">
        <f>IF($AN39&gt;$AN38, IFERROR(MATCH($AN38, $AN39:$AN$146, 0)-1, ROW($AO$146)-ROW()), "")</f>
        <v/>
      </c>
      <c r="AP38" s="91">
        <f t="shared" ca="1" si="21"/>
        <v>0</v>
      </c>
      <c r="AQ38" s="27" t="str">
        <f t="shared" ca="1" si="22"/>
        <v/>
      </c>
      <c r="AR38" s="27" t="str">
        <f t="shared" ca="1" si="23"/>
        <v/>
      </c>
      <c r="AS38" s="87">
        <f t="shared" ca="1" si="24"/>
        <v>0</v>
      </c>
      <c r="AT38" s="27" t="str">
        <f t="shared" ca="1" si="25"/>
        <v/>
      </c>
      <c r="AU38" s="27" t="str">
        <f t="shared" ca="1" si="26"/>
        <v/>
      </c>
      <c r="AV38" s="83" t="str">
        <f t="shared" ca="1" si="27"/>
        <v/>
      </c>
      <c r="AW38" s="30" t="str">
        <f t="shared" si="28"/>
        <v/>
      </c>
      <c r="AX38" s="30" t="str">
        <f t="shared" si="29"/>
        <v/>
      </c>
      <c r="AY38" s="85" t="str">
        <f t="shared" ca="1" si="30"/>
        <v/>
      </c>
      <c r="AZ38" s="30" t="str">
        <f t="shared" si="31"/>
        <v/>
      </c>
      <c r="BA38" s="30" t="str">
        <f t="shared" si="32"/>
        <v/>
      </c>
      <c r="BB38" s="87" t="str">
        <f t="shared" ca="1" si="33"/>
        <v/>
      </c>
      <c r="BC38" s="27" t="str">
        <f t="shared" ca="1" si="34"/>
        <v/>
      </c>
      <c r="BD38" s="27" t="str">
        <f t="shared" ca="1" si="35"/>
        <v/>
      </c>
      <c r="BE38" s="166" t="str">
        <f t="shared" si="36"/>
        <v/>
      </c>
      <c r="BF38" s="27" t="str">
        <f t="shared" si="37"/>
        <v/>
      </c>
      <c r="BG38" s="27" t="str">
        <f t="shared" si="38"/>
        <v/>
      </c>
      <c r="BH38" s="174"/>
      <c r="BI38" s="89" t="str">
        <f t="shared" ca="1" si="39"/>
        <v/>
      </c>
      <c r="BJ38" s="116" t="str">
        <f t="shared" ca="1" si="40"/>
        <v/>
      </c>
      <c r="BK38" s="117" t="str">
        <f t="shared" ca="1" si="41"/>
        <v/>
      </c>
      <c r="BL38" s="117" t="str">
        <f t="shared" ca="1" si="42"/>
        <v/>
      </c>
      <c r="BM38" s="118" t="str">
        <f t="shared" ca="1" si="43"/>
        <v/>
      </c>
      <c r="BO38" s="28" t="str">
        <f t="shared" ca="1" si="18"/>
        <v/>
      </c>
    </row>
    <row r="39" spans="1:67" s="27" customFormat="1" ht="14.25" customHeight="1" x14ac:dyDescent="0.3">
      <c r="A39" s="76" t="str">
        <f t="shared" ca="1" si="19"/>
        <v/>
      </c>
      <c r="B39" s="119"/>
      <c r="C39" s="119"/>
      <c r="D39" s="119"/>
      <c r="E39" s="119"/>
      <c r="F39" s="119"/>
      <c r="G39" s="119" t="s">
        <v>403</v>
      </c>
      <c r="H39" s="119"/>
      <c r="I39" s="119"/>
      <c r="J39" s="119"/>
      <c r="L39" s="120"/>
      <c r="M39" s="219"/>
      <c r="N39" s="121"/>
      <c r="O39" s="121"/>
      <c r="Y39" s="208"/>
      <c r="Z39" s="91"/>
      <c r="AB39" s="172"/>
      <c r="AC39" s="173"/>
      <c r="AD39" s="173"/>
      <c r="AE39" s="91"/>
      <c r="AF39" s="27">
        <v>-1</v>
      </c>
      <c r="AG39" s="27">
        <v>-1</v>
      </c>
      <c r="AH39" s="91"/>
      <c r="AK39" s="91"/>
      <c r="AN39" s="208">
        <f t="shared" si="20"/>
        <v>5</v>
      </c>
      <c r="AO39" s="27" t="str">
        <f>IF($AN40&gt;$AN39, IFERROR(MATCH($AN39, $AN40:$AN$146, 0)-1, ROW($AO$146)-ROW()), "")</f>
        <v/>
      </c>
      <c r="AP39" s="91">
        <f t="shared" ca="1" si="21"/>
        <v>0</v>
      </c>
      <c r="AQ39" s="27" t="str">
        <f t="shared" ca="1" si="22"/>
        <v/>
      </c>
      <c r="AR39" s="27" t="str">
        <f t="shared" ca="1" si="23"/>
        <v/>
      </c>
      <c r="AS39" s="87">
        <f t="shared" ca="1" si="24"/>
        <v>0</v>
      </c>
      <c r="AT39" s="27" t="str">
        <f t="shared" ca="1" si="25"/>
        <v/>
      </c>
      <c r="AU39" s="27" t="str">
        <f t="shared" ca="1" si="26"/>
        <v/>
      </c>
      <c r="AV39" s="83" t="str">
        <f t="shared" ca="1" si="27"/>
        <v/>
      </c>
      <c r="AW39" s="30" t="str">
        <f t="shared" si="28"/>
        <v/>
      </c>
      <c r="AX39" s="30" t="str">
        <f t="shared" si="29"/>
        <v/>
      </c>
      <c r="AY39" s="85" t="str">
        <f t="shared" ca="1" si="30"/>
        <v/>
      </c>
      <c r="AZ39" s="30" t="str">
        <f t="shared" si="31"/>
        <v/>
      </c>
      <c r="BA39" s="30" t="str">
        <f t="shared" si="32"/>
        <v/>
      </c>
      <c r="BB39" s="87" t="str">
        <f t="shared" ca="1" si="33"/>
        <v/>
      </c>
      <c r="BC39" s="27" t="str">
        <f t="shared" ca="1" si="34"/>
        <v/>
      </c>
      <c r="BD39" s="27" t="str">
        <f t="shared" ca="1" si="35"/>
        <v/>
      </c>
      <c r="BE39" s="166" t="str">
        <f t="shared" si="36"/>
        <v/>
      </c>
      <c r="BF39" s="27" t="str">
        <f t="shared" si="37"/>
        <v/>
      </c>
      <c r="BG39" s="27" t="str">
        <f t="shared" si="38"/>
        <v/>
      </c>
      <c r="BH39" s="174"/>
      <c r="BI39" s="89" t="str">
        <f t="shared" ca="1" si="39"/>
        <v/>
      </c>
      <c r="BJ39" s="116" t="str">
        <f t="shared" ca="1" si="40"/>
        <v/>
      </c>
      <c r="BK39" s="117" t="str">
        <f t="shared" ca="1" si="41"/>
        <v/>
      </c>
      <c r="BL39" s="117" t="str">
        <f t="shared" ca="1" si="42"/>
        <v/>
      </c>
      <c r="BM39" s="118" t="str">
        <f t="shared" ca="1" si="43"/>
        <v/>
      </c>
      <c r="BO39" s="28" t="str">
        <f t="shared" ca="1" si="18"/>
        <v/>
      </c>
    </row>
    <row r="40" spans="1:67" s="27" customFormat="1" ht="14.25" customHeight="1" x14ac:dyDescent="0.3">
      <c r="A40" s="76" t="str">
        <f t="shared" ca="1" si="19"/>
        <v/>
      </c>
      <c r="B40" s="119"/>
      <c r="C40" s="119"/>
      <c r="D40" s="119"/>
      <c r="E40" s="119"/>
      <c r="F40" s="119"/>
      <c r="G40" s="119" t="s">
        <v>155</v>
      </c>
      <c r="H40" s="119"/>
      <c r="I40" s="119"/>
      <c r="J40" s="119"/>
      <c r="L40" s="120"/>
      <c r="M40" s="219"/>
      <c r="N40" s="121"/>
      <c r="O40" s="121"/>
      <c r="Y40" s="208"/>
      <c r="Z40" s="91"/>
      <c r="AB40" s="172"/>
      <c r="AC40" s="173"/>
      <c r="AD40" s="173"/>
      <c r="AE40" s="91"/>
      <c r="AF40" s="27">
        <v>-1</v>
      </c>
      <c r="AG40" s="27">
        <v>-1</v>
      </c>
      <c r="AH40" s="91"/>
      <c r="AK40" s="91"/>
      <c r="AN40" s="208">
        <f t="shared" si="20"/>
        <v>5</v>
      </c>
      <c r="AO40" s="27" t="str">
        <f>IF($AN41&gt;$AN40, IFERROR(MATCH($AN40, $AN41:$AN$146, 0)-1, ROW($AO$146)-ROW()), "")</f>
        <v/>
      </c>
      <c r="AP40" s="91">
        <f t="shared" ca="1" si="21"/>
        <v>0</v>
      </c>
      <c r="AQ40" s="27" t="str">
        <f t="shared" ca="1" si="22"/>
        <v/>
      </c>
      <c r="AR40" s="27" t="str">
        <f t="shared" ca="1" si="23"/>
        <v/>
      </c>
      <c r="AS40" s="87">
        <f t="shared" ca="1" si="24"/>
        <v>0</v>
      </c>
      <c r="AT40" s="27" t="str">
        <f t="shared" ca="1" si="25"/>
        <v/>
      </c>
      <c r="AU40" s="27" t="str">
        <f t="shared" ca="1" si="26"/>
        <v/>
      </c>
      <c r="AV40" s="83" t="str">
        <f t="shared" ca="1" si="27"/>
        <v/>
      </c>
      <c r="AW40" s="30" t="str">
        <f t="shared" si="28"/>
        <v/>
      </c>
      <c r="AX40" s="30" t="str">
        <f t="shared" si="29"/>
        <v/>
      </c>
      <c r="AY40" s="85" t="str">
        <f t="shared" ca="1" si="30"/>
        <v/>
      </c>
      <c r="AZ40" s="30" t="str">
        <f t="shared" si="31"/>
        <v/>
      </c>
      <c r="BA40" s="30" t="str">
        <f t="shared" si="32"/>
        <v/>
      </c>
      <c r="BB40" s="87" t="str">
        <f t="shared" ca="1" si="33"/>
        <v/>
      </c>
      <c r="BC40" s="27" t="str">
        <f t="shared" ca="1" si="34"/>
        <v/>
      </c>
      <c r="BD40" s="27" t="str">
        <f t="shared" ca="1" si="35"/>
        <v/>
      </c>
      <c r="BE40" s="166" t="str">
        <f t="shared" si="36"/>
        <v/>
      </c>
      <c r="BF40" s="27" t="str">
        <f t="shared" si="37"/>
        <v/>
      </c>
      <c r="BG40" s="27" t="str">
        <f t="shared" si="38"/>
        <v/>
      </c>
      <c r="BH40" s="174"/>
      <c r="BI40" s="89" t="str">
        <f t="shared" ca="1" si="39"/>
        <v/>
      </c>
      <c r="BJ40" s="116" t="str">
        <f t="shared" ca="1" si="40"/>
        <v/>
      </c>
      <c r="BK40" s="117" t="str">
        <f t="shared" ca="1" si="41"/>
        <v/>
      </c>
      <c r="BL40" s="117" t="str">
        <f t="shared" ca="1" si="42"/>
        <v/>
      </c>
      <c r="BM40" s="118" t="str">
        <f t="shared" ca="1" si="43"/>
        <v/>
      </c>
      <c r="BO40" s="28" t="str">
        <f t="shared" ca="1" si="18"/>
        <v/>
      </c>
    </row>
    <row r="41" spans="1:67" s="27" customFormat="1" ht="14.25" customHeight="1" x14ac:dyDescent="0.3">
      <c r="A41" s="76" t="str">
        <f t="shared" ca="1" si="19"/>
        <v/>
      </c>
      <c r="B41" s="119"/>
      <c r="C41" s="119"/>
      <c r="D41" s="119"/>
      <c r="E41" s="119"/>
      <c r="F41" s="119"/>
      <c r="G41" s="119" t="s">
        <v>156</v>
      </c>
      <c r="H41" s="119"/>
      <c r="I41" s="119"/>
      <c r="J41" s="119"/>
      <c r="L41" s="120"/>
      <c r="M41" s="219"/>
      <c r="N41" s="121"/>
      <c r="O41" s="121"/>
      <c r="Y41" s="208"/>
      <c r="Z41" s="91"/>
      <c r="AB41" s="172"/>
      <c r="AC41" s="173"/>
      <c r="AD41" s="173"/>
      <c r="AE41" s="91"/>
      <c r="AF41" s="27">
        <v>-1</v>
      </c>
      <c r="AG41" s="27">
        <v>-1</v>
      </c>
      <c r="AH41" s="91"/>
      <c r="AK41" s="91"/>
      <c r="AN41" s="208">
        <f t="shared" si="20"/>
        <v>5</v>
      </c>
      <c r="AO41" s="27" t="str">
        <f>IF($AN42&gt;$AN41, IFERROR(MATCH($AN41, $AN42:$AN$146, 0)-1, ROW($AO$146)-ROW()), "")</f>
        <v/>
      </c>
      <c r="AP41" s="91">
        <f t="shared" ca="1" si="21"/>
        <v>0</v>
      </c>
      <c r="AQ41" s="27" t="str">
        <f t="shared" ca="1" si="22"/>
        <v/>
      </c>
      <c r="AR41" s="27" t="str">
        <f t="shared" ca="1" si="23"/>
        <v/>
      </c>
      <c r="AS41" s="87">
        <f t="shared" ca="1" si="24"/>
        <v>0</v>
      </c>
      <c r="AT41" s="27" t="str">
        <f t="shared" ca="1" si="25"/>
        <v/>
      </c>
      <c r="AU41" s="27" t="str">
        <f t="shared" ca="1" si="26"/>
        <v/>
      </c>
      <c r="AV41" s="83" t="str">
        <f t="shared" ca="1" si="27"/>
        <v/>
      </c>
      <c r="AW41" s="30" t="str">
        <f t="shared" si="28"/>
        <v/>
      </c>
      <c r="AX41" s="30" t="str">
        <f t="shared" si="29"/>
        <v/>
      </c>
      <c r="AY41" s="85" t="str">
        <f t="shared" ca="1" si="30"/>
        <v/>
      </c>
      <c r="AZ41" s="30" t="str">
        <f t="shared" si="31"/>
        <v/>
      </c>
      <c r="BA41" s="30" t="str">
        <f t="shared" si="32"/>
        <v/>
      </c>
      <c r="BB41" s="87" t="str">
        <f t="shared" ca="1" si="33"/>
        <v/>
      </c>
      <c r="BC41" s="27" t="str">
        <f t="shared" ca="1" si="34"/>
        <v/>
      </c>
      <c r="BD41" s="27" t="str">
        <f t="shared" ca="1" si="35"/>
        <v/>
      </c>
      <c r="BE41" s="166" t="str">
        <f t="shared" si="36"/>
        <v/>
      </c>
      <c r="BF41" s="27" t="str">
        <f t="shared" si="37"/>
        <v/>
      </c>
      <c r="BG41" s="27" t="str">
        <f t="shared" si="38"/>
        <v/>
      </c>
      <c r="BH41" s="174"/>
      <c r="BI41" s="89" t="str">
        <f t="shared" ca="1" si="39"/>
        <v/>
      </c>
      <c r="BJ41" s="116" t="str">
        <f t="shared" ca="1" si="40"/>
        <v/>
      </c>
      <c r="BK41" s="117" t="str">
        <f t="shared" ca="1" si="41"/>
        <v/>
      </c>
      <c r="BL41" s="117" t="str">
        <f t="shared" ca="1" si="42"/>
        <v/>
      </c>
      <c r="BM41" s="118" t="str">
        <f t="shared" ca="1" si="43"/>
        <v/>
      </c>
      <c r="BO41" s="28" t="str">
        <f t="shared" ca="1" si="18"/>
        <v/>
      </c>
    </row>
    <row r="42" spans="1:67" s="27" customFormat="1" ht="14.25" customHeight="1" x14ac:dyDescent="0.3">
      <c r="A42" s="76" t="str">
        <f t="shared" ca="1" si="19"/>
        <v/>
      </c>
      <c r="B42" s="119"/>
      <c r="C42" s="119"/>
      <c r="D42" s="119"/>
      <c r="E42" s="119"/>
      <c r="F42" s="119"/>
      <c r="G42" s="119" t="s">
        <v>157</v>
      </c>
      <c r="H42" s="119"/>
      <c r="I42" s="119"/>
      <c r="J42" s="119"/>
      <c r="L42" s="120"/>
      <c r="M42" s="219"/>
      <c r="N42" s="121"/>
      <c r="O42" s="121"/>
      <c r="Y42" s="208"/>
      <c r="Z42" s="91"/>
      <c r="AB42" s="172"/>
      <c r="AC42" s="173"/>
      <c r="AD42" s="173"/>
      <c r="AE42" s="91"/>
      <c r="AF42" s="27">
        <v>-1</v>
      </c>
      <c r="AG42" s="27">
        <v>-1</v>
      </c>
      <c r="AH42" s="91"/>
      <c r="AK42" s="91"/>
      <c r="AN42" s="208">
        <f t="shared" si="20"/>
        <v>5</v>
      </c>
      <c r="AO42" s="27" t="str">
        <f>IF($AN43&gt;$AN42, IFERROR(MATCH($AN42, $AN43:$AN$146, 0)-1, ROW($AO$146)-ROW()), "")</f>
        <v/>
      </c>
      <c r="AP42" s="91">
        <f t="shared" ca="1" si="21"/>
        <v>0</v>
      </c>
      <c r="AQ42" s="27" t="str">
        <f t="shared" ca="1" si="22"/>
        <v/>
      </c>
      <c r="AR42" s="27" t="str">
        <f t="shared" ca="1" si="23"/>
        <v/>
      </c>
      <c r="AS42" s="87">
        <f t="shared" ca="1" si="24"/>
        <v>0</v>
      </c>
      <c r="AT42" s="27" t="str">
        <f t="shared" ca="1" si="25"/>
        <v/>
      </c>
      <c r="AU42" s="27" t="str">
        <f t="shared" ca="1" si="26"/>
        <v/>
      </c>
      <c r="AV42" s="83" t="str">
        <f t="shared" ca="1" si="27"/>
        <v/>
      </c>
      <c r="AW42" s="30" t="str">
        <f t="shared" si="28"/>
        <v/>
      </c>
      <c r="AX42" s="30" t="str">
        <f t="shared" si="29"/>
        <v/>
      </c>
      <c r="AY42" s="85" t="str">
        <f t="shared" ca="1" si="30"/>
        <v/>
      </c>
      <c r="AZ42" s="30" t="str">
        <f t="shared" si="31"/>
        <v/>
      </c>
      <c r="BA42" s="30" t="str">
        <f t="shared" si="32"/>
        <v/>
      </c>
      <c r="BB42" s="87" t="str">
        <f t="shared" ca="1" si="33"/>
        <v/>
      </c>
      <c r="BC42" s="27" t="str">
        <f t="shared" ca="1" si="34"/>
        <v/>
      </c>
      <c r="BD42" s="27" t="str">
        <f t="shared" ca="1" si="35"/>
        <v/>
      </c>
      <c r="BE42" s="166" t="str">
        <f t="shared" si="36"/>
        <v/>
      </c>
      <c r="BF42" s="27" t="str">
        <f t="shared" si="37"/>
        <v/>
      </c>
      <c r="BG42" s="27" t="str">
        <f t="shared" si="38"/>
        <v/>
      </c>
      <c r="BH42" s="174"/>
      <c r="BI42" s="89" t="str">
        <f t="shared" ca="1" si="39"/>
        <v/>
      </c>
      <c r="BJ42" s="116" t="str">
        <f t="shared" ca="1" si="40"/>
        <v/>
      </c>
      <c r="BK42" s="117" t="str">
        <f t="shared" ca="1" si="41"/>
        <v/>
      </c>
      <c r="BL42" s="117" t="str">
        <f t="shared" ca="1" si="42"/>
        <v/>
      </c>
      <c r="BM42" s="118" t="str">
        <f t="shared" ca="1" si="43"/>
        <v/>
      </c>
      <c r="BO42" s="28" t="str">
        <f t="shared" ca="1" si="18"/>
        <v/>
      </c>
    </row>
    <row r="43" spans="1:67" s="27" customFormat="1" ht="14.25" customHeight="1" x14ac:dyDescent="0.3">
      <c r="A43" s="76" t="str">
        <f t="shared" ca="1" si="19"/>
        <v/>
      </c>
      <c r="B43" s="119"/>
      <c r="C43" s="119"/>
      <c r="D43" s="119"/>
      <c r="E43" s="119"/>
      <c r="F43" s="119"/>
      <c r="G43" s="119" t="s">
        <v>158</v>
      </c>
      <c r="H43" s="119"/>
      <c r="I43" s="119"/>
      <c r="J43" s="119"/>
      <c r="L43" s="120"/>
      <c r="M43" s="219"/>
      <c r="N43" s="121"/>
      <c r="O43" s="121"/>
      <c r="Y43" s="208"/>
      <c r="Z43" s="91"/>
      <c r="AB43" s="172"/>
      <c r="AC43" s="173"/>
      <c r="AD43" s="173"/>
      <c r="AE43" s="91"/>
      <c r="AF43" s="27">
        <v>-1</v>
      </c>
      <c r="AG43" s="27">
        <v>-1</v>
      </c>
      <c r="AH43" s="91"/>
      <c r="AK43" s="91"/>
      <c r="AN43" s="208">
        <f t="shared" si="20"/>
        <v>5</v>
      </c>
      <c r="AO43" s="27" t="str">
        <f>IF($AN44&gt;$AN43, IFERROR(MATCH($AN43, $AN44:$AN$146, 0)-1, ROW($AO$146)-ROW()), "")</f>
        <v/>
      </c>
      <c r="AP43" s="91">
        <f t="shared" ca="1" si="21"/>
        <v>0</v>
      </c>
      <c r="AQ43" s="27" t="str">
        <f t="shared" ca="1" si="22"/>
        <v/>
      </c>
      <c r="AR43" s="27" t="str">
        <f t="shared" ca="1" si="23"/>
        <v/>
      </c>
      <c r="AS43" s="87">
        <f t="shared" ca="1" si="24"/>
        <v>0</v>
      </c>
      <c r="AT43" s="27" t="str">
        <f t="shared" ca="1" si="25"/>
        <v/>
      </c>
      <c r="AU43" s="27" t="str">
        <f t="shared" ca="1" si="26"/>
        <v/>
      </c>
      <c r="AV43" s="83" t="str">
        <f t="shared" ca="1" si="27"/>
        <v/>
      </c>
      <c r="AW43" s="30" t="str">
        <f t="shared" si="28"/>
        <v/>
      </c>
      <c r="AX43" s="30" t="str">
        <f t="shared" si="29"/>
        <v/>
      </c>
      <c r="AY43" s="85" t="str">
        <f t="shared" ca="1" si="30"/>
        <v/>
      </c>
      <c r="AZ43" s="30" t="str">
        <f t="shared" si="31"/>
        <v/>
      </c>
      <c r="BA43" s="30" t="str">
        <f t="shared" si="32"/>
        <v/>
      </c>
      <c r="BB43" s="87" t="str">
        <f t="shared" ca="1" si="33"/>
        <v/>
      </c>
      <c r="BC43" s="27" t="str">
        <f t="shared" ca="1" si="34"/>
        <v/>
      </c>
      <c r="BD43" s="27" t="str">
        <f t="shared" ca="1" si="35"/>
        <v/>
      </c>
      <c r="BE43" s="166" t="str">
        <f t="shared" si="36"/>
        <v/>
      </c>
      <c r="BF43" s="27" t="str">
        <f t="shared" si="37"/>
        <v/>
      </c>
      <c r="BG43" s="27" t="str">
        <f t="shared" si="38"/>
        <v/>
      </c>
      <c r="BH43" s="174"/>
      <c r="BI43" s="89" t="str">
        <f t="shared" ca="1" si="39"/>
        <v/>
      </c>
      <c r="BJ43" s="116" t="str">
        <f t="shared" ca="1" si="40"/>
        <v/>
      </c>
      <c r="BK43" s="117" t="str">
        <f t="shared" ca="1" si="41"/>
        <v/>
      </c>
      <c r="BL43" s="117" t="str">
        <f t="shared" ca="1" si="42"/>
        <v/>
      </c>
      <c r="BM43" s="118" t="str">
        <f t="shared" ca="1" si="43"/>
        <v/>
      </c>
      <c r="BO43" s="28" t="str">
        <f t="shared" ca="1" si="18"/>
        <v/>
      </c>
    </row>
    <row r="44" spans="1:67" s="27" customFormat="1" ht="14.25" customHeight="1" x14ac:dyDescent="0.3">
      <c r="A44" s="76" t="str">
        <f t="shared" ca="1" si="19"/>
        <v/>
      </c>
      <c r="B44" s="119"/>
      <c r="C44" s="119"/>
      <c r="D44" s="119"/>
      <c r="E44" s="119"/>
      <c r="F44" s="119"/>
      <c r="G44" s="119" t="s">
        <v>159</v>
      </c>
      <c r="H44" s="119"/>
      <c r="I44" s="119"/>
      <c r="J44" s="119"/>
      <c r="L44" s="120"/>
      <c r="M44" s="219"/>
      <c r="N44" s="121"/>
      <c r="O44" s="121"/>
      <c r="Y44" s="208"/>
      <c r="Z44" s="91"/>
      <c r="AB44" s="172"/>
      <c r="AC44" s="173"/>
      <c r="AD44" s="173"/>
      <c r="AE44" s="91"/>
      <c r="AF44" s="27">
        <v>-1</v>
      </c>
      <c r="AG44" s="27">
        <v>-1</v>
      </c>
      <c r="AH44" s="91"/>
      <c r="AK44" s="91"/>
      <c r="AN44" s="208">
        <f t="shared" si="20"/>
        <v>5</v>
      </c>
      <c r="AO44" s="27" t="str">
        <f>IF($AN45&gt;$AN44, IFERROR(MATCH($AN44, $AN45:$AN$146, 0)-1, ROW($AO$146)-ROW()), "")</f>
        <v/>
      </c>
      <c r="AP44" s="91">
        <f t="shared" ca="1" si="21"/>
        <v>0</v>
      </c>
      <c r="AQ44" s="27" t="str">
        <f t="shared" ca="1" si="22"/>
        <v/>
      </c>
      <c r="AR44" s="27" t="str">
        <f t="shared" ca="1" si="23"/>
        <v/>
      </c>
      <c r="AS44" s="87">
        <f t="shared" ca="1" si="24"/>
        <v>0</v>
      </c>
      <c r="AT44" s="27" t="str">
        <f t="shared" ca="1" si="25"/>
        <v/>
      </c>
      <c r="AU44" s="27" t="str">
        <f t="shared" ca="1" si="26"/>
        <v/>
      </c>
      <c r="AV44" s="83" t="str">
        <f t="shared" ca="1" si="27"/>
        <v/>
      </c>
      <c r="AW44" s="30" t="str">
        <f t="shared" si="28"/>
        <v/>
      </c>
      <c r="AX44" s="30" t="str">
        <f t="shared" si="29"/>
        <v/>
      </c>
      <c r="AY44" s="85" t="str">
        <f t="shared" ca="1" si="30"/>
        <v/>
      </c>
      <c r="AZ44" s="30" t="str">
        <f t="shared" si="31"/>
        <v/>
      </c>
      <c r="BA44" s="30" t="str">
        <f t="shared" si="32"/>
        <v/>
      </c>
      <c r="BB44" s="87" t="str">
        <f t="shared" ca="1" si="33"/>
        <v/>
      </c>
      <c r="BC44" s="27" t="str">
        <f t="shared" ca="1" si="34"/>
        <v/>
      </c>
      <c r="BD44" s="27" t="str">
        <f t="shared" ca="1" si="35"/>
        <v/>
      </c>
      <c r="BE44" s="166" t="str">
        <f t="shared" si="36"/>
        <v/>
      </c>
      <c r="BF44" s="27" t="str">
        <f t="shared" si="37"/>
        <v/>
      </c>
      <c r="BG44" s="27" t="str">
        <f t="shared" si="38"/>
        <v/>
      </c>
      <c r="BH44" s="174"/>
      <c r="BI44" s="89" t="str">
        <f t="shared" ca="1" si="39"/>
        <v/>
      </c>
      <c r="BJ44" s="116" t="str">
        <f t="shared" ca="1" si="40"/>
        <v/>
      </c>
      <c r="BK44" s="117" t="str">
        <f t="shared" ca="1" si="41"/>
        <v/>
      </c>
      <c r="BL44" s="117" t="str">
        <f t="shared" ca="1" si="42"/>
        <v/>
      </c>
      <c r="BM44" s="118" t="str">
        <f t="shared" ca="1" si="43"/>
        <v/>
      </c>
      <c r="BO44" s="28" t="str">
        <f t="shared" ca="1" si="18"/>
        <v/>
      </c>
    </row>
    <row r="45" spans="1:67" s="27" customFormat="1" ht="14.25" customHeight="1" x14ac:dyDescent="0.3">
      <c r="A45" s="76" t="str">
        <f t="shared" ca="1" si="19"/>
        <v/>
      </c>
      <c r="B45" s="119"/>
      <c r="C45" s="119" t="s">
        <v>35</v>
      </c>
      <c r="D45" s="119" t="s">
        <v>35</v>
      </c>
      <c r="E45" s="119" t="s">
        <v>35</v>
      </c>
      <c r="F45" s="119" t="s">
        <v>292</v>
      </c>
      <c r="G45" s="119"/>
      <c r="H45" s="119"/>
      <c r="I45" s="119"/>
      <c r="J45" s="119"/>
      <c r="L45" s="120">
        <v>7333</v>
      </c>
      <c r="M45" s="219">
        <f>SUM(M46:M51)</f>
        <v>0</v>
      </c>
      <c r="N45" s="121"/>
      <c r="O45" s="121"/>
      <c r="Y45" s="208"/>
      <c r="Z45" s="91"/>
      <c r="AB45" s="172"/>
      <c r="AC45" s="173"/>
      <c r="AD45" s="173"/>
      <c r="AE45" s="91"/>
      <c r="AF45" s="27">
        <v>-1</v>
      </c>
      <c r="AG45" s="27">
        <v>-1</v>
      </c>
      <c r="AH45" s="91"/>
      <c r="AK45" s="91"/>
      <c r="AN45" s="208">
        <f t="shared" si="20"/>
        <v>4</v>
      </c>
      <c r="AO45" s="27">
        <f>IF($AN46&gt;$AN45, IFERROR(MATCH($AN45, $AN46:$AN$146, 0)-1, ROW($AO$146)-ROW()), "")</f>
        <v>6</v>
      </c>
      <c r="AP45" s="91">
        <f t="shared" ca="1" si="21"/>
        <v>0</v>
      </c>
      <c r="AQ45" s="27" t="str">
        <f t="shared" ca="1" si="22"/>
        <v/>
      </c>
      <c r="AR45" s="27" t="str">
        <f t="shared" ca="1" si="23"/>
        <v/>
      </c>
      <c r="AS45" s="87">
        <f t="shared" ca="1" si="24"/>
        <v>0</v>
      </c>
      <c r="AT45" s="27" t="str">
        <f t="shared" ca="1" si="25"/>
        <v/>
      </c>
      <c r="AU45" s="27" t="str">
        <f t="shared" ca="1" si="26"/>
        <v/>
      </c>
      <c r="AV45" s="83" t="str">
        <f t="shared" ca="1" si="27"/>
        <v/>
      </c>
      <c r="AW45" s="30" t="str">
        <f t="shared" si="28"/>
        <v/>
      </c>
      <c r="AX45" s="30" t="str">
        <f t="shared" si="29"/>
        <v/>
      </c>
      <c r="AY45" s="85" t="str">
        <f t="shared" ca="1" si="30"/>
        <v/>
      </c>
      <c r="AZ45" s="30" t="str">
        <f t="shared" si="31"/>
        <v/>
      </c>
      <c r="BA45" s="30" t="str">
        <f t="shared" si="32"/>
        <v/>
      </c>
      <c r="BB45" s="87" t="str">
        <f t="shared" ca="1" si="33"/>
        <v/>
      </c>
      <c r="BC45" s="27" t="str">
        <f t="shared" ca="1" si="34"/>
        <v/>
      </c>
      <c r="BD45" s="27" t="str">
        <f t="shared" ca="1" si="35"/>
        <v/>
      </c>
      <c r="BE45" s="166" t="str">
        <f t="shared" si="36"/>
        <v/>
      </c>
      <c r="BF45" s="27" t="str">
        <f t="shared" si="37"/>
        <v/>
      </c>
      <c r="BG45" s="27" t="str">
        <f t="shared" si="38"/>
        <v/>
      </c>
      <c r="BH45" s="174"/>
      <c r="BI45" s="89" t="str">
        <f t="shared" ca="1" si="39"/>
        <v/>
      </c>
      <c r="BJ45" s="116" t="str">
        <f t="shared" ca="1" si="40"/>
        <v/>
      </c>
      <c r="BK45" s="117" t="str">
        <f t="shared" ca="1" si="41"/>
        <v/>
      </c>
      <c r="BL45" s="117" t="str">
        <f t="shared" ca="1" si="42"/>
        <v/>
      </c>
      <c r="BM45" s="118" t="str">
        <f t="shared" ca="1" si="43"/>
        <v/>
      </c>
      <c r="BO45" s="28" t="str">
        <f t="shared" ca="1" si="18"/>
        <v/>
      </c>
    </row>
    <row r="46" spans="1:67" s="27" customFormat="1" ht="14.25" customHeight="1" x14ac:dyDescent="0.3">
      <c r="A46" s="76" t="str">
        <f t="shared" ca="1" si="19"/>
        <v/>
      </c>
      <c r="B46" s="119"/>
      <c r="C46" s="119" t="s">
        <v>35</v>
      </c>
      <c r="D46" s="119" t="s">
        <v>35</v>
      </c>
      <c r="E46" s="119" t="s">
        <v>35</v>
      </c>
      <c r="F46" s="119" t="s">
        <v>35</v>
      </c>
      <c r="G46" s="119" t="s">
        <v>109</v>
      </c>
      <c r="H46" s="119"/>
      <c r="I46" s="119"/>
      <c r="J46" s="119"/>
      <c r="L46" s="120">
        <v>73330</v>
      </c>
      <c r="M46" s="219"/>
      <c r="N46" s="121"/>
      <c r="O46" s="121"/>
      <c r="Y46" s="208"/>
      <c r="Z46" s="91"/>
      <c r="AB46" s="172"/>
      <c r="AC46" s="173"/>
      <c r="AD46" s="173"/>
      <c r="AE46" s="91"/>
      <c r="AF46" s="27">
        <v>-1</v>
      </c>
      <c r="AG46" s="27">
        <v>-1</v>
      </c>
      <c r="AH46" s="91"/>
      <c r="AK46" s="91"/>
      <c r="AN46" s="208">
        <f t="shared" si="20"/>
        <v>5</v>
      </c>
      <c r="AO46" s="27" t="str">
        <f>IF($AN47&gt;$AN46, IFERROR(MATCH($AN46, $AN47:$AN$146, 0)-1, ROW($AO$146)-ROW()), "")</f>
        <v/>
      </c>
      <c r="AP46" s="91">
        <f t="shared" ca="1" si="21"/>
        <v>0</v>
      </c>
      <c r="AQ46" s="27" t="str">
        <f t="shared" ca="1" si="22"/>
        <v/>
      </c>
      <c r="AR46" s="27" t="str">
        <f t="shared" ca="1" si="23"/>
        <v/>
      </c>
      <c r="AS46" s="87">
        <f t="shared" ca="1" si="24"/>
        <v>0</v>
      </c>
      <c r="AT46" s="27" t="str">
        <f t="shared" ca="1" si="25"/>
        <v/>
      </c>
      <c r="AU46" s="27" t="str">
        <f t="shared" ca="1" si="26"/>
        <v/>
      </c>
      <c r="AV46" s="83" t="str">
        <f t="shared" ca="1" si="27"/>
        <v/>
      </c>
      <c r="AW46" s="30" t="str">
        <f t="shared" si="28"/>
        <v/>
      </c>
      <c r="AX46" s="30" t="str">
        <f t="shared" si="29"/>
        <v/>
      </c>
      <c r="AY46" s="85" t="str">
        <f t="shared" ca="1" si="30"/>
        <v/>
      </c>
      <c r="AZ46" s="30" t="str">
        <f t="shared" si="31"/>
        <v/>
      </c>
      <c r="BA46" s="30" t="str">
        <f t="shared" si="32"/>
        <v/>
      </c>
      <c r="BB46" s="87" t="str">
        <f t="shared" ca="1" si="33"/>
        <v/>
      </c>
      <c r="BC46" s="27" t="str">
        <f t="shared" ca="1" si="34"/>
        <v/>
      </c>
      <c r="BD46" s="27" t="str">
        <f t="shared" ca="1" si="35"/>
        <v/>
      </c>
      <c r="BE46" s="166" t="str">
        <f t="shared" si="36"/>
        <v/>
      </c>
      <c r="BF46" s="27" t="str">
        <f t="shared" si="37"/>
        <v/>
      </c>
      <c r="BG46" s="27" t="str">
        <f t="shared" si="38"/>
        <v/>
      </c>
      <c r="BH46" s="174"/>
      <c r="BI46" s="89" t="str">
        <f t="shared" ca="1" si="39"/>
        <v/>
      </c>
      <c r="BJ46" s="116" t="str">
        <f t="shared" ca="1" si="40"/>
        <v/>
      </c>
      <c r="BK46" s="117" t="str">
        <f t="shared" ca="1" si="41"/>
        <v/>
      </c>
      <c r="BL46" s="117" t="str">
        <f t="shared" ca="1" si="42"/>
        <v/>
      </c>
      <c r="BM46" s="118" t="str">
        <f t="shared" ca="1" si="43"/>
        <v/>
      </c>
      <c r="BO46" s="28" t="str">
        <f t="shared" ca="1" si="18"/>
        <v/>
      </c>
    </row>
    <row r="47" spans="1:67" s="27" customFormat="1" ht="14.25" customHeight="1" x14ac:dyDescent="0.3">
      <c r="A47" s="76" t="str">
        <f t="shared" ca="1" si="19"/>
        <v/>
      </c>
      <c r="B47" s="119"/>
      <c r="C47" s="119" t="s">
        <v>35</v>
      </c>
      <c r="D47" s="119" t="s">
        <v>35</v>
      </c>
      <c r="E47" s="119" t="s">
        <v>35</v>
      </c>
      <c r="F47" s="119" t="s">
        <v>35</v>
      </c>
      <c r="G47" s="119" t="s">
        <v>110</v>
      </c>
      <c r="H47" s="119"/>
      <c r="I47" s="119"/>
      <c r="J47" s="119"/>
      <c r="L47" s="120">
        <v>73331</v>
      </c>
      <c r="M47" s="219"/>
      <c r="N47" s="121"/>
      <c r="O47" s="121"/>
      <c r="Y47" s="208"/>
      <c r="Z47" s="91"/>
      <c r="AB47" s="172"/>
      <c r="AC47" s="173"/>
      <c r="AD47" s="173"/>
      <c r="AE47" s="91"/>
      <c r="AF47" s="27">
        <v>-1</v>
      </c>
      <c r="AG47" s="27">
        <v>-1</v>
      </c>
      <c r="AH47" s="91"/>
      <c r="AK47" s="91"/>
      <c r="AN47" s="208">
        <f t="shared" si="20"/>
        <v>5</v>
      </c>
      <c r="AO47" s="27" t="str">
        <f>IF($AN48&gt;$AN47, IFERROR(MATCH($AN47, $AN48:$AN$146, 0)-1, ROW($AO$146)-ROW()), "")</f>
        <v/>
      </c>
      <c r="AP47" s="91">
        <f t="shared" ca="1" si="21"/>
        <v>0</v>
      </c>
      <c r="AQ47" s="27" t="str">
        <f t="shared" ca="1" si="22"/>
        <v/>
      </c>
      <c r="AR47" s="27" t="str">
        <f t="shared" ca="1" si="23"/>
        <v/>
      </c>
      <c r="AS47" s="87">
        <f t="shared" ca="1" si="24"/>
        <v>0</v>
      </c>
      <c r="AT47" s="27" t="str">
        <f t="shared" ca="1" si="25"/>
        <v/>
      </c>
      <c r="AU47" s="27" t="str">
        <f t="shared" ca="1" si="26"/>
        <v/>
      </c>
      <c r="AV47" s="83" t="str">
        <f t="shared" ca="1" si="27"/>
        <v/>
      </c>
      <c r="AW47" s="30" t="str">
        <f t="shared" si="28"/>
        <v/>
      </c>
      <c r="AX47" s="30" t="str">
        <f t="shared" si="29"/>
        <v/>
      </c>
      <c r="AY47" s="85" t="str">
        <f t="shared" ca="1" si="30"/>
        <v/>
      </c>
      <c r="AZ47" s="30" t="str">
        <f t="shared" si="31"/>
        <v/>
      </c>
      <c r="BA47" s="30" t="str">
        <f t="shared" si="32"/>
        <v/>
      </c>
      <c r="BB47" s="87" t="str">
        <f t="shared" ca="1" si="33"/>
        <v/>
      </c>
      <c r="BC47" s="27" t="str">
        <f t="shared" ca="1" si="34"/>
        <v/>
      </c>
      <c r="BD47" s="27" t="str">
        <f t="shared" ca="1" si="35"/>
        <v/>
      </c>
      <c r="BE47" s="166" t="str">
        <f t="shared" si="36"/>
        <v/>
      </c>
      <c r="BF47" s="27" t="str">
        <f t="shared" si="37"/>
        <v/>
      </c>
      <c r="BG47" s="27" t="str">
        <f t="shared" si="38"/>
        <v/>
      </c>
      <c r="BH47" s="174"/>
      <c r="BI47" s="89" t="str">
        <f t="shared" ca="1" si="39"/>
        <v/>
      </c>
      <c r="BJ47" s="116" t="str">
        <f t="shared" ca="1" si="40"/>
        <v/>
      </c>
      <c r="BK47" s="117" t="str">
        <f t="shared" ca="1" si="41"/>
        <v/>
      </c>
      <c r="BL47" s="117" t="str">
        <f t="shared" ca="1" si="42"/>
        <v/>
      </c>
      <c r="BM47" s="118" t="str">
        <f t="shared" ca="1" si="43"/>
        <v/>
      </c>
      <c r="BO47" s="28" t="str">
        <f t="shared" ca="1" si="18"/>
        <v/>
      </c>
    </row>
    <row r="48" spans="1:67" s="27" customFormat="1" ht="14.25" customHeight="1" x14ac:dyDescent="0.3">
      <c r="A48" s="76" t="str">
        <f t="shared" ca="1" si="19"/>
        <v/>
      </c>
      <c r="B48" s="119"/>
      <c r="C48" s="119" t="s">
        <v>35</v>
      </c>
      <c r="D48" s="119" t="s">
        <v>35</v>
      </c>
      <c r="E48" s="119" t="s">
        <v>35</v>
      </c>
      <c r="F48" s="119" t="s">
        <v>35</v>
      </c>
      <c r="G48" s="119" t="s">
        <v>111</v>
      </c>
      <c r="H48" s="119"/>
      <c r="I48" s="119"/>
      <c r="J48" s="119"/>
      <c r="L48" s="120">
        <v>73332</v>
      </c>
      <c r="M48" s="219"/>
      <c r="N48" s="121"/>
      <c r="O48" s="121"/>
      <c r="Y48" s="208"/>
      <c r="Z48" s="91"/>
      <c r="AB48" s="172"/>
      <c r="AC48" s="173"/>
      <c r="AD48" s="173"/>
      <c r="AE48" s="91"/>
      <c r="AF48" s="27">
        <v>-1</v>
      </c>
      <c r="AG48" s="27">
        <v>-1</v>
      </c>
      <c r="AH48" s="91"/>
      <c r="AK48" s="91"/>
      <c r="AN48" s="208">
        <f t="shared" si="20"/>
        <v>5</v>
      </c>
      <c r="AO48" s="27" t="str">
        <f>IF($AN49&gt;$AN48, IFERROR(MATCH($AN48, $AN49:$AN$146, 0)-1, ROW($AO$146)-ROW()), "")</f>
        <v/>
      </c>
      <c r="AP48" s="91">
        <f t="shared" ca="1" si="21"/>
        <v>0</v>
      </c>
      <c r="AQ48" s="27" t="str">
        <f t="shared" ca="1" si="22"/>
        <v/>
      </c>
      <c r="AR48" s="27" t="str">
        <f t="shared" ca="1" si="23"/>
        <v/>
      </c>
      <c r="AS48" s="87">
        <f t="shared" ca="1" si="24"/>
        <v>0</v>
      </c>
      <c r="AT48" s="27" t="str">
        <f t="shared" ca="1" si="25"/>
        <v/>
      </c>
      <c r="AU48" s="27" t="str">
        <f t="shared" ca="1" si="26"/>
        <v/>
      </c>
      <c r="AV48" s="83" t="str">
        <f t="shared" ca="1" si="27"/>
        <v/>
      </c>
      <c r="AW48" s="30" t="str">
        <f t="shared" si="28"/>
        <v/>
      </c>
      <c r="AX48" s="30" t="str">
        <f t="shared" si="29"/>
        <v/>
      </c>
      <c r="AY48" s="85" t="str">
        <f t="shared" ca="1" si="30"/>
        <v/>
      </c>
      <c r="AZ48" s="30" t="str">
        <f t="shared" si="31"/>
        <v/>
      </c>
      <c r="BA48" s="30" t="str">
        <f t="shared" si="32"/>
        <v/>
      </c>
      <c r="BB48" s="87" t="str">
        <f t="shared" ca="1" si="33"/>
        <v/>
      </c>
      <c r="BC48" s="27" t="str">
        <f t="shared" ca="1" si="34"/>
        <v/>
      </c>
      <c r="BD48" s="27" t="str">
        <f t="shared" ca="1" si="35"/>
        <v/>
      </c>
      <c r="BE48" s="166" t="str">
        <f t="shared" si="36"/>
        <v/>
      </c>
      <c r="BF48" s="27" t="str">
        <f t="shared" si="37"/>
        <v/>
      </c>
      <c r="BG48" s="27" t="str">
        <f t="shared" si="38"/>
        <v/>
      </c>
      <c r="BH48" s="174"/>
      <c r="BI48" s="89" t="str">
        <f t="shared" ca="1" si="39"/>
        <v/>
      </c>
      <c r="BJ48" s="116" t="str">
        <f t="shared" ca="1" si="40"/>
        <v/>
      </c>
      <c r="BK48" s="117" t="str">
        <f t="shared" ca="1" si="41"/>
        <v/>
      </c>
      <c r="BL48" s="117" t="str">
        <f t="shared" ca="1" si="42"/>
        <v/>
      </c>
      <c r="BM48" s="118" t="str">
        <f t="shared" ca="1" si="43"/>
        <v/>
      </c>
      <c r="BO48" s="28" t="str">
        <f t="shared" ca="1" si="18"/>
        <v/>
      </c>
    </row>
    <row r="49" spans="1:67" s="27" customFormat="1" ht="14.25" customHeight="1" x14ac:dyDescent="0.3">
      <c r="A49" s="76" t="str">
        <f t="shared" ca="1" si="19"/>
        <v/>
      </c>
      <c r="B49" s="119"/>
      <c r="C49" s="119" t="s">
        <v>35</v>
      </c>
      <c r="D49" s="119" t="s">
        <v>35</v>
      </c>
      <c r="E49" s="119" t="s">
        <v>35</v>
      </c>
      <c r="F49" s="119" t="s">
        <v>35</v>
      </c>
      <c r="G49" s="119" t="s">
        <v>171</v>
      </c>
      <c r="H49" s="119"/>
      <c r="I49" s="119"/>
      <c r="J49" s="119"/>
      <c r="L49" s="120">
        <v>73333</v>
      </c>
      <c r="M49" s="219"/>
      <c r="N49" s="121"/>
      <c r="O49" s="121"/>
      <c r="Y49" s="208"/>
      <c r="Z49" s="91"/>
      <c r="AB49" s="172"/>
      <c r="AC49" s="173"/>
      <c r="AD49" s="173"/>
      <c r="AE49" s="91"/>
      <c r="AF49" s="27">
        <v>-1</v>
      </c>
      <c r="AG49" s="27">
        <v>-1</v>
      </c>
      <c r="AH49" s="91"/>
      <c r="AK49" s="91"/>
      <c r="AN49" s="208">
        <f t="shared" si="20"/>
        <v>5</v>
      </c>
      <c r="AO49" s="27" t="str">
        <f>IF($AN50&gt;$AN49, IFERROR(MATCH($AN49, $AN50:$AN$146, 0)-1, ROW($AO$146)-ROW()), "")</f>
        <v/>
      </c>
      <c r="AP49" s="91">
        <f t="shared" ca="1" si="21"/>
        <v>0</v>
      </c>
      <c r="AQ49" s="27" t="str">
        <f t="shared" ca="1" si="22"/>
        <v/>
      </c>
      <c r="AR49" s="27" t="str">
        <f t="shared" ca="1" si="23"/>
        <v/>
      </c>
      <c r="AS49" s="87">
        <f t="shared" ca="1" si="24"/>
        <v>0</v>
      </c>
      <c r="AT49" s="27" t="str">
        <f t="shared" ca="1" si="25"/>
        <v/>
      </c>
      <c r="AU49" s="27" t="str">
        <f t="shared" ca="1" si="26"/>
        <v/>
      </c>
      <c r="AV49" s="83" t="str">
        <f t="shared" ca="1" si="27"/>
        <v/>
      </c>
      <c r="AW49" s="30" t="str">
        <f t="shared" si="28"/>
        <v/>
      </c>
      <c r="AX49" s="30" t="str">
        <f t="shared" si="29"/>
        <v/>
      </c>
      <c r="AY49" s="85" t="str">
        <f t="shared" ca="1" si="30"/>
        <v/>
      </c>
      <c r="AZ49" s="30" t="str">
        <f t="shared" si="31"/>
        <v/>
      </c>
      <c r="BA49" s="30" t="str">
        <f t="shared" si="32"/>
        <v/>
      </c>
      <c r="BB49" s="87" t="str">
        <f t="shared" ca="1" si="33"/>
        <v/>
      </c>
      <c r="BC49" s="27" t="str">
        <f t="shared" ca="1" si="34"/>
        <v/>
      </c>
      <c r="BD49" s="27" t="str">
        <f t="shared" ca="1" si="35"/>
        <v/>
      </c>
      <c r="BE49" s="166" t="str">
        <f t="shared" si="36"/>
        <v/>
      </c>
      <c r="BF49" s="27" t="str">
        <f t="shared" si="37"/>
        <v/>
      </c>
      <c r="BG49" s="27" t="str">
        <f t="shared" si="38"/>
        <v/>
      </c>
      <c r="BH49" s="174"/>
      <c r="BI49" s="89" t="str">
        <f t="shared" ca="1" si="39"/>
        <v/>
      </c>
      <c r="BJ49" s="116" t="str">
        <f t="shared" ca="1" si="40"/>
        <v/>
      </c>
      <c r="BK49" s="117" t="str">
        <f t="shared" ca="1" si="41"/>
        <v/>
      </c>
      <c r="BL49" s="117" t="str">
        <f t="shared" ca="1" si="42"/>
        <v/>
      </c>
      <c r="BM49" s="118" t="str">
        <f t="shared" ca="1" si="43"/>
        <v/>
      </c>
      <c r="BO49" s="28" t="str">
        <f t="shared" ca="1" si="18"/>
        <v/>
      </c>
    </row>
    <row r="50" spans="1:67" s="27" customFormat="1" ht="14.25" customHeight="1" x14ac:dyDescent="0.3">
      <c r="A50" s="76" t="str">
        <f t="shared" ca="1" si="19"/>
        <v/>
      </c>
      <c r="B50" s="119"/>
      <c r="C50" s="119" t="s">
        <v>35</v>
      </c>
      <c r="D50" s="119" t="s">
        <v>35</v>
      </c>
      <c r="E50" s="119" t="s">
        <v>35</v>
      </c>
      <c r="F50" s="119" t="s">
        <v>35</v>
      </c>
      <c r="G50" s="119" t="s">
        <v>112</v>
      </c>
      <c r="H50" s="119"/>
      <c r="I50" s="119"/>
      <c r="J50" s="119"/>
      <c r="L50" s="120">
        <v>73334</v>
      </c>
      <c r="M50" s="219"/>
      <c r="N50" s="121"/>
      <c r="O50" s="121"/>
      <c r="Y50" s="208"/>
      <c r="Z50" s="91"/>
      <c r="AB50" s="172"/>
      <c r="AC50" s="173"/>
      <c r="AD50" s="173"/>
      <c r="AE50" s="91"/>
      <c r="AF50" s="27">
        <v>-1</v>
      </c>
      <c r="AG50" s="27">
        <v>-1</v>
      </c>
      <c r="AH50" s="91"/>
      <c r="AK50" s="91"/>
      <c r="AN50" s="208">
        <f t="shared" si="20"/>
        <v>5</v>
      </c>
      <c r="AO50" s="27" t="str">
        <f>IF($AN51&gt;$AN50, IFERROR(MATCH($AN50, $AN51:$AN$146, 0)-1, ROW($AO$146)-ROW()), "")</f>
        <v/>
      </c>
      <c r="AP50" s="91">
        <f t="shared" ca="1" si="21"/>
        <v>0</v>
      </c>
      <c r="AQ50" s="27" t="str">
        <f t="shared" ca="1" si="22"/>
        <v/>
      </c>
      <c r="AR50" s="27" t="str">
        <f t="shared" ca="1" si="23"/>
        <v/>
      </c>
      <c r="AS50" s="87">
        <f t="shared" ca="1" si="24"/>
        <v>0</v>
      </c>
      <c r="AT50" s="27" t="str">
        <f t="shared" ca="1" si="25"/>
        <v/>
      </c>
      <c r="AU50" s="27" t="str">
        <f t="shared" ca="1" si="26"/>
        <v/>
      </c>
      <c r="AV50" s="83" t="str">
        <f t="shared" ca="1" si="27"/>
        <v/>
      </c>
      <c r="AW50" s="30" t="str">
        <f t="shared" si="28"/>
        <v/>
      </c>
      <c r="AX50" s="30" t="str">
        <f t="shared" si="29"/>
        <v/>
      </c>
      <c r="AY50" s="85" t="str">
        <f t="shared" ca="1" si="30"/>
        <v/>
      </c>
      <c r="AZ50" s="30" t="str">
        <f t="shared" si="31"/>
        <v/>
      </c>
      <c r="BA50" s="30" t="str">
        <f t="shared" si="32"/>
        <v/>
      </c>
      <c r="BB50" s="87" t="str">
        <f t="shared" ca="1" si="33"/>
        <v/>
      </c>
      <c r="BC50" s="27" t="str">
        <f t="shared" ca="1" si="34"/>
        <v/>
      </c>
      <c r="BD50" s="27" t="str">
        <f t="shared" ca="1" si="35"/>
        <v/>
      </c>
      <c r="BE50" s="166" t="str">
        <f t="shared" si="36"/>
        <v/>
      </c>
      <c r="BF50" s="27" t="str">
        <f t="shared" si="37"/>
        <v/>
      </c>
      <c r="BG50" s="27" t="str">
        <f t="shared" si="38"/>
        <v/>
      </c>
      <c r="BH50" s="174"/>
      <c r="BI50" s="89" t="str">
        <f t="shared" ca="1" si="39"/>
        <v/>
      </c>
      <c r="BJ50" s="116" t="str">
        <f t="shared" ca="1" si="40"/>
        <v/>
      </c>
      <c r="BK50" s="117" t="str">
        <f t="shared" ca="1" si="41"/>
        <v/>
      </c>
      <c r="BL50" s="117" t="str">
        <f t="shared" ca="1" si="42"/>
        <v/>
      </c>
      <c r="BM50" s="118" t="str">
        <f t="shared" ca="1" si="43"/>
        <v/>
      </c>
      <c r="BO50" s="28" t="str">
        <f t="shared" ca="1" si="18"/>
        <v/>
      </c>
    </row>
    <row r="51" spans="1:67" s="27" customFormat="1" ht="14.25" customHeight="1" x14ac:dyDescent="0.3">
      <c r="A51" s="76" t="str">
        <f t="shared" ca="1" si="19"/>
        <v/>
      </c>
      <c r="B51" s="119"/>
      <c r="C51" s="119" t="s">
        <v>35</v>
      </c>
      <c r="D51" s="119" t="s">
        <v>35</v>
      </c>
      <c r="E51" s="119" t="s">
        <v>35</v>
      </c>
      <c r="F51" s="119" t="s">
        <v>35</v>
      </c>
      <c r="G51" s="119" t="s">
        <v>291</v>
      </c>
      <c r="H51" s="119"/>
      <c r="I51" s="119"/>
      <c r="J51" s="119"/>
      <c r="L51" s="120">
        <v>73338</v>
      </c>
      <c r="M51" s="219"/>
      <c r="N51" s="121"/>
      <c r="O51" s="121"/>
      <c r="Y51" s="208"/>
      <c r="Z51" s="91"/>
      <c r="AB51" s="172"/>
      <c r="AC51" s="173"/>
      <c r="AD51" s="173"/>
      <c r="AE51" s="91"/>
      <c r="AF51" s="27">
        <v>-1</v>
      </c>
      <c r="AG51" s="27">
        <v>-1</v>
      </c>
      <c r="AH51" s="91"/>
      <c r="AK51" s="91"/>
      <c r="AN51" s="208">
        <f t="shared" si="20"/>
        <v>5</v>
      </c>
      <c r="AO51" s="27" t="str">
        <f>IF($AN52&gt;$AN51, IFERROR(MATCH($AN51, $AN52:$AN$146, 0)-1, ROW($AO$146)-ROW()), "")</f>
        <v/>
      </c>
      <c r="AP51" s="91">
        <f t="shared" ca="1" si="21"/>
        <v>0</v>
      </c>
      <c r="AQ51" s="27" t="str">
        <f t="shared" ca="1" si="22"/>
        <v/>
      </c>
      <c r="AR51" s="27" t="str">
        <f t="shared" ca="1" si="23"/>
        <v/>
      </c>
      <c r="AS51" s="87">
        <f t="shared" ca="1" si="24"/>
        <v>0</v>
      </c>
      <c r="AT51" s="27" t="str">
        <f t="shared" ca="1" si="25"/>
        <v/>
      </c>
      <c r="AU51" s="27" t="str">
        <f t="shared" ca="1" si="26"/>
        <v/>
      </c>
      <c r="AV51" s="83" t="str">
        <f t="shared" ca="1" si="27"/>
        <v/>
      </c>
      <c r="AW51" s="30" t="str">
        <f t="shared" si="28"/>
        <v/>
      </c>
      <c r="AX51" s="30" t="str">
        <f t="shared" si="29"/>
        <v/>
      </c>
      <c r="AY51" s="85" t="str">
        <f t="shared" ca="1" si="30"/>
        <v/>
      </c>
      <c r="AZ51" s="30" t="str">
        <f t="shared" si="31"/>
        <v/>
      </c>
      <c r="BA51" s="30" t="str">
        <f t="shared" si="32"/>
        <v/>
      </c>
      <c r="BB51" s="87" t="str">
        <f t="shared" ca="1" si="33"/>
        <v/>
      </c>
      <c r="BC51" s="27" t="str">
        <f t="shared" ca="1" si="34"/>
        <v/>
      </c>
      <c r="BD51" s="27" t="str">
        <f t="shared" ca="1" si="35"/>
        <v/>
      </c>
      <c r="BE51" s="166" t="str">
        <f t="shared" si="36"/>
        <v/>
      </c>
      <c r="BF51" s="27" t="str">
        <f t="shared" si="37"/>
        <v/>
      </c>
      <c r="BG51" s="27" t="str">
        <f t="shared" si="38"/>
        <v/>
      </c>
      <c r="BH51" s="174"/>
      <c r="BI51" s="89" t="str">
        <f t="shared" ca="1" si="39"/>
        <v/>
      </c>
      <c r="BJ51" s="116" t="str">
        <f t="shared" ca="1" si="40"/>
        <v/>
      </c>
      <c r="BK51" s="117" t="str">
        <f t="shared" ca="1" si="41"/>
        <v/>
      </c>
      <c r="BL51" s="117" t="str">
        <f t="shared" ca="1" si="42"/>
        <v/>
      </c>
      <c r="BM51" s="118" t="str">
        <f t="shared" ca="1" si="43"/>
        <v/>
      </c>
      <c r="BO51" s="28" t="str">
        <f t="shared" ca="1" si="18"/>
        <v/>
      </c>
    </row>
    <row r="52" spans="1:67" s="27" customFormat="1" ht="14.25" customHeight="1" x14ac:dyDescent="0.3">
      <c r="A52" s="76" t="str">
        <f t="shared" ca="1" si="19"/>
        <v/>
      </c>
      <c r="B52" s="119"/>
      <c r="C52" s="119" t="s">
        <v>35</v>
      </c>
      <c r="D52" s="119" t="s">
        <v>35</v>
      </c>
      <c r="E52" s="119" t="s">
        <v>35</v>
      </c>
      <c r="F52" s="119" t="s">
        <v>113</v>
      </c>
      <c r="G52" s="119"/>
      <c r="H52" s="119"/>
      <c r="I52" s="119"/>
      <c r="J52" s="119"/>
      <c r="L52" s="120">
        <v>7334</v>
      </c>
      <c r="M52" s="219"/>
      <c r="N52" s="121"/>
      <c r="O52" s="121"/>
      <c r="Y52" s="208"/>
      <c r="Z52" s="91"/>
      <c r="AB52" s="172"/>
      <c r="AC52" s="173"/>
      <c r="AD52" s="173"/>
      <c r="AE52" s="91"/>
      <c r="AF52" s="27">
        <v>-1</v>
      </c>
      <c r="AG52" s="27">
        <v>-1</v>
      </c>
      <c r="AH52" s="91"/>
      <c r="AK52" s="91"/>
      <c r="AN52" s="208">
        <f t="shared" si="20"/>
        <v>4</v>
      </c>
      <c r="AO52" s="27" t="str">
        <f>IF($AN53&gt;$AN52, IFERROR(MATCH($AN52, $AN53:$AN$146, 0)-1, ROW($AO$146)-ROW()), "")</f>
        <v/>
      </c>
      <c r="AP52" s="91">
        <f t="shared" ca="1" si="21"/>
        <v>0</v>
      </c>
      <c r="AQ52" s="27" t="str">
        <f t="shared" ca="1" si="22"/>
        <v/>
      </c>
      <c r="AR52" s="27" t="str">
        <f t="shared" ca="1" si="23"/>
        <v/>
      </c>
      <c r="AS52" s="87">
        <f t="shared" ca="1" si="24"/>
        <v>0</v>
      </c>
      <c r="AT52" s="27" t="str">
        <f t="shared" ca="1" si="25"/>
        <v/>
      </c>
      <c r="AU52" s="27" t="str">
        <f t="shared" ca="1" si="26"/>
        <v/>
      </c>
      <c r="AV52" s="83" t="str">
        <f t="shared" ca="1" si="27"/>
        <v/>
      </c>
      <c r="AW52" s="30" t="str">
        <f t="shared" si="28"/>
        <v/>
      </c>
      <c r="AX52" s="30" t="str">
        <f t="shared" si="29"/>
        <v/>
      </c>
      <c r="AY52" s="85" t="str">
        <f t="shared" ca="1" si="30"/>
        <v/>
      </c>
      <c r="AZ52" s="30" t="str">
        <f t="shared" si="31"/>
        <v/>
      </c>
      <c r="BA52" s="30" t="str">
        <f t="shared" si="32"/>
        <v/>
      </c>
      <c r="BB52" s="87" t="str">
        <f t="shared" ca="1" si="33"/>
        <v/>
      </c>
      <c r="BC52" s="27" t="str">
        <f t="shared" ca="1" si="34"/>
        <v/>
      </c>
      <c r="BD52" s="27" t="str">
        <f t="shared" ca="1" si="35"/>
        <v/>
      </c>
      <c r="BE52" s="166" t="str">
        <f t="shared" si="36"/>
        <v/>
      </c>
      <c r="BF52" s="27" t="str">
        <f t="shared" si="37"/>
        <v/>
      </c>
      <c r="BG52" s="27" t="str">
        <f t="shared" si="38"/>
        <v/>
      </c>
      <c r="BH52" s="174"/>
      <c r="BI52" s="89" t="str">
        <f t="shared" ca="1" si="39"/>
        <v/>
      </c>
      <c r="BJ52" s="116" t="str">
        <f t="shared" ca="1" si="40"/>
        <v/>
      </c>
      <c r="BK52" s="117" t="str">
        <f t="shared" ca="1" si="41"/>
        <v/>
      </c>
      <c r="BL52" s="117" t="str">
        <f t="shared" ca="1" si="42"/>
        <v/>
      </c>
      <c r="BM52" s="118" t="str">
        <f t="shared" ca="1" si="43"/>
        <v/>
      </c>
      <c r="BO52" s="28" t="str">
        <f t="shared" ca="1" si="18"/>
        <v/>
      </c>
    </row>
    <row r="53" spans="1:67" s="27" customFormat="1" ht="14.25" customHeight="1" x14ac:dyDescent="0.3">
      <c r="A53" s="76" t="str">
        <f t="shared" ca="1" si="19"/>
        <v/>
      </c>
      <c r="B53" s="119"/>
      <c r="C53" s="119" t="s">
        <v>35</v>
      </c>
      <c r="D53" s="119" t="s">
        <v>35</v>
      </c>
      <c r="E53" s="119" t="s">
        <v>35</v>
      </c>
      <c r="F53" s="119" t="s">
        <v>114</v>
      </c>
      <c r="G53" s="119"/>
      <c r="H53" s="119"/>
      <c r="I53" s="119"/>
      <c r="J53" s="119"/>
      <c r="L53" s="120">
        <v>7335</v>
      </c>
      <c r="M53" s="219">
        <f>SUM(M54,M59:M66)</f>
        <v>0</v>
      </c>
      <c r="N53" s="121"/>
      <c r="O53" s="121"/>
      <c r="Y53" s="208"/>
      <c r="Z53" s="91"/>
      <c r="AB53" s="172"/>
      <c r="AC53" s="173"/>
      <c r="AD53" s="173"/>
      <c r="AE53" s="91"/>
      <c r="AF53" s="27">
        <v>-1</v>
      </c>
      <c r="AG53" s="27">
        <v>-1</v>
      </c>
      <c r="AH53" s="91"/>
      <c r="AK53" s="91"/>
      <c r="AN53" s="208">
        <f t="shared" si="20"/>
        <v>4</v>
      </c>
      <c r="AO53" s="27">
        <f>IF($AN54&gt;$AN53, IFERROR(MATCH($AN53, $AN54:$AN$146, 0)-1, ROW($AO$146)-ROW()), "")</f>
        <v>13</v>
      </c>
      <c r="AP53" s="91">
        <f t="shared" ca="1" si="21"/>
        <v>0</v>
      </c>
      <c r="AQ53" s="27" t="str">
        <f t="shared" ca="1" si="22"/>
        <v/>
      </c>
      <c r="AR53" s="27" t="str">
        <f t="shared" ca="1" si="23"/>
        <v/>
      </c>
      <c r="AS53" s="87">
        <f t="shared" ca="1" si="24"/>
        <v>0</v>
      </c>
      <c r="AT53" s="27" t="str">
        <f t="shared" ca="1" si="25"/>
        <v/>
      </c>
      <c r="AU53" s="27" t="str">
        <f t="shared" ca="1" si="26"/>
        <v/>
      </c>
      <c r="AV53" s="83" t="str">
        <f t="shared" ca="1" si="27"/>
        <v/>
      </c>
      <c r="AW53" s="30" t="str">
        <f t="shared" si="28"/>
        <v/>
      </c>
      <c r="AX53" s="30" t="str">
        <f t="shared" si="29"/>
        <v/>
      </c>
      <c r="AY53" s="85" t="str">
        <f t="shared" ca="1" si="30"/>
        <v/>
      </c>
      <c r="AZ53" s="30" t="str">
        <f t="shared" si="31"/>
        <v/>
      </c>
      <c r="BA53" s="30" t="str">
        <f t="shared" si="32"/>
        <v/>
      </c>
      <c r="BB53" s="87" t="str">
        <f t="shared" ca="1" si="33"/>
        <v/>
      </c>
      <c r="BC53" s="27" t="str">
        <f t="shared" ca="1" si="34"/>
        <v/>
      </c>
      <c r="BD53" s="27" t="str">
        <f t="shared" ca="1" si="35"/>
        <v/>
      </c>
      <c r="BE53" s="166" t="str">
        <f t="shared" si="36"/>
        <v/>
      </c>
      <c r="BF53" s="27" t="str">
        <f t="shared" si="37"/>
        <v/>
      </c>
      <c r="BG53" s="27" t="str">
        <f t="shared" si="38"/>
        <v/>
      </c>
      <c r="BH53" s="174"/>
      <c r="BI53" s="89" t="str">
        <f t="shared" ca="1" si="39"/>
        <v/>
      </c>
      <c r="BJ53" s="116" t="str">
        <f t="shared" ca="1" si="40"/>
        <v/>
      </c>
      <c r="BK53" s="117" t="str">
        <f t="shared" ca="1" si="41"/>
        <v/>
      </c>
      <c r="BL53" s="117" t="str">
        <f t="shared" ca="1" si="42"/>
        <v/>
      </c>
      <c r="BM53" s="118" t="str">
        <f t="shared" ca="1" si="43"/>
        <v/>
      </c>
      <c r="BO53" s="28" t="str">
        <f t="shared" ca="1" si="18"/>
        <v/>
      </c>
    </row>
    <row r="54" spans="1:67" s="27" customFormat="1" ht="14.25" customHeight="1" x14ac:dyDescent="0.3">
      <c r="A54" s="76" t="str">
        <f t="shared" ca="1" si="19"/>
        <v/>
      </c>
      <c r="B54" s="119"/>
      <c r="C54" s="119" t="s">
        <v>35</v>
      </c>
      <c r="D54" s="119" t="s">
        <v>35</v>
      </c>
      <c r="E54" s="119" t="s">
        <v>35</v>
      </c>
      <c r="F54" s="119" t="s">
        <v>35</v>
      </c>
      <c r="G54" s="119" t="s">
        <v>115</v>
      </c>
      <c r="H54" s="119"/>
      <c r="I54" s="119"/>
      <c r="J54" s="119"/>
      <c r="L54" s="120">
        <v>73350</v>
      </c>
      <c r="M54" s="219">
        <f>SUM(M55:M58)</f>
        <v>0</v>
      </c>
      <c r="N54" s="121"/>
      <c r="O54" s="121"/>
      <c r="Y54" s="208"/>
      <c r="Z54" s="91"/>
      <c r="AB54" s="172"/>
      <c r="AC54" s="173"/>
      <c r="AD54" s="173"/>
      <c r="AE54" s="91"/>
      <c r="AF54" s="27">
        <v>-1</v>
      </c>
      <c r="AG54" s="27">
        <v>-1</v>
      </c>
      <c r="AH54" s="91"/>
      <c r="AK54" s="91"/>
      <c r="AN54" s="208">
        <f t="shared" si="20"/>
        <v>5</v>
      </c>
      <c r="AO54" s="27">
        <f>IF($AN55&gt;$AN54, IFERROR(MATCH($AN54, $AN55:$AN$146, 0)-1, ROW($AO$146)-ROW()), "")</f>
        <v>4</v>
      </c>
      <c r="AP54" s="91">
        <f t="shared" ca="1" si="21"/>
        <v>0</v>
      </c>
      <c r="AQ54" s="27" t="str">
        <f t="shared" ca="1" si="22"/>
        <v/>
      </c>
      <c r="AR54" s="27" t="str">
        <f t="shared" ca="1" si="23"/>
        <v/>
      </c>
      <c r="AS54" s="87">
        <f t="shared" ca="1" si="24"/>
        <v>0</v>
      </c>
      <c r="AT54" s="27" t="str">
        <f t="shared" ca="1" si="25"/>
        <v/>
      </c>
      <c r="AU54" s="27" t="str">
        <f t="shared" ca="1" si="26"/>
        <v/>
      </c>
      <c r="AV54" s="83" t="str">
        <f t="shared" ca="1" si="27"/>
        <v/>
      </c>
      <c r="AW54" s="30" t="str">
        <f t="shared" si="28"/>
        <v/>
      </c>
      <c r="AX54" s="30" t="str">
        <f t="shared" si="29"/>
        <v/>
      </c>
      <c r="AY54" s="85" t="str">
        <f t="shared" ca="1" si="30"/>
        <v/>
      </c>
      <c r="AZ54" s="30" t="str">
        <f t="shared" si="31"/>
        <v/>
      </c>
      <c r="BA54" s="30" t="str">
        <f t="shared" si="32"/>
        <v/>
      </c>
      <c r="BB54" s="87" t="str">
        <f t="shared" ca="1" si="33"/>
        <v/>
      </c>
      <c r="BC54" s="27" t="str">
        <f t="shared" ca="1" si="34"/>
        <v/>
      </c>
      <c r="BD54" s="27" t="str">
        <f t="shared" ca="1" si="35"/>
        <v/>
      </c>
      <c r="BE54" s="166" t="str">
        <f t="shared" si="36"/>
        <v/>
      </c>
      <c r="BF54" s="27" t="str">
        <f t="shared" si="37"/>
        <v/>
      </c>
      <c r="BG54" s="27" t="str">
        <f t="shared" si="38"/>
        <v/>
      </c>
      <c r="BH54" s="174"/>
      <c r="BI54" s="89" t="str">
        <f t="shared" ca="1" si="39"/>
        <v/>
      </c>
      <c r="BJ54" s="116" t="str">
        <f t="shared" ca="1" si="40"/>
        <v/>
      </c>
      <c r="BK54" s="117" t="str">
        <f t="shared" ca="1" si="41"/>
        <v/>
      </c>
      <c r="BL54" s="117" t="str">
        <f t="shared" ca="1" si="42"/>
        <v/>
      </c>
      <c r="BM54" s="118" t="str">
        <f t="shared" ca="1" si="43"/>
        <v/>
      </c>
      <c r="BO54" s="28" t="str">
        <f t="shared" ca="1" si="18"/>
        <v/>
      </c>
    </row>
    <row r="55" spans="1:67" s="27" customFormat="1" ht="14.25" customHeight="1" x14ac:dyDescent="0.3">
      <c r="A55" s="76" t="str">
        <f t="shared" ca="1" si="19"/>
        <v/>
      </c>
      <c r="B55" s="119"/>
      <c r="C55" s="119" t="s">
        <v>35</v>
      </c>
      <c r="D55" s="119" t="s">
        <v>35</v>
      </c>
      <c r="E55" s="119" t="s">
        <v>35</v>
      </c>
      <c r="F55" s="119" t="s">
        <v>35</v>
      </c>
      <c r="G55" s="119" t="s">
        <v>35</v>
      </c>
      <c r="H55" s="119" t="s">
        <v>116</v>
      </c>
      <c r="I55" s="119"/>
      <c r="J55" s="119"/>
      <c r="L55" s="120">
        <v>733500</v>
      </c>
      <c r="M55" s="219"/>
      <c r="N55" s="121"/>
      <c r="O55" s="121"/>
      <c r="Y55" s="208"/>
      <c r="Z55" s="91"/>
      <c r="AB55" s="172"/>
      <c r="AC55" s="173"/>
      <c r="AD55" s="173"/>
      <c r="AE55" s="91"/>
      <c r="AF55" s="27">
        <v>-1</v>
      </c>
      <c r="AG55" s="27">
        <v>-1</v>
      </c>
      <c r="AH55" s="91"/>
      <c r="AK55" s="91"/>
      <c r="AN55" s="208">
        <f t="shared" si="20"/>
        <v>6</v>
      </c>
      <c r="AO55" s="27" t="str">
        <f>IF($AN56&gt;$AN55, IFERROR(MATCH($AN55, $AN56:$AN$146, 0)-1, ROW($AO$146)-ROW()), "")</f>
        <v/>
      </c>
      <c r="AP55" s="91">
        <f t="shared" ca="1" si="21"/>
        <v>0</v>
      </c>
      <c r="AQ55" s="27" t="str">
        <f t="shared" ca="1" si="22"/>
        <v/>
      </c>
      <c r="AR55" s="27" t="str">
        <f t="shared" ca="1" si="23"/>
        <v/>
      </c>
      <c r="AS55" s="87">
        <f t="shared" ca="1" si="24"/>
        <v>0</v>
      </c>
      <c r="AT55" s="27" t="str">
        <f t="shared" ca="1" si="25"/>
        <v/>
      </c>
      <c r="AU55" s="27" t="str">
        <f t="shared" ca="1" si="26"/>
        <v/>
      </c>
      <c r="AV55" s="83" t="str">
        <f t="shared" ca="1" si="27"/>
        <v/>
      </c>
      <c r="AW55" s="30" t="str">
        <f t="shared" si="28"/>
        <v/>
      </c>
      <c r="AX55" s="30" t="str">
        <f t="shared" si="29"/>
        <v/>
      </c>
      <c r="AY55" s="85" t="str">
        <f t="shared" ca="1" si="30"/>
        <v/>
      </c>
      <c r="AZ55" s="30" t="str">
        <f t="shared" si="31"/>
        <v/>
      </c>
      <c r="BA55" s="30" t="str">
        <f t="shared" si="32"/>
        <v/>
      </c>
      <c r="BB55" s="87" t="str">
        <f t="shared" ca="1" si="33"/>
        <v/>
      </c>
      <c r="BC55" s="27" t="str">
        <f t="shared" ca="1" si="34"/>
        <v/>
      </c>
      <c r="BD55" s="27" t="str">
        <f t="shared" ca="1" si="35"/>
        <v/>
      </c>
      <c r="BE55" s="166" t="str">
        <f t="shared" si="36"/>
        <v/>
      </c>
      <c r="BF55" s="27" t="str">
        <f t="shared" si="37"/>
        <v/>
      </c>
      <c r="BG55" s="27" t="str">
        <f t="shared" si="38"/>
        <v/>
      </c>
      <c r="BH55" s="174"/>
      <c r="BI55" s="89" t="str">
        <f t="shared" ca="1" si="39"/>
        <v/>
      </c>
      <c r="BJ55" s="116" t="str">
        <f t="shared" ca="1" si="40"/>
        <v/>
      </c>
      <c r="BK55" s="117" t="str">
        <f t="shared" ca="1" si="41"/>
        <v/>
      </c>
      <c r="BL55" s="117" t="str">
        <f t="shared" ca="1" si="42"/>
        <v/>
      </c>
      <c r="BM55" s="118" t="str">
        <f t="shared" ca="1" si="43"/>
        <v/>
      </c>
      <c r="BO55" s="28" t="str">
        <f t="shared" ca="1" si="18"/>
        <v/>
      </c>
    </row>
    <row r="56" spans="1:67" s="27" customFormat="1" ht="14.25" customHeight="1" x14ac:dyDescent="0.3">
      <c r="A56" s="76" t="str">
        <f t="shared" ca="1" si="19"/>
        <v/>
      </c>
      <c r="B56" s="119"/>
      <c r="C56" s="119" t="s">
        <v>35</v>
      </c>
      <c r="D56" s="119" t="s">
        <v>35</v>
      </c>
      <c r="E56" s="119" t="s">
        <v>35</v>
      </c>
      <c r="F56" s="119" t="s">
        <v>35</v>
      </c>
      <c r="G56" s="119" t="s">
        <v>35</v>
      </c>
      <c r="H56" s="119" t="s">
        <v>117</v>
      </c>
      <c r="I56" s="119"/>
      <c r="J56" s="119"/>
      <c r="L56" s="120">
        <v>733501</v>
      </c>
      <c r="M56" s="219"/>
      <c r="N56" s="121"/>
      <c r="O56" s="121"/>
      <c r="Y56" s="208"/>
      <c r="Z56" s="91"/>
      <c r="AB56" s="172"/>
      <c r="AC56" s="173"/>
      <c r="AD56" s="173"/>
      <c r="AE56" s="91"/>
      <c r="AF56" s="27">
        <v>-1</v>
      </c>
      <c r="AG56" s="27">
        <v>-1</v>
      </c>
      <c r="AH56" s="91"/>
      <c r="AK56" s="91"/>
      <c r="AN56" s="208">
        <f t="shared" si="20"/>
        <v>6</v>
      </c>
      <c r="AO56" s="27" t="str">
        <f>IF($AN57&gt;$AN56, IFERROR(MATCH($AN56, $AN57:$AN$146, 0)-1, ROW($AO$146)-ROW()), "")</f>
        <v/>
      </c>
      <c r="AP56" s="91">
        <f t="shared" ca="1" si="21"/>
        <v>0</v>
      </c>
      <c r="AQ56" s="27" t="str">
        <f t="shared" ca="1" si="22"/>
        <v/>
      </c>
      <c r="AR56" s="27" t="str">
        <f t="shared" ca="1" si="23"/>
        <v/>
      </c>
      <c r="AS56" s="87">
        <f t="shared" ca="1" si="24"/>
        <v>0</v>
      </c>
      <c r="AT56" s="27" t="str">
        <f t="shared" ca="1" si="25"/>
        <v/>
      </c>
      <c r="AU56" s="27" t="str">
        <f t="shared" ca="1" si="26"/>
        <v/>
      </c>
      <c r="AV56" s="83" t="str">
        <f t="shared" ca="1" si="27"/>
        <v/>
      </c>
      <c r="AW56" s="30" t="str">
        <f t="shared" si="28"/>
        <v/>
      </c>
      <c r="AX56" s="30" t="str">
        <f t="shared" si="29"/>
        <v/>
      </c>
      <c r="AY56" s="85" t="str">
        <f t="shared" ca="1" si="30"/>
        <v/>
      </c>
      <c r="AZ56" s="30" t="str">
        <f t="shared" si="31"/>
        <v/>
      </c>
      <c r="BA56" s="30" t="str">
        <f t="shared" si="32"/>
        <v/>
      </c>
      <c r="BB56" s="87" t="str">
        <f t="shared" ca="1" si="33"/>
        <v/>
      </c>
      <c r="BC56" s="27" t="str">
        <f t="shared" ca="1" si="34"/>
        <v/>
      </c>
      <c r="BD56" s="27" t="str">
        <f t="shared" ca="1" si="35"/>
        <v/>
      </c>
      <c r="BE56" s="166" t="str">
        <f t="shared" si="36"/>
        <v/>
      </c>
      <c r="BF56" s="27" t="str">
        <f t="shared" si="37"/>
        <v/>
      </c>
      <c r="BG56" s="27" t="str">
        <f t="shared" si="38"/>
        <v/>
      </c>
      <c r="BH56" s="174"/>
      <c r="BI56" s="89" t="str">
        <f t="shared" ca="1" si="39"/>
        <v/>
      </c>
      <c r="BJ56" s="116" t="str">
        <f t="shared" ca="1" si="40"/>
        <v/>
      </c>
      <c r="BK56" s="117" t="str">
        <f t="shared" ca="1" si="41"/>
        <v/>
      </c>
      <c r="BL56" s="117" t="str">
        <f t="shared" ca="1" si="42"/>
        <v/>
      </c>
      <c r="BM56" s="118" t="str">
        <f t="shared" ca="1" si="43"/>
        <v/>
      </c>
      <c r="BO56" s="28" t="str">
        <f t="shared" ca="1" si="18"/>
        <v/>
      </c>
    </row>
    <row r="57" spans="1:67" s="27" customFormat="1" ht="14.25" customHeight="1" x14ac:dyDescent="0.3">
      <c r="A57" s="76" t="str">
        <f t="shared" ca="1" si="19"/>
        <v/>
      </c>
      <c r="B57" s="119"/>
      <c r="C57" s="119" t="s">
        <v>35</v>
      </c>
      <c r="D57" s="119" t="s">
        <v>35</v>
      </c>
      <c r="E57" s="119" t="s">
        <v>35</v>
      </c>
      <c r="F57" s="119" t="s">
        <v>35</v>
      </c>
      <c r="G57" s="119" t="s">
        <v>35</v>
      </c>
      <c r="H57" s="119" t="s">
        <v>118</v>
      </c>
      <c r="I57" s="119"/>
      <c r="J57" s="119"/>
      <c r="L57" s="120">
        <v>733502</v>
      </c>
      <c r="M57" s="219"/>
      <c r="N57" s="121"/>
      <c r="O57" s="121"/>
      <c r="Y57" s="208"/>
      <c r="Z57" s="91"/>
      <c r="AB57" s="172"/>
      <c r="AC57" s="173"/>
      <c r="AD57" s="173"/>
      <c r="AE57" s="91"/>
      <c r="AF57" s="27">
        <v>-1</v>
      </c>
      <c r="AG57" s="27">
        <v>-1</v>
      </c>
      <c r="AH57" s="91"/>
      <c r="AK57" s="91"/>
      <c r="AN57" s="208">
        <f t="shared" si="20"/>
        <v>6</v>
      </c>
      <c r="AO57" s="27" t="str">
        <f>IF($AN58&gt;$AN57, IFERROR(MATCH($AN57, $AN58:$AN$146, 0)-1, ROW($AO$146)-ROW()), "")</f>
        <v/>
      </c>
      <c r="AP57" s="91">
        <f t="shared" ca="1" si="21"/>
        <v>0</v>
      </c>
      <c r="AQ57" s="27" t="str">
        <f t="shared" ca="1" si="22"/>
        <v/>
      </c>
      <c r="AR57" s="27" t="str">
        <f t="shared" ca="1" si="23"/>
        <v/>
      </c>
      <c r="AS57" s="87">
        <f t="shared" ca="1" si="24"/>
        <v>0</v>
      </c>
      <c r="AT57" s="27" t="str">
        <f t="shared" ca="1" si="25"/>
        <v/>
      </c>
      <c r="AU57" s="27" t="str">
        <f t="shared" ca="1" si="26"/>
        <v/>
      </c>
      <c r="AV57" s="83" t="str">
        <f t="shared" ca="1" si="27"/>
        <v/>
      </c>
      <c r="AW57" s="30" t="str">
        <f t="shared" si="28"/>
        <v/>
      </c>
      <c r="AX57" s="30" t="str">
        <f t="shared" si="29"/>
        <v/>
      </c>
      <c r="AY57" s="85" t="str">
        <f t="shared" ca="1" si="30"/>
        <v/>
      </c>
      <c r="AZ57" s="30" t="str">
        <f t="shared" si="31"/>
        <v/>
      </c>
      <c r="BA57" s="30" t="str">
        <f t="shared" si="32"/>
        <v/>
      </c>
      <c r="BB57" s="87" t="str">
        <f t="shared" ca="1" si="33"/>
        <v/>
      </c>
      <c r="BC57" s="27" t="str">
        <f t="shared" ca="1" si="34"/>
        <v/>
      </c>
      <c r="BD57" s="27" t="str">
        <f t="shared" ca="1" si="35"/>
        <v/>
      </c>
      <c r="BE57" s="166" t="str">
        <f t="shared" si="36"/>
        <v/>
      </c>
      <c r="BF57" s="27" t="str">
        <f t="shared" si="37"/>
        <v/>
      </c>
      <c r="BG57" s="27" t="str">
        <f t="shared" si="38"/>
        <v/>
      </c>
      <c r="BH57" s="174"/>
      <c r="BI57" s="89" t="str">
        <f t="shared" ca="1" si="39"/>
        <v/>
      </c>
      <c r="BJ57" s="116" t="str">
        <f t="shared" ca="1" si="40"/>
        <v/>
      </c>
      <c r="BK57" s="117" t="str">
        <f t="shared" ca="1" si="41"/>
        <v/>
      </c>
      <c r="BL57" s="117" t="str">
        <f t="shared" ca="1" si="42"/>
        <v/>
      </c>
      <c r="BM57" s="118" t="str">
        <f t="shared" ca="1" si="43"/>
        <v/>
      </c>
      <c r="BO57" s="28" t="str">
        <f t="shared" ca="1" si="18"/>
        <v/>
      </c>
    </row>
    <row r="58" spans="1:67" s="27" customFormat="1" ht="14.25" customHeight="1" x14ac:dyDescent="0.3">
      <c r="A58" s="76" t="str">
        <f t="shared" ca="1" si="19"/>
        <v/>
      </c>
      <c r="B58" s="119"/>
      <c r="C58" s="119"/>
      <c r="D58" s="119"/>
      <c r="E58" s="119"/>
      <c r="F58" s="119"/>
      <c r="G58" s="119"/>
      <c r="H58" s="119" t="s">
        <v>132</v>
      </c>
      <c r="I58" s="119"/>
      <c r="J58" s="119"/>
      <c r="L58" s="120">
        <v>733508</v>
      </c>
      <c r="M58" s="219"/>
      <c r="N58" s="121"/>
      <c r="O58" s="121"/>
      <c r="Y58" s="208"/>
      <c r="Z58" s="91"/>
      <c r="AB58" s="172"/>
      <c r="AC58" s="173"/>
      <c r="AD58" s="173"/>
      <c r="AE58" s="91"/>
      <c r="AF58" s="27">
        <v>-1</v>
      </c>
      <c r="AG58" s="27">
        <v>-1</v>
      </c>
      <c r="AH58" s="91"/>
      <c r="AK58" s="91"/>
      <c r="AN58" s="208">
        <f t="shared" si="20"/>
        <v>6</v>
      </c>
      <c r="AO58" s="27" t="str">
        <f>IF($AN59&gt;$AN58, IFERROR(MATCH($AN58, $AN59:$AN$146, 0)-1, ROW($AO$146)-ROW()), "")</f>
        <v/>
      </c>
      <c r="AP58" s="91">
        <f t="shared" ca="1" si="21"/>
        <v>0</v>
      </c>
      <c r="AQ58" s="27" t="str">
        <f t="shared" ca="1" si="22"/>
        <v/>
      </c>
      <c r="AR58" s="27" t="str">
        <f t="shared" ca="1" si="23"/>
        <v/>
      </c>
      <c r="AS58" s="87">
        <f t="shared" ca="1" si="24"/>
        <v>0</v>
      </c>
      <c r="AT58" s="27" t="str">
        <f t="shared" ca="1" si="25"/>
        <v/>
      </c>
      <c r="AU58" s="27" t="str">
        <f t="shared" ca="1" si="26"/>
        <v/>
      </c>
      <c r="AV58" s="83" t="str">
        <f t="shared" ca="1" si="27"/>
        <v/>
      </c>
      <c r="AW58" s="30" t="str">
        <f t="shared" si="28"/>
        <v/>
      </c>
      <c r="AX58" s="30" t="str">
        <f t="shared" si="29"/>
        <v/>
      </c>
      <c r="AY58" s="85" t="str">
        <f t="shared" ca="1" si="30"/>
        <v/>
      </c>
      <c r="AZ58" s="30" t="str">
        <f t="shared" si="31"/>
        <v/>
      </c>
      <c r="BA58" s="30" t="str">
        <f t="shared" si="32"/>
        <v/>
      </c>
      <c r="BB58" s="87" t="str">
        <f t="shared" ca="1" si="33"/>
        <v/>
      </c>
      <c r="BC58" s="27" t="str">
        <f t="shared" ca="1" si="34"/>
        <v/>
      </c>
      <c r="BD58" s="27" t="str">
        <f t="shared" ca="1" si="35"/>
        <v/>
      </c>
      <c r="BE58" s="166" t="str">
        <f t="shared" si="36"/>
        <v/>
      </c>
      <c r="BF58" s="27" t="str">
        <f t="shared" si="37"/>
        <v/>
      </c>
      <c r="BG58" s="27" t="str">
        <f t="shared" si="38"/>
        <v/>
      </c>
      <c r="BH58" s="174"/>
      <c r="BI58" s="89" t="str">
        <f t="shared" ca="1" si="39"/>
        <v/>
      </c>
      <c r="BJ58" s="116" t="str">
        <f t="shared" ca="1" si="40"/>
        <v/>
      </c>
      <c r="BK58" s="117" t="str">
        <f t="shared" ca="1" si="41"/>
        <v/>
      </c>
      <c r="BL58" s="117" t="str">
        <f t="shared" ca="1" si="42"/>
        <v/>
      </c>
      <c r="BM58" s="118" t="str">
        <f t="shared" ca="1" si="43"/>
        <v/>
      </c>
      <c r="BO58" s="28" t="str">
        <f t="shared" ca="1" si="18"/>
        <v/>
      </c>
    </row>
    <row r="59" spans="1:67" s="27" customFormat="1" ht="14.25" customHeight="1" x14ac:dyDescent="0.3">
      <c r="A59" s="76" t="str">
        <f t="shared" ca="1" si="19"/>
        <v/>
      </c>
      <c r="B59" s="119"/>
      <c r="C59" s="119" t="s">
        <v>35</v>
      </c>
      <c r="D59" s="119" t="s">
        <v>35</v>
      </c>
      <c r="E59" s="27" t="s">
        <v>35</v>
      </c>
      <c r="F59" s="27" t="s">
        <v>35</v>
      </c>
      <c r="G59" s="27" t="s">
        <v>169</v>
      </c>
      <c r="L59" s="120">
        <v>73351</v>
      </c>
      <c r="M59" s="219"/>
      <c r="N59" s="121"/>
      <c r="O59" s="121"/>
      <c r="Y59" s="208"/>
      <c r="Z59" s="91"/>
      <c r="AB59" s="172"/>
      <c r="AC59" s="173"/>
      <c r="AD59" s="173"/>
      <c r="AE59" s="91"/>
      <c r="AF59" s="27">
        <v>-1</v>
      </c>
      <c r="AG59" s="27">
        <v>-1</v>
      </c>
      <c r="AH59" s="91"/>
      <c r="AK59" s="91"/>
      <c r="AN59" s="208">
        <f t="shared" si="20"/>
        <v>5</v>
      </c>
      <c r="AO59" s="27" t="str">
        <f>IF($AN60&gt;$AN59, IFERROR(MATCH($AN59, $AN60:$AN$146, 0)-1, ROW($AO$146)-ROW()), "")</f>
        <v/>
      </c>
      <c r="AP59" s="91">
        <f t="shared" ca="1" si="21"/>
        <v>0</v>
      </c>
      <c r="AQ59" s="27" t="str">
        <f t="shared" ca="1" si="22"/>
        <v/>
      </c>
      <c r="AR59" s="27" t="str">
        <f t="shared" ca="1" si="23"/>
        <v/>
      </c>
      <c r="AS59" s="87">
        <f t="shared" ca="1" si="24"/>
        <v>0</v>
      </c>
      <c r="AT59" s="27" t="str">
        <f t="shared" ca="1" si="25"/>
        <v/>
      </c>
      <c r="AU59" s="27" t="str">
        <f t="shared" ca="1" si="26"/>
        <v/>
      </c>
      <c r="AV59" s="83" t="str">
        <f t="shared" ca="1" si="27"/>
        <v/>
      </c>
      <c r="AW59" s="30" t="str">
        <f t="shared" si="28"/>
        <v/>
      </c>
      <c r="AX59" s="30" t="str">
        <f t="shared" si="29"/>
        <v/>
      </c>
      <c r="AY59" s="85" t="str">
        <f t="shared" ca="1" si="30"/>
        <v/>
      </c>
      <c r="AZ59" s="30" t="str">
        <f t="shared" si="31"/>
        <v/>
      </c>
      <c r="BA59" s="30" t="str">
        <f t="shared" si="32"/>
        <v/>
      </c>
      <c r="BB59" s="87" t="str">
        <f t="shared" ca="1" si="33"/>
        <v/>
      </c>
      <c r="BC59" s="27" t="str">
        <f t="shared" ca="1" si="34"/>
        <v/>
      </c>
      <c r="BD59" s="27" t="str">
        <f t="shared" ca="1" si="35"/>
        <v/>
      </c>
      <c r="BE59" s="166" t="str">
        <f t="shared" si="36"/>
        <v/>
      </c>
      <c r="BF59" s="27" t="str">
        <f t="shared" si="37"/>
        <v/>
      </c>
      <c r="BG59" s="27" t="str">
        <f t="shared" si="38"/>
        <v/>
      </c>
      <c r="BH59" s="174"/>
      <c r="BI59" s="89" t="str">
        <f t="shared" ca="1" si="39"/>
        <v/>
      </c>
      <c r="BJ59" s="116" t="str">
        <f t="shared" ca="1" si="40"/>
        <v/>
      </c>
      <c r="BK59" s="117" t="str">
        <f t="shared" ca="1" si="41"/>
        <v/>
      </c>
      <c r="BL59" s="117" t="str">
        <f t="shared" ca="1" si="42"/>
        <v/>
      </c>
      <c r="BM59" s="118" t="str">
        <f t="shared" ca="1" si="43"/>
        <v/>
      </c>
      <c r="BO59" s="28" t="str">
        <f t="shared" ca="1" si="18"/>
        <v/>
      </c>
    </row>
    <row r="60" spans="1:67" s="27" customFormat="1" ht="14.25" customHeight="1" x14ac:dyDescent="0.3">
      <c r="A60" s="76" t="str">
        <f t="shared" ca="1" si="19"/>
        <v/>
      </c>
      <c r="B60" s="119"/>
      <c r="C60" s="119" t="s">
        <v>35</v>
      </c>
      <c r="D60" s="119" t="s">
        <v>35</v>
      </c>
      <c r="E60" s="119" t="s">
        <v>35</v>
      </c>
      <c r="F60" s="119" t="s">
        <v>35</v>
      </c>
      <c r="G60" s="119" t="s">
        <v>170</v>
      </c>
      <c r="H60" s="119"/>
      <c r="I60" s="119"/>
      <c r="J60" s="119"/>
      <c r="L60" s="120">
        <v>73352</v>
      </c>
      <c r="M60" s="219"/>
      <c r="N60" s="121"/>
      <c r="O60" s="121"/>
      <c r="Y60" s="208"/>
      <c r="Z60" s="91"/>
      <c r="AB60" s="172"/>
      <c r="AC60" s="173"/>
      <c r="AD60" s="173"/>
      <c r="AE60" s="91"/>
      <c r="AF60" s="27">
        <v>-1</v>
      </c>
      <c r="AG60" s="27">
        <v>-1</v>
      </c>
      <c r="AH60" s="91"/>
      <c r="AK60" s="91"/>
      <c r="AN60" s="208">
        <f t="shared" si="20"/>
        <v>5</v>
      </c>
      <c r="AO60" s="27" t="str">
        <f>IF($AN61&gt;$AN60, IFERROR(MATCH($AN60, $AN61:$AN$146, 0)-1, ROW($AO$146)-ROW()), "")</f>
        <v/>
      </c>
      <c r="AP60" s="91">
        <f t="shared" ca="1" si="21"/>
        <v>0</v>
      </c>
      <c r="AQ60" s="27" t="str">
        <f t="shared" ca="1" si="22"/>
        <v/>
      </c>
      <c r="AR60" s="27" t="str">
        <f t="shared" ca="1" si="23"/>
        <v/>
      </c>
      <c r="AS60" s="87">
        <f t="shared" ca="1" si="24"/>
        <v>0</v>
      </c>
      <c r="AT60" s="27" t="str">
        <f t="shared" ca="1" si="25"/>
        <v/>
      </c>
      <c r="AU60" s="27" t="str">
        <f t="shared" ca="1" si="26"/>
        <v/>
      </c>
      <c r="AV60" s="83" t="str">
        <f t="shared" ca="1" si="27"/>
        <v/>
      </c>
      <c r="AW60" s="30" t="str">
        <f t="shared" si="28"/>
        <v/>
      </c>
      <c r="AX60" s="30" t="str">
        <f t="shared" si="29"/>
        <v/>
      </c>
      <c r="AY60" s="85" t="str">
        <f t="shared" ca="1" si="30"/>
        <v/>
      </c>
      <c r="AZ60" s="30" t="str">
        <f t="shared" si="31"/>
        <v/>
      </c>
      <c r="BA60" s="30" t="str">
        <f t="shared" si="32"/>
        <v/>
      </c>
      <c r="BB60" s="87" t="str">
        <f t="shared" ca="1" si="33"/>
        <v/>
      </c>
      <c r="BC60" s="27" t="str">
        <f t="shared" ca="1" si="34"/>
        <v/>
      </c>
      <c r="BD60" s="27" t="str">
        <f t="shared" ca="1" si="35"/>
        <v/>
      </c>
      <c r="BE60" s="166" t="str">
        <f t="shared" si="36"/>
        <v/>
      </c>
      <c r="BF60" s="27" t="str">
        <f t="shared" si="37"/>
        <v/>
      </c>
      <c r="BG60" s="27" t="str">
        <f t="shared" si="38"/>
        <v/>
      </c>
      <c r="BH60" s="174"/>
      <c r="BI60" s="89" t="str">
        <f t="shared" ca="1" si="39"/>
        <v/>
      </c>
      <c r="BJ60" s="116" t="str">
        <f t="shared" ca="1" si="40"/>
        <v/>
      </c>
      <c r="BK60" s="117" t="str">
        <f t="shared" ca="1" si="41"/>
        <v/>
      </c>
      <c r="BL60" s="117" t="str">
        <f t="shared" ca="1" si="42"/>
        <v/>
      </c>
      <c r="BM60" s="118" t="str">
        <f t="shared" ca="1" si="43"/>
        <v/>
      </c>
      <c r="BO60" s="28" t="str">
        <f t="shared" ca="1" si="18"/>
        <v/>
      </c>
    </row>
    <row r="61" spans="1:67" s="27" customFormat="1" ht="14.25" customHeight="1" x14ac:dyDescent="0.3">
      <c r="A61" s="76" t="str">
        <f t="shared" ca="1" si="19"/>
        <v/>
      </c>
      <c r="B61" s="119"/>
      <c r="C61" s="119" t="s">
        <v>35</v>
      </c>
      <c r="D61" s="119" t="s">
        <v>35</v>
      </c>
      <c r="E61" s="119" t="s">
        <v>35</v>
      </c>
      <c r="F61" s="119" t="s">
        <v>35</v>
      </c>
      <c r="G61" s="119" t="s">
        <v>138</v>
      </c>
      <c r="H61" s="119"/>
      <c r="I61" s="119"/>
      <c r="J61" s="119"/>
      <c r="L61" s="120">
        <v>73353</v>
      </c>
      <c r="M61" s="219"/>
      <c r="N61" s="121"/>
      <c r="O61" s="121"/>
      <c r="Y61" s="208"/>
      <c r="Z61" s="91"/>
      <c r="AB61" s="172"/>
      <c r="AC61" s="173"/>
      <c r="AD61" s="173"/>
      <c r="AE61" s="91"/>
      <c r="AF61" s="27">
        <v>-1</v>
      </c>
      <c r="AG61" s="27">
        <v>-1</v>
      </c>
      <c r="AH61" s="91"/>
      <c r="AK61" s="91"/>
      <c r="AN61" s="208">
        <f t="shared" si="20"/>
        <v>5</v>
      </c>
      <c r="AO61" s="27" t="str">
        <f>IF($AN62&gt;$AN61, IFERROR(MATCH($AN61, $AN62:$AN$146, 0)-1, ROW($AO$146)-ROW()), "")</f>
        <v/>
      </c>
      <c r="AP61" s="91">
        <f t="shared" ca="1" si="21"/>
        <v>0</v>
      </c>
      <c r="AQ61" s="27" t="str">
        <f t="shared" ca="1" si="22"/>
        <v/>
      </c>
      <c r="AR61" s="27" t="str">
        <f t="shared" ca="1" si="23"/>
        <v/>
      </c>
      <c r="AS61" s="87">
        <f t="shared" ca="1" si="24"/>
        <v>0</v>
      </c>
      <c r="AT61" s="27" t="str">
        <f t="shared" ca="1" si="25"/>
        <v/>
      </c>
      <c r="AU61" s="27" t="str">
        <f t="shared" ca="1" si="26"/>
        <v/>
      </c>
      <c r="AV61" s="83" t="str">
        <f t="shared" ca="1" si="27"/>
        <v/>
      </c>
      <c r="AW61" s="30" t="str">
        <f t="shared" si="28"/>
        <v/>
      </c>
      <c r="AX61" s="30" t="str">
        <f t="shared" si="29"/>
        <v/>
      </c>
      <c r="AY61" s="85" t="str">
        <f t="shared" ca="1" si="30"/>
        <v/>
      </c>
      <c r="AZ61" s="30" t="str">
        <f t="shared" si="31"/>
        <v/>
      </c>
      <c r="BA61" s="30" t="str">
        <f t="shared" si="32"/>
        <v/>
      </c>
      <c r="BB61" s="87" t="str">
        <f t="shared" ca="1" si="33"/>
        <v/>
      </c>
      <c r="BC61" s="27" t="str">
        <f t="shared" ca="1" si="34"/>
        <v/>
      </c>
      <c r="BD61" s="27" t="str">
        <f t="shared" ca="1" si="35"/>
        <v/>
      </c>
      <c r="BE61" s="166" t="str">
        <f t="shared" si="36"/>
        <v/>
      </c>
      <c r="BF61" s="27" t="str">
        <f t="shared" si="37"/>
        <v/>
      </c>
      <c r="BG61" s="27" t="str">
        <f t="shared" si="38"/>
        <v/>
      </c>
      <c r="BH61" s="174"/>
      <c r="BI61" s="89" t="str">
        <f t="shared" ca="1" si="39"/>
        <v/>
      </c>
      <c r="BJ61" s="116" t="str">
        <f t="shared" ca="1" si="40"/>
        <v/>
      </c>
      <c r="BK61" s="117" t="str">
        <f t="shared" ca="1" si="41"/>
        <v/>
      </c>
      <c r="BL61" s="117" t="str">
        <f t="shared" ca="1" si="42"/>
        <v/>
      </c>
      <c r="BM61" s="118" t="str">
        <f t="shared" ca="1" si="43"/>
        <v/>
      </c>
      <c r="BO61" s="28" t="str">
        <f t="shared" ca="1" si="18"/>
        <v/>
      </c>
    </row>
    <row r="62" spans="1:67" s="27" customFormat="1" ht="14.25" customHeight="1" x14ac:dyDescent="0.3">
      <c r="A62" s="76" t="str">
        <f t="shared" ca="1" si="19"/>
        <v/>
      </c>
      <c r="B62" s="119"/>
      <c r="C62" s="119" t="s">
        <v>35</v>
      </c>
      <c r="D62" s="27" t="s">
        <v>35</v>
      </c>
      <c r="E62" s="27" t="s">
        <v>35</v>
      </c>
      <c r="F62" s="27" t="s">
        <v>35</v>
      </c>
      <c r="G62" s="27" t="s">
        <v>119</v>
      </c>
      <c r="L62" s="120">
        <v>73354</v>
      </c>
      <c r="M62" s="219"/>
      <c r="N62" s="121"/>
      <c r="O62" s="121"/>
      <c r="Y62" s="208"/>
      <c r="Z62" s="91"/>
      <c r="AB62" s="172"/>
      <c r="AC62" s="173"/>
      <c r="AD62" s="173"/>
      <c r="AE62" s="91"/>
      <c r="AF62" s="27">
        <v>-1</v>
      </c>
      <c r="AG62" s="27">
        <v>-1</v>
      </c>
      <c r="AH62" s="91"/>
      <c r="AK62" s="91"/>
      <c r="AN62" s="208">
        <f t="shared" si="20"/>
        <v>5</v>
      </c>
      <c r="AO62" s="27" t="str">
        <f>IF($AN63&gt;$AN62, IFERROR(MATCH($AN62, $AN63:$AN$146, 0)-1, ROW($AO$146)-ROW()), "")</f>
        <v/>
      </c>
      <c r="AP62" s="91">
        <f t="shared" ca="1" si="21"/>
        <v>0</v>
      </c>
      <c r="AQ62" s="27" t="str">
        <f t="shared" ca="1" si="22"/>
        <v/>
      </c>
      <c r="AR62" s="27" t="str">
        <f t="shared" ca="1" si="23"/>
        <v/>
      </c>
      <c r="AS62" s="87">
        <f t="shared" ca="1" si="24"/>
        <v>0</v>
      </c>
      <c r="AT62" s="27" t="str">
        <f t="shared" ca="1" si="25"/>
        <v/>
      </c>
      <c r="AU62" s="27" t="str">
        <f t="shared" ca="1" si="26"/>
        <v/>
      </c>
      <c r="AV62" s="83" t="str">
        <f t="shared" ca="1" si="27"/>
        <v/>
      </c>
      <c r="AW62" s="30" t="str">
        <f t="shared" si="28"/>
        <v/>
      </c>
      <c r="AX62" s="30" t="str">
        <f t="shared" si="29"/>
        <v/>
      </c>
      <c r="AY62" s="85" t="str">
        <f t="shared" ca="1" si="30"/>
        <v/>
      </c>
      <c r="AZ62" s="30" t="str">
        <f t="shared" si="31"/>
        <v/>
      </c>
      <c r="BA62" s="30" t="str">
        <f t="shared" si="32"/>
        <v/>
      </c>
      <c r="BB62" s="87" t="str">
        <f t="shared" ca="1" si="33"/>
        <v/>
      </c>
      <c r="BC62" s="27" t="str">
        <f t="shared" ca="1" si="34"/>
        <v/>
      </c>
      <c r="BD62" s="27" t="str">
        <f t="shared" ca="1" si="35"/>
        <v/>
      </c>
      <c r="BE62" s="166" t="str">
        <f t="shared" si="36"/>
        <v/>
      </c>
      <c r="BF62" s="27" t="str">
        <f t="shared" si="37"/>
        <v/>
      </c>
      <c r="BG62" s="27" t="str">
        <f t="shared" si="38"/>
        <v/>
      </c>
      <c r="BH62" s="174"/>
      <c r="BI62" s="89" t="str">
        <f t="shared" ca="1" si="39"/>
        <v/>
      </c>
      <c r="BJ62" s="116" t="str">
        <f t="shared" ca="1" si="40"/>
        <v/>
      </c>
      <c r="BK62" s="117" t="str">
        <f t="shared" ca="1" si="41"/>
        <v/>
      </c>
      <c r="BL62" s="117" t="str">
        <f t="shared" ca="1" si="42"/>
        <v/>
      </c>
      <c r="BM62" s="118" t="str">
        <f t="shared" ca="1" si="43"/>
        <v/>
      </c>
      <c r="BO62" s="28" t="str">
        <f t="shared" ca="1" si="18"/>
        <v/>
      </c>
    </row>
    <row r="63" spans="1:67" s="27" customFormat="1" ht="14.25" customHeight="1" x14ac:dyDescent="0.3">
      <c r="A63" s="76" t="str">
        <f t="shared" ca="1" si="19"/>
        <v/>
      </c>
      <c r="B63" s="119"/>
      <c r="C63" s="119" t="s">
        <v>35</v>
      </c>
      <c r="D63" s="27" t="s">
        <v>35</v>
      </c>
      <c r="E63" s="27" t="s">
        <v>35</v>
      </c>
      <c r="F63" s="27" t="s">
        <v>35</v>
      </c>
      <c r="G63" s="27" t="s">
        <v>120</v>
      </c>
      <c r="L63" s="120">
        <v>73355</v>
      </c>
      <c r="M63" s="219"/>
      <c r="N63" s="121"/>
      <c r="O63" s="121"/>
      <c r="Y63" s="208"/>
      <c r="Z63" s="91"/>
      <c r="AB63" s="172"/>
      <c r="AC63" s="173"/>
      <c r="AD63" s="173"/>
      <c r="AE63" s="91"/>
      <c r="AF63" s="27">
        <v>-1</v>
      </c>
      <c r="AG63" s="27">
        <v>-1</v>
      </c>
      <c r="AH63" s="91"/>
      <c r="AK63" s="91"/>
      <c r="AN63" s="208">
        <f t="shared" si="20"/>
        <v>5</v>
      </c>
      <c r="AO63" s="27" t="str">
        <f>IF($AN64&gt;$AN63, IFERROR(MATCH($AN63, $AN64:$AN$146, 0)-1, ROW($AO$146)-ROW()), "")</f>
        <v/>
      </c>
      <c r="AP63" s="91">
        <f t="shared" ca="1" si="21"/>
        <v>0</v>
      </c>
      <c r="AQ63" s="27" t="str">
        <f t="shared" ca="1" si="22"/>
        <v/>
      </c>
      <c r="AR63" s="27" t="str">
        <f t="shared" ca="1" si="23"/>
        <v/>
      </c>
      <c r="AS63" s="87">
        <f t="shared" ca="1" si="24"/>
        <v>0</v>
      </c>
      <c r="AT63" s="27" t="str">
        <f t="shared" ca="1" si="25"/>
        <v/>
      </c>
      <c r="AU63" s="27" t="str">
        <f t="shared" ca="1" si="26"/>
        <v/>
      </c>
      <c r="AV63" s="83" t="str">
        <f t="shared" ca="1" si="27"/>
        <v/>
      </c>
      <c r="AW63" s="30" t="str">
        <f t="shared" si="28"/>
        <v/>
      </c>
      <c r="AX63" s="30" t="str">
        <f t="shared" si="29"/>
        <v/>
      </c>
      <c r="AY63" s="85" t="str">
        <f t="shared" ca="1" si="30"/>
        <v/>
      </c>
      <c r="AZ63" s="30" t="str">
        <f t="shared" si="31"/>
        <v/>
      </c>
      <c r="BA63" s="30" t="str">
        <f t="shared" si="32"/>
        <v/>
      </c>
      <c r="BB63" s="87" t="str">
        <f t="shared" ca="1" si="33"/>
        <v/>
      </c>
      <c r="BC63" s="27" t="str">
        <f t="shared" ca="1" si="34"/>
        <v/>
      </c>
      <c r="BD63" s="27" t="str">
        <f t="shared" ca="1" si="35"/>
        <v/>
      </c>
      <c r="BE63" s="166" t="str">
        <f t="shared" si="36"/>
        <v/>
      </c>
      <c r="BF63" s="27" t="str">
        <f t="shared" si="37"/>
        <v/>
      </c>
      <c r="BG63" s="27" t="str">
        <f t="shared" si="38"/>
        <v/>
      </c>
      <c r="BH63" s="174"/>
      <c r="BI63" s="89" t="str">
        <f t="shared" ca="1" si="39"/>
        <v/>
      </c>
      <c r="BJ63" s="116" t="str">
        <f t="shared" ca="1" si="40"/>
        <v/>
      </c>
      <c r="BK63" s="117" t="str">
        <f t="shared" ca="1" si="41"/>
        <v/>
      </c>
      <c r="BL63" s="117" t="str">
        <f t="shared" ca="1" si="42"/>
        <v/>
      </c>
      <c r="BM63" s="118" t="str">
        <f t="shared" ca="1" si="43"/>
        <v/>
      </c>
      <c r="BO63" s="28" t="str">
        <f t="shared" ca="1" si="18"/>
        <v/>
      </c>
    </row>
    <row r="64" spans="1:67" s="27" customFormat="1" ht="14.25" customHeight="1" x14ac:dyDescent="0.3">
      <c r="A64" s="76" t="str">
        <f t="shared" ca="1" si="19"/>
        <v/>
      </c>
      <c r="B64" s="119"/>
      <c r="C64" s="119" t="s">
        <v>35</v>
      </c>
      <c r="D64" s="119" t="s">
        <v>35</v>
      </c>
      <c r="E64" s="119" t="s">
        <v>35</v>
      </c>
      <c r="F64" s="119" t="s">
        <v>35</v>
      </c>
      <c r="G64" s="119" t="s">
        <v>121</v>
      </c>
      <c r="H64" s="119"/>
      <c r="I64" s="119"/>
      <c r="J64" s="119"/>
      <c r="L64" s="120">
        <v>73356</v>
      </c>
      <c r="M64" s="219"/>
      <c r="N64" s="121"/>
      <c r="O64" s="121"/>
      <c r="Y64" s="208"/>
      <c r="Z64" s="91"/>
      <c r="AB64" s="172"/>
      <c r="AC64" s="173"/>
      <c r="AD64" s="173"/>
      <c r="AE64" s="91"/>
      <c r="AF64" s="27">
        <v>-1</v>
      </c>
      <c r="AG64" s="27">
        <v>-1</v>
      </c>
      <c r="AH64" s="91"/>
      <c r="AK64" s="91"/>
      <c r="AN64" s="208">
        <f t="shared" si="20"/>
        <v>5</v>
      </c>
      <c r="AO64" s="27" t="str">
        <f>IF($AN65&gt;$AN64, IFERROR(MATCH($AN64, $AN65:$AN$146, 0)-1, ROW($AO$146)-ROW()), "")</f>
        <v/>
      </c>
      <c r="AP64" s="91">
        <f t="shared" ca="1" si="21"/>
        <v>0</v>
      </c>
      <c r="AQ64" s="27" t="str">
        <f t="shared" ca="1" si="22"/>
        <v/>
      </c>
      <c r="AR64" s="27" t="str">
        <f t="shared" ca="1" si="23"/>
        <v/>
      </c>
      <c r="AS64" s="87">
        <f t="shared" ca="1" si="24"/>
        <v>0</v>
      </c>
      <c r="AT64" s="27" t="str">
        <f t="shared" ca="1" si="25"/>
        <v/>
      </c>
      <c r="AU64" s="27" t="str">
        <f t="shared" ca="1" si="26"/>
        <v/>
      </c>
      <c r="AV64" s="83" t="str">
        <f t="shared" ca="1" si="27"/>
        <v/>
      </c>
      <c r="AW64" s="30" t="str">
        <f t="shared" si="28"/>
        <v/>
      </c>
      <c r="AX64" s="30" t="str">
        <f t="shared" si="29"/>
        <v/>
      </c>
      <c r="AY64" s="85" t="str">
        <f t="shared" ca="1" si="30"/>
        <v/>
      </c>
      <c r="AZ64" s="30" t="str">
        <f t="shared" si="31"/>
        <v/>
      </c>
      <c r="BA64" s="30" t="str">
        <f t="shared" si="32"/>
        <v/>
      </c>
      <c r="BB64" s="87" t="str">
        <f t="shared" ca="1" si="33"/>
        <v/>
      </c>
      <c r="BC64" s="27" t="str">
        <f t="shared" ca="1" si="34"/>
        <v/>
      </c>
      <c r="BD64" s="27" t="str">
        <f t="shared" ca="1" si="35"/>
        <v/>
      </c>
      <c r="BE64" s="166" t="str">
        <f t="shared" si="36"/>
        <v/>
      </c>
      <c r="BF64" s="27" t="str">
        <f t="shared" si="37"/>
        <v/>
      </c>
      <c r="BG64" s="27" t="str">
        <f t="shared" si="38"/>
        <v/>
      </c>
      <c r="BH64" s="174"/>
      <c r="BI64" s="89" t="str">
        <f t="shared" ca="1" si="39"/>
        <v/>
      </c>
      <c r="BJ64" s="116" t="str">
        <f t="shared" ca="1" si="40"/>
        <v/>
      </c>
      <c r="BK64" s="117" t="str">
        <f t="shared" ca="1" si="41"/>
        <v/>
      </c>
      <c r="BL64" s="117" t="str">
        <f t="shared" ca="1" si="42"/>
        <v/>
      </c>
      <c r="BM64" s="118" t="str">
        <f t="shared" ca="1" si="43"/>
        <v/>
      </c>
      <c r="BO64" s="28" t="str">
        <f t="shared" ca="1" si="18"/>
        <v/>
      </c>
    </row>
    <row r="65" spans="1:67" s="27" customFormat="1" ht="14.25" customHeight="1" x14ac:dyDescent="0.3">
      <c r="A65" s="76" t="str">
        <f t="shared" ca="1" si="19"/>
        <v/>
      </c>
      <c r="B65" s="119"/>
      <c r="C65" s="119" t="s">
        <v>35</v>
      </c>
      <c r="D65" s="119" t="s">
        <v>35</v>
      </c>
      <c r="E65" s="119" t="s">
        <v>35</v>
      </c>
      <c r="F65" s="119" t="s">
        <v>35</v>
      </c>
      <c r="G65" s="119" t="s">
        <v>122</v>
      </c>
      <c r="H65" s="119"/>
      <c r="I65" s="119"/>
      <c r="J65" s="119"/>
      <c r="L65" s="120">
        <v>73357</v>
      </c>
      <c r="M65" s="219"/>
      <c r="N65" s="121"/>
      <c r="O65" s="121"/>
      <c r="Y65" s="208"/>
      <c r="Z65" s="91"/>
      <c r="AB65" s="172"/>
      <c r="AC65" s="173"/>
      <c r="AD65" s="173"/>
      <c r="AE65" s="91"/>
      <c r="AF65" s="27">
        <v>-1</v>
      </c>
      <c r="AG65" s="27">
        <v>-1</v>
      </c>
      <c r="AH65" s="91"/>
      <c r="AK65" s="91"/>
      <c r="AN65" s="208">
        <f t="shared" si="20"/>
        <v>5</v>
      </c>
      <c r="AO65" s="27" t="str">
        <f>IF($AN66&gt;$AN65, IFERROR(MATCH($AN65, $AN66:$AN$146, 0)-1, ROW($AO$146)-ROW()), "")</f>
        <v/>
      </c>
      <c r="AP65" s="91">
        <f t="shared" ca="1" si="21"/>
        <v>0</v>
      </c>
      <c r="AQ65" s="27" t="str">
        <f t="shared" ca="1" si="22"/>
        <v/>
      </c>
      <c r="AR65" s="27" t="str">
        <f t="shared" ca="1" si="23"/>
        <v/>
      </c>
      <c r="AS65" s="87">
        <f t="shared" ca="1" si="24"/>
        <v>0</v>
      </c>
      <c r="AT65" s="27" t="str">
        <f t="shared" ca="1" si="25"/>
        <v/>
      </c>
      <c r="AU65" s="27" t="str">
        <f t="shared" ca="1" si="26"/>
        <v/>
      </c>
      <c r="AV65" s="83" t="str">
        <f t="shared" ca="1" si="27"/>
        <v/>
      </c>
      <c r="AW65" s="30" t="str">
        <f t="shared" si="28"/>
        <v/>
      </c>
      <c r="AX65" s="30" t="str">
        <f t="shared" si="29"/>
        <v/>
      </c>
      <c r="AY65" s="85" t="str">
        <f t="shared" ca="1" si="30"/>
        <v/>
      </c>
      <c r="AZ65" s="30" t="str">
        <f t="shared" si="31"/>
        <v/>
      </c>
      <c r="BA65" s="30" t="str">
        <f t="shared" si="32"/>
        <v/>
      </c>
      <c r="BB65" s="87" t="str">
        <f t="shared" ca="1" si="33"/>
        <v/>
      </c>
      <c r="BC65" s="27" t="str">
        <f t="shared" ca="1" si="34"/>
        <v/>
      </c>
      <c r="BD65" s="27" t="str">
        <f t="shared" ca="1" si="35"/>
        <v/>
      </c>
      <c r="BE65" s="166" t="str">
        <f t="shared" si="36"/>
        <v/>
      </c>
      <c r="BF65" s="27" t="str">
        <f t="shared" si="37"/>
        <v/>
      </c>
      <c r="BG65" s="27" t="str">
        <f t="shared" si="38"/>
        <v/>
      </c>
      <c r="BH65" s="174"/>
      <c r="BI65" s="89" t="str">
        <f t="shared" ca="1" si="39"/>
        <v/>
      </c>
      <c r="BJ65" s="116" t="str">
        <f t="shared" ca="1" si="40"/>
        <v/>
      </c>
      <c r="BK65" s="117" t="str">
        <f t="shared" ca="1" si="41"/>
        <v/>
      </c>
      <c r="BL65" s="117" t="str">
        <f t="shared" ca="1" si="42"/>
        <v/>
      </c>
      <c r="BM65" s="118" t="str">
        <f t="shared" ca="1" si="43"/>
        <v/>
      </c>
      <c r="BO65" s="28" t="str">
        <f t="shared" ca="1" si="18"/>
        <v/>
      </c>
    </row>
    <row r="66" spans="1:67" s="27" customFormat="1" ht="14.25" customHeight="1" x14ac:dyDescent="0.3">
      <c r="A66" s="76" t="str">
        <f t="shared" ca="1" si="19"/>
        <v/>
      </c>
      <c r="B66" s="119"/>
      <c r="C66" s="119" t="s">
        <v>35</v>
      </c>
      <c r="D66" s="119" t="s">
        <v>35</v>
      </c>
      <c r="E66" s="119" t="s">
        <v>35</v>
      </c>
      <c r="F66" s="119" t="s">
        <v>35</v>
      </c>
      <c r="G66" s="119" t="s">
        <v>280</v>
      </c>
      <c r="H66" s="119"/>
      <c r="I66" s="119"/>
      <c r="J66" s="119"/>
      <c r="L66" s="120">
        <v>73358</v>
      </c>
      <c r="M66" s="219"/>
      <c r="N66" s="121"/>
      <c r="O66" s="121"/>
      <c r="Y66" s="208"/>
      <c r="Z66" s="91"/>
      <c r="AB66" s="172"/>
      <c r="AC66" s="173"/>
      <c r="AD66" s="173"/>
      <c r="AE66" s="91"/>
      <c r="AF66" s="27">
        <v>-1</v>
      </c>
      <c r="AG66" s="27">
        <v>-1</v>
      </c>
      <c r="AH66" s="91"/>
      <c r="AK66" s="91"/>
      <c r="AN66" s="208">
        <f t="shared" si="20"/>
        <v>5</v>
      </c>
      <c r="AO66" s="27" t="str">
        <f>IF($AN67&gt;$AN66, IFERROR(MATCH($AN66, $AN67:$AN$146, 0)-1, ROW($AO$146)-ROW()), "")</f>
        <v/>
      </c>
      <c r="AP66" s="91">
        <f t="shared" ca="1" si="21"/>
        <v>0</v>
      </c>
      <c r="AQ66" s="27" t="str">
        <f t="shared" ca="1" si="22"/>
        <v/>
      </c>
      <c r="AR66" s="27" t="str">
        <f t="shared" ca="1" si="23"/>
        <v/>
      </c>
      <c r="AS66" s="87">
        <f t="shared" ca="1" si="24"/>
        <v>0</v>
      </c>
      <c r="AT66" s="27" t="str">
        <f t="shared" ca="1" si="25"/>
        <v/>
      </c>
      <c r="AU66" s="27" t="str">
        <f t="shared" ca="1" si="26"/>
        <v/>
      </c>
      <c r="AV66" s="83" t="str">
        <f t="shared" ca="1" si="27"/>
        <v/>
      </c>
      <c r="AW66" s="30" t="str">
        <f t="shared" si="28"/>
        <v/>
      </c>
      <c r="AX66" s="30" t="str">
        <f t="shared" si="29"/>
        <v/>
      </c>
      <c r="AY66" s="85" t="str">
        <f t="shared" ca="1" si="30"/>
        <v/>
      </c>
      <c r="AZ66" s="30" t="str">
        <f t="shared" si="31"/>
        <v/>
      </c>
      <c r="BA66" s="30" t="str">
        <f t="shared" si="32"/>
        <v/>
      </c>
      <c r="BB66" s="87" t="str">
        <f t="shared" ca="1" si="33"/>
        <v/>
      </c>
      <c r="BC66" s="27" t="str">
        <f t="shared" ca="1" si="34"/>
        <v/>
      </c>
      <c r="BD66" s="27" t="str">
        <f t="shared" ca="1" si="35"/>
        <v/>
      </c>
      <c r="BE66" s="166" t="str">
        <f t="shared" si="36"/>
        <v/>
      </c>
      <c r="BF66" s="27" t="str">
        <f t="shared" si="37"/>
        <v/>
      </c>
      <c r="BG66" s="27" t="str">
        <f t="shared" si="38"/>
        <v/>
      </c>
      <c r="BH66" s="174"/>
      <c r="BI66" s="89" t="str">
        <f t="shared" ca="1" si="39"/>
        <v/>
      </c>
      <c r="BJ66" s="116" t="str">
        <f t="shared" ca="1" si="40"/>
        <v/>
      </c>
      <c r="BK66" s="117" t="str">
        <f t="shared" ca="1" si="41"/>
        <v/>
      </c>
      <c r="BL66" s="117" t="str">
        <f t="shared" ca="1" si="42"/>
        <v/>
      </c>
      <c r="BM66" s="118" t="str">
        <f t="shared" ca="1" si="43"/>
        <v/>
      </c>
      <c r="BO66" s="28" t="str">
        <f t="shared" ca="1" si="18"/>
        <v/>
      </c>
    </row>
    <row r="67" spans="1:67" s="27" customFormat="1" ht="14.25" customHeight="1" x14ac:dyDescent="0.3">
      <c r="A67" s="76" t="str">
        <f t="shared" ca="1" si="19"/>
        <v/>
      </c>
      <c r="B67" s="119"/>
      <c r="C67" s="119" t="s">
        <v>35</v>
      </c>
      <c r="D67" s="119" t="s">
        <v>35</v>
      </c>
      <c r="E67" s="119" t="s">
        <v>35</v>
      </c>
      <c r="F67" s="119" t="s">
        <v>358</v>
      </c>
      <c r="G67" s="119"/>
      <c r="H67" s="119"/>
      <c r="I67" s="119"/>
      <c r="J67" s="119"/>
      <c r="L67" s="120">
        <v>7336</v>
      </c>
      <c r="M67" s="219"/>
      <c r="N67" s="121"/>
      <c r="O67" s="121"/>
      <c r="Y67" s="208"/>
      <c r="Z67" s="91"/>
      <c r="AB67" s="172"/>
      <c r="AC67" s="173"/>
      <c r="AD67" s="173"/>
      <c r="AE67" s="91"/>
      <c r="AF67" s="27">
        <v>-1</v>
      </c>
      <c r="AG67" s="27">
        <v>-1</v>
      </c>
      <c r="AH67" s="91"/>
      <c r="AK67" s="91"/>
      <c r="AN67" s="208">
        <f t="shared" si="20"/>
        <v>4</v>
      </c>
      <c r="AO67" s="27" t="str">
        <f>IF($AN68&gt;$AN67, IFERROR(MATCH($AN67, $AN68:$AN$146, 0)-1, ROW($AO$146)-ROW()), "")</f>
        <v/>
      </c>
      <c r="AP67" s="91">
        <f t="shared" ca="1" si="21"/>
        <v>0</v>
      </c>
      <c r="AQ67" s="27" t="str">
        <f t="shared" ca="1" si="22"/>
        <v/>
      </c>
      <c r="AR67" s="27" t="str">
        <f t="shared" ca="1" si="23"/>
        <v/>
      </c>
      <c r="AS67" s="87">
        <f t="shared" ca="1" si="24"/>
        <v>0</v>
      </c>
      <c r="AT67" s="27" t="str">
        <f t="shared" ca="1" si="25"/>
        <v/>
      </c>
      <c r="AU67" s="27" t="str">
        <f t="shared" ca="1" si="26"/>
        <v/>
      </c>
      <c r="AV67" s="83" t="str">
        <f t="shared" ca="1" si="27"/>
        <v/>
      </c>
      <c r="AW67" s="30" t="str">
        <f t="shared" si="28"/>
        <v/>
      </c>
      <c r="AX67" s="30" t="str">
        <f t="shared" si="29"/>
        <v/>
      </c>
      <c r="AY67" s="85" t="str">
        <f t="shared" ca="1" si="30"/>
        <v/>
      </c>
      <c r="AZ67" s="30" t="str">
        <f t="shared" si="31"/>
        <v/>
      </c>
      <c r="BA67" s="30" t="str">
        <f t="shared" si="32"/>
        <v/>
      </c>
      <c r="BB67" s="87" t="str">
        <f t="shared" ca="1" si="33"/>
        <v/>
      </c>
      <c r="BC67" s="27" t="str">
        <f t="shared" ca="1" si="34"/>
        <v/>
      </c>
      <c r="BD67" s="27" t="str">
        <f t="shared" ca="1" si="35"/>
        <v/>
      </c>
      <c r="BE67" s="166" t="str">
        <f t="shared" si="36"/>
        <v/>
      </c>
      <c r="BF67" s="27" t="str">
        <f t="shared" si="37"/>
        <v/>
      </c>
      <c r="BG67" s="27" t="str">
        <f t="shared" si="38"/>
        <v/>
      </c>
      <c r="BH67" s="174"/>
      <c r="BI67" s="89" t="str">
        <f t="shared" ca="1" si="39"/>
        <v/>
      </c>
      <c r="BJ67" s="116" t="str">
        <f t="shared" ca="1" si="40"/>
        <v/>
      </c>
      <c r="BK67" s="117" t="str">
        <f t="shared" ca="1" si="41"/>
        <v/>
      </c>
      <c r="BL67" s="117" t="str">
        <f t="shared" ca="1" si="42"/>
        <v/>
      </c>
      <c r="BM67" s="118" t="str">
        <f t="shared" ca="1" si="43"/>
        <v/>
      </c>
      <c r="BO67" s="28" t="str">
        <f t="shared" ca="1" si="18"/>
        <v/>
      </c>
    </row>
    <row r="68" spans="1:67" s="27" customFormat="1" ht="14.25" customHeight="1" x14ac:dyDescent="0.3">
      <c r="A68" s="76" t="str">
        <f t="shared" ca="1" si="19"/>
        <v/>
      </c>
      <c r="B68" s="119"/>
      <c r="C68" s="119" t="s">
        <v>35</v>
      </c>
      <c r="D68" s="119" t="s">
        <v>35</v>
      </c>
      <c r="E68" s="119" t="s">
        <v>35</v>
      </c>
      <c r="F68" s="119" t="s">
        <v>123</v>
      </c>
      <c r="G68" s="119"/>
      <c r="H68" s="119"/>
      <c r="I68" s="119"/>
      <c r="J68" s="119"/>
      <c r="L68" s="120">
        <v>7338</v>
      </c>
      <c r="M68" s="219"/>
      <c r="N68" s="121"/>
      <c r="O68" s="121"/>
      <c r="Y68" s="208"/>
      <c r="Z68" s="91"/>
      <c r="AB68" s="172"/>
      <c r="AC68" s="173"/>
      <c r="AD68" s="173"/>
      <c r="AE68" s="91"/>
      <c r="AF68" s="27">
        <v>-1</v>
      </c>
      <c r="AG68" s="27">
        <v>-1</v>
      </c>
      <c r="AH68" s="91"/>
      <c r="AK68" s="91"/>
      <c r="AN68" s="208">
        <f t="shared" si="20"/>
        <v>4</v>
      </c>
      <c r="AO68" s="27" t="str">
        <f>IF($AN69&gt;$AN68, IFERROR(MATCH($AN68, $AN69:$AN$146, 0)-1, ROW($AO$146)-ROW()), "")</f>
        <v/>
      </c>
      <c r="AP68" s="91">
        <f t="shared" ca="1" si="21"/>
        <v>0</v>
      </c>
      <c r="AQ68" s="27" t="str">
        <f t="shared" ca="1" si="22"/>
        <v/>
      </c>
      <c r="AR68" s="27" t="str">
        <f t="shared" ca="1" si="23"/>
        <v/>
      </c>
      <c r="AS68" s="87">
        <f t="shared" ca="1" si="24"/>
        <v>0</v>
      </c>
      <c r="AT68" s="27" t="str">
        <f t="shared" ca="1" si="25"/>
        <v/>
      </c>
      <c r="AU68" s="27" t="str">
        <f t="shared" ca="1" si="26"/>
        <v/>
      </c>
      <c r="AV68" s="83" t="str">
        <f t="shared" ca="1" si="27"/>
        <v/>
      </c>
      <c r="AW68" s="30" t="str">
        <f t="shared" si="28"/>
        <v/>
      </c>
      <c r="AX68" s="30" t="str">
        <f t="shared" si="29"/>
        <v/>
      </c>
      <c r="AY68" s="85" t="str">
        <f t="shared" ca="1" si="30"/>
        <v/>
      </c>
      <c r="AZ68" s="30" t="str">
        <f t="shared" si="31"/>
        <v/>
      </c>
      <c r="BA68" s="30" t="str">
        <f t="shared" si="32"/>
        <v/>
      </c>
      <c r="BB68" s="87" t="str">
        <f t="shared" ca="1" si="33"/>
        <v/>
      </c>
      <c r="BC68" s="27" t="str">
        <f t="shared" ca="1" si="34"/>
        <v/>
      </c>
      <c r="BD68" s="27" t="str">
        <f t="shared" ca="1" si="35"/>
        <v/>
      </c>
      <c r="BE68" s="166" t="str">
        <f t="shared" si="36"/>
        <v/>
      </c>
      <c r="BF68" s="27" t="str">
        <f t="shared" si="37"/>
        <v/>
      </c>
      <c r="BG68" s="27" t="str">
        <f t="shared" si="38"/>
        <v/>
      </c>
      <c r="BH68" s="174"/>
      <c r="BI68" s="89" t="str">
        <f t="shared" ca="1" si="39"/>
        <v/>
      </c>
      <c r="BJ68" s="116" t="str">
        <f t="shared" ca="1" si="40"/>
        <v/>
      </c>
      <c r="BK68" s="117" t="str">
        <f t="shared" ca="1" si="41"/>
        <v/>
      </c>
      <c r="BL68" s="117" t="str">
        <f t="shared" ca="1" si="42"/>
        <v/>
      </c>
      <c r="BM68" s="118" t="str">
        <f t="shared" ca="1" si="43"/>
        <v/>
      </c>
      <c r="BO68" s="28" t="str">
        <f t="shared" ca="1" si="18"/>
        <v/>
      </c>
    </row>
    <row r="69" spans="1:67" s="27" customFormat="1" ht="14.25" customHeight="1" x14ac:dyDescent="0.3">
      <c r="A69" s="76" t="str">
        <f t="shared" ca="1" si="19"/>
        <v/>
      </c>
      <c r="B69" s="119"/>
      <c r="C69" s="119" t="s">
        <v>35</v>
      </c>
      <c r="D69" s="119" t="s">
        <v>35</v>
      </c>
      <c r="E69" s="119" t="s">
        <v>124</v>
      </c>
      <c r="F69" s="119"/>
      <c r="G69" s="119"/>
      <c r="H69" s="119"/>
      <c r="I69" s="119"/>
      <c r="J69" s="119"/>
      <c r="L69" s="120">
        <v>734</v>
      </c>
      <c r="M69" s="219">
        <f>SUM(M70:M73)</f>
        <v>0</v>
      </c>
      <c r="N69" s="121"/>
      <c r="O69" s="121"/>
      <c r="Y69" s="208"/>
      <c r="Z69" s="91"/>
      <c r="AB69" s="172"/>
      <c r="AC69" s="173"/>
      <c r="AD69" s="173"/>
      <c r="AE69" s="91"/>
      <c r="AF69" s="27">
        <v>-1</v>
      </c>
      <c r="AG69" s="27">
        <v>-1</v>
      </c>
      <c r="AH69" s="91"/>
      <c r="AK69" s="91"/>
      <c r="AN69" s="208">
        <f t="shared" si="20"/>
        <v>3</v>
      </c>
      <c r="AO69" s="27">
        <f>IF($AN70&gt;$AN69, IFERROR(MATCH($AN69, $AN70:$AN$146, 0)-1, ROW($AO$146)-ROW()), "")</f>
        <v>4</v>
      </c>
      <c r="AP69" s="91">
        <f t="shared" ca="1" si="21"/>
        <v>0</v>
      </c>
      <c r="AQ69" s="27" t="str">
        <f t="shared" ca="1" si="22"/>
        <v/>
      </c>
      <c r="AR69" s="27" t="str">
        <f t="shared" ca="1" si="23"/>
        <v/>
      </c>
      <c r="AS69" s="87">
        <f t="shared" ca="1" si="24"/>
        <v>0</v>
      </c>
      <c r="AT69" s="27" t="str">
        <f t="shared" ca="1" si="25"/>
        <v/>
      </c>
      <c r="AU69" s="27" t="str">
        <f t="shared" ca="1" si="26"/>
        <v/>
      </c>
      <c r="AV69" s="83" t="str">
        <f t="shared" ca="1" si="27"/>
        <v/>
      </c>
      <c r="AW69" s="30" t="str">
        <f t="shared" si="28"/>
        <v/>
      </c>
      <c r="AX69" s="30" t="str">
        <f t="shared" si="29"/>
        <v/>
      </c>
      <c r="AY69" s="85" t="str">
        <f t="shared" ca="1" si="30"/>
        <v/>
      </c>
      <c r="AZ69" s="30" t="str">
        <f t="shared" si="31"/>
        <v/>
      </c>
      <c r="BA69" s="30" t="str">
        <f t="shared" si="32"/>
        <v/>
      </c>
      <c r="BB69" s="87" t="str">
        <f t="shared" ca="1" si="33"/>
        <v/>
      </c>
      <c r="BC69" s="27" t="str">
        <f t="shared" ca="1" si="34"/>
        <v/>
      </c>
      <c r="BD69" s="27" t="str">
        <f t="shared" ca="1" si="35"/>
        <v/>
      </c>
      <c r="BE69" s="166" t="str">
        <f t="shared" si="36"/>
        <v/>
      </c>
      <c r="BF69" s="27" t="str">
        <f t="shared" si="37"/>
        <v/>
      </c>
      <c r="BG69" s="27" t="str">
        <f t="shared" si="38"/>
        <v/>
      </c>
      <c r="BH69" s="174"/>
      <c r="BI69" s="89" t="str">
        <f t="shared" ca="1" si="39"/>
        <v/>
      </c>
      <c r="BJ69" s="116" t="str">
        <f t="shared" ca="1" si="40"/>
        <v/>
      </c>
      <c r="BK69" s="117" t="str">
        <f t="shared" ca="1" si="41"/>
        <v/>
      </c>
      <c r="BL69" s="117" t="str">
        <f t="shared" ca="1" si="42"/>
        <v/>
      </c>
      <c r="BM69" s="118" t="str">
        <f t="shared" ca="1" si="43"/>
        <v/>
      </c>
      <c r="BO69" s="28" t="str">
        <f t="shared" ref="BO69:BO132" ca="1" si="44">IF($BI69&lt;&gt;"", $BI69, $BM69)</f>
        <v/>
      </c>
    </row>
    <row r="70" spans="1:67" s="27" customFormat="1" ht="14.25" customHeight="1" x14ac:dyDescent="0.3">
      <c r="A70" s="76" t="str">
        <f t="shared" ref="A70:A133" ca="1" si="45">IF(BI70&lt;&gt;"", "✘", "")</f>
        <v/>
      </c>
      <c r="B70" s="119"/>
      <c r="C70" s="119"/>
      <c r="D70" s="119"/>
      <c r="E70" s="119"/>
      <c r="F70" s="221" t="s">
        <v>415</v>
      </c>
      <c r="G70" s="119"/>
      <c r="H70" s="119"/>
      <c r="I70" s="119"/>
      <c r="J70" s="119"/>
      <c r="L70" s="120">
        <v>7340</v>
      </c>
      <c r="M70" s="219"/>
      <c r="N70" s="121"/>
      <c r="O70" s="121"/>
      <c r="Y70" s="208"/>
      <c r="Z70" s="91"/>
      <c r="AB70" s="172"/>
      <c r="AC70" s="173"/>
      <c r="AD70" s="173"/>
      <c r="AE70" s="91"/>
      <c r="AF70" s="27">
        <v>-1</v>
      </c>
      <c r="AG70" s="27">
        <v>-1</v>
      </c>
      <c r="AH70" s="91"/>
      <c r="AK70" s="91"/>
      <c r="AN70" s="208">
        <f t="shared" ref="AN70:AN133" si="46">IF(C70&lt;&gt;"",1,IF(D70&lt;&gt;"",2,IF(E70&lt;&gt;"",3,IF(F70&lt;&gt;"",4,IF(G70&lt;&gt;"",5,IF(H70&lt;&gt;"",6,IF(I70&lt;&gt;"",7,IF(J70&lt;&gt;"",8))))))))</f>
        <v>4</v>
      </c>
      <c r="AO70" s="27" t="str">
        <f>IF($AN71&gt;$AN70, IFERROR(MATCH($AN70, $AN71:$AN$146, 0)-1, ROW($AO$146)-ROW()), "")</f>
        <v/>
      </c>
      <c r="AP70" s="91">
        <f t="shared" ref="AP70:AP133" ca="1" si="47">IF(AE70&lt;&gt;-1, IF(AB70&lt;&gt;"", AB70, IF($AO70&lt;&gt;"", SUMIF(OFFSET($AN70, 1, 0, $AO70), $AN70+1, OFFSET(M70, 1, 0, $AO70)), M70)), "")</f>
        <v>0</v>
      </c>
      <c r="AQ70" s="27" t="str">
        <f t="shared" ref="AQ70:AQ133" ca="1" si="48">IF(AF70&lt;&gt;-1, IF(AC70&lt;&gt;"", AC70, IF($AO70&lt;&gt;"", SUMIF(OFFSET($AN70, 1, 0, $AO70), $AN70+1, OFFSET(N70, 1, 0, $AO70)), N70)), "")</f>
        <v/>
      </c>
      <c r="AR70" s="27" t="str">
        <f t="shared" ref="AR70:AR133" ca="1" si="49">IF(AG70&lt;&gt;-1, IF(AD70&lt;&gt;"", AD70, IF($AO70&lt;&gt;"", SUMIF(OFFSET($AN70, 1, 0, $AO70), $AN70+1, OFFSET(O70, 1, 0, $AO70)), O70)), "")</f>
        <v/>
      </c>
      <c r="AS70" s="87">
        <f t="shared" ref="AS70:AS133" ca="1" si="50">IF(AP70&lt;&gt;0, AP70, M70)</f>
        <v>0</v>
      </c>
      <c r="AT70" s="27" t="str">
        <f t="shared" ref="AT70:AT133" ca="1" si="51">IF(AQ70&lt;&gt;0, AQ70, N70)</f>
        <v/>
      </c>
      <c r="AU70" s="27" t="str">
        <f t="shared" ref="AU70:AU133" ca="1" si="52">IF(AR70&lt;&gt;0, AR70, O70)</f>
        <v/>
      </c>
      <c r="AV70" s="83" t="str">
        <f t="shared" ref="AV70:AV133" ca="1" si="53">IF(AE70&lt;&gt;-1, IF(ISTEXT(M70), IFERROR(IF(SEARCH(".", M70)&lt;&gt;0, "| Veld '"&amp;AV$4&amp;ROW()&amp;"': "&amp;Fout_punt), "| Veld '"&amp;AV$4&amp;ROW()&amp;"': "&amp;Fout_geen_getal), IF(M70&lt;&gt;AS70, "| Veld '"&amp;AV$4&amp;ROW()&amp;"': "&amp;Fout_som&amp;TEXT(AS70,"#.##0,00 €")&amp;"  ", IF($AA70&lt;&gt;0, IF(M70&gt;0, "| Veld '"&amp;AV$4&amp;ROW()&amp;"': "&amp;Fout_positief, ""), IF($Z70&lt;&gt;1, IF(M70&lt;0, "| Veld '"&amp;AV$4&amp;ROW()&amp;"': "&amp;Fout_negatief, ""), "")))), "")</f>
        <v/>
      </c>
      <c r="AW70" s="30" t="str">
        <f t="shared" ref="AW70:AW133" si="54">IF(AF70&lt;&gt;-1, IF(ISTEXT(N70), IFERROR(IF(SEARCH(".", N70)&lt;&gt;0, "| Veld '"&amp;AW$4&amp;ROW()&amp;"': "&amp;Fout_punt), "| Veld '"&amp;AW$4&amp;ROW()&amp;"': "&amp;Fout_geen_getal), IF(N70&lt;&gt;AT70, "| Veld '"&amp;AW$4&amp;ROW()&amp;"': "&amp;Fout_som&amp;TEXT(AT70,"#.##0,00 €")&amp;"  ", IF($AA70&lt;&gt;0, IF(N70&gt;0, "| Veld '"&amp;AW$4&amp;ROW()&amp;"': "&amp;Fout_positief, ""), IF($Z70&lt;&gt;1, IF(N70&lt;0, "| Veld '"&amp;AW$4&amp;ROW()&amp;"': "&amp;Fout_negatief, ""), "")))), "")</f>
        <v/>
      </c>
      <c r="AX70" s="30" t="str">
        <f t="shared" ref="AX70:AX133" si="55">IF(AG70&lt;&gt;-1, IF(ISTEXT(O70), IFERROR(IF(SEARCH(".", O70)&lt;&gt;0, "| Veld '"&amp;AX$4&amp;ROW()&amp;"': "&amp;Fout_punt), "| Veld '"&amp;AX$4&amp;ROW()&amp;"': "&amp;Fout_geen_getal), IF(O70&lt;&gt;AU70, "| Veld '"&amp;AX$4&amp;ROW()&amp;"': "&amp;Fout_som&amp;TEXT(AU70,"#.##0,00 €")&amp;"  ", IF($AA70&lt;&gt;0, IF(O70&gt;0, "| Veld '"&amp;AX$4&amp;ROW()&amp;"': "&amp;Fout_positief, ""), IF($Z70&lt;&gt;1, IF(O70&lt;0, "| Veld '"&amp;AX$4&amp;ROW()&amp;"': "&amp;Fout_negatief, ""), "")))), "")</f>
        <v/>
      </c>
      <c r="AY70" s="85" t="str">
        <f t="shared" ref="AY70:AY133" ca="1" si="56">IF(AV70&lt;&gt;"", ROW(), "")</f>
        <v/>
      </c>
      <c r="AZ70" s="30" t="str">
        <f t="shared" ref="AZ70:AZ133" si="57">IF(AW70&lt;&gt;"", ROW(), "")</f>
        <v/>
      </c>
      <c r="BA70" s="30" t="str">
        <f t="shared" ref="BA70:BA133" si="58">IF(AX70&lt;&gt;"", ROW(), "")</f>
        <v/>
      </c>
      <c r="BB70" s="87" t="str">
        <f t="shared" ref="BB70:BB133" ca="1" si="59">IF(AP70&lt;&gt;AS70, "| Veld '"&amp;BB$4&amp;ROW()&amp;"': "&amp;Info_lege_velden, "")</f>
        <v/>
      </c>
      <c r="BC70" s="27" t="str">
        <f t="shared" ref="BC70:BC133" ca="1" si="60">IF(AQ70&lt;&gt;AT70, "| Veld '"&amp;BC$4&amp;ROW()&amp;"': "&amp;Info_lege_velden, "")</f>
        <v/>
      </c>
      <c r="BD70" s="27" t="str">
        <f t="shared" ref="BD70:BD133" ca="1" si="61">IF(AR70&lt;&gt;AU70, "| Veld '"&amp;BD$4&amp;ROW()&amp;"': "&amp;Info_lege_velden, "")</f>
        <v/>
      </c>
      <c r="BE70" s="166" t="str">
        <f t="shared" ref="BE70:BE133" si="62">IF(AE70&lt;0, IF(M70&lt;&gt;0, "| Veld '"&amp;BE$4&amp;ROW()&amp;"'"&amp;Fout_redundant, ""), "")</f>
        <v/>
      </c>
      <c r="BF70" s="27" t="str">
        <f t="shared" ref="BF70:BF133" si="63">IF(AF70&lt;0, IF(N70&lt;&gt;0, "| Veld '"&amp;BF$4&amp;ROW()&amp;"'"&amp;Fout_redundant, ""), "")</f>
        <v/>
      </c>
      <c r="BG70" s="27" t="str">
        <f t="shared" ref="BG70:BG133" si="64">IF(AG70&lt;0, IF(O70&lt;&gt;0, "| Veld '"&amp;BG$4&amp;ROW()&amp;"'"&amp;Fout_redundant, ""), "")</f>
        <v/>
      </c>
      <c r="BH70" s="174"/>
      <c r="BI70" s="89" t="str">
        <f t="shared" ref="BI70:BI133" ca="1" si="65">_xlfn.CONCAT(AV70:AX70,BB70:BD70,BE70:BG70,AH70:AJ70)</f>
        <v/>
      </c>
      <c r="BJ70" s="116" t="str">
        <f t="shared" ref="BJ70:BJ133" ca="1" si="66">IF($AO70&lt;&gt;"", IF(SUMIF(OFFSET($AN70, 1, 0, $AO70), "&gt;"&amp;$AN70, OFFSET(AY70, 1, 0, $AO70))&lt;&gt;0, IFERROR( "| Veld '"&amp;BJ$4&amp;ROW()&amp;"': "&amp;Waarschuwing_1&amp;_xlfn.TEXTJOIN(" &amp; ", TRUE, OFFSET(AY70,1,0,$AO70))&amp;" in kolom '"&amp;BJ$4&amp;"'"&amp;Waarschuwing_2, "| Veld '"&amp;BJ$4&amp;ROW()&amp;"': "&amp;Waarschuwing_legacy), ""), "")</f>
        <v/>
      </c>
      <c r="BK70" s="117" t="str">
        <f t="shared" ref="BK70:BK133" ca="1" si="67">IF($AO70&lt;&gt;"", IF(SUMIF(OFFSET($AN70, 1, 0, $AO70), "&gt;"&amp;$AN70, OFFSET(AZ70, 1, 0, $AO70))&lt;&gt;0, IFERROR( "| Veld '"&amp;BK$4&amp;ROW()&amp;"': "&amp;Waarschuwing_1&amp;_xlfn.TEXTJOIN(" &amp; ", TRUE, OFFSET(AZ70,1,0,$AO70))&amp;" in kolom '"&amp;BK$4&amp;"'"&amp;Waarschuwing_2, "| Veld '"&amp;BK$4&amp;ROW()&amp;"': "&amp;Waarschuwing_legacy), ""), "")</f>
        <v/>
      </c>
      <c r="BL70" s="117" t="str">
        <f t="shared" ref="BL70:BL133" ca="1" si="68">IF($AO70&lt;&gt;"", IF(SUMIF(OFFSET($AN70, 1, 0, $AO70), "&gt;"&amp;$AN70, OFFSET(BA70, 1, 0, $AO70))&lt;&gt;0, IFERROR( "| Veld '"&amp;BL$4&amp;ROW()&amp;"': "&amp;Waarschuwing_1&amp;_xlfn.TEXTJOIN(" &amp; ", TRUE, OFFSET(BA70,1,0,$AO70))&amp;" in kolom '"&amp;BL$4&amp;"'"&amp;Waarschuwing_2, "| Veld '"&amp;BL$4&amp;ROW()&amp;"': "&amp;Waarschuwing_legacy), ""), "")</f>
        <v/>
      </c>
      <c r="BM70" s="118" t="str">
        <f t="shared" ref="BM70:BM133" ca="1" si="69">_xlfn.CONCAT(BJ70:BL70, AK70:AM70)</f>
        <v/>
      </c>
      <c r="BO70" s="28" t="str">
        <f t="shared" ca="1" si="44"/>
        <v/>
      </c>
    </row>
    <row r="71" spans="1:67" s="27" customFormat="1" ht="14.25" customHeight="1" x14ac:dyDescent="0.3">
      <c r="A71" s="76" t="str">
        <f t="shared" ca="1" si="45"/>
        <v/>
      </c>
      <c r="B71" s="119"/>
      <c r="C71" s="119"/>
      <c r="D71" s="119"/>
      <c r="E71" s="119"/>
      <c r="F71" s="221" t="s">
        <v>416</v>
      </c>
      <c r="G71" s="119"/>
      <c r="H71" s="119"/>
      <c r="I71" s="119"/>
      <c r="J71" s="119"/>
      <c r="L71" s="120">
        <v>7341</v>
      </c>
      <c r="M71" s="219"/>
      <c r="N71" s="121"/>
      <c r="O71" s="121"/>
      <c r="Y71" s="208"/>
      <c r="Z71" s="91"/>
      <c r="AB71" s="172"/>
      <c r="AC71" s="173"/>
      <c r="AD71" s="173"/>
      <c r="AE71" s="91"/>
      <c r="AF71" s="27">
        <v>-1</v>
      </c>
      <c r="AG71" s="27">
        <v>-1</v>
      </c>
      <c r="AH71" s="91"/>
      <c r="AK71" s="91"/>
      <c r="AN71" s="208">
        <f t="shared" si="46"/>
        <v>4</v>
      </c>
      <c r="AO71" s="27" t="str">
        <f>IF($AN72&gt;$AN71, IFERROR(MATCH($AN71, $AN72:$AN$146, 0)-1, ROW($AO$146)-ROW()), "")</f>
        <v/>
      </c>
      <c r="AP71" s="91">
        <f t="shared" ca="1" si="47"/>
        <v>0</v>
      </c>
      <c r="AQ71" s="27" t="str">
        <f t="shared" ca="1" si="48"/>
        <v/>
      </c>
      <c r="AR71" s="27" t="str">
        <f t="shared" ca="1" si="49"/>
        <v/>
      </c>
      <c r="AS71" s="87">
        <f t="shared" ca="1" si="50"/>
        <v>0</v>
      </c>
      <c r="AT71" s="27" t="str">
        <f t="shared" ca="1" si="51"/>
        <v/>
      </c>
      <c r="AU71" s="27" t="str">
        <f t="shared" ca="1" si="52"/>
        <v/>
      </c>
      <c r="AV71" s="83" t="str">
        <f t="shared" ca="1" si="53"/>
        <v/>
      </c>
      <c r="AW71" s="30" t="str">
        <f t="shared" si="54"/>
        <v/>
      </c>
      <c r="AX71" s="30" t="str">
        <f t="shared" si="55"/>
        <v/>
      </c>
      <c r="AY71" s="85" t="str">
        <f t="shared" ca="1" si="56"/>
        <v/>
      </c>
      <c r="AZ71" s="30" t="str">
        <f t="shared" si="57"/>
        <v/>
      </c>
      <c r="BA71" s="30" t="str">
        <f t="shared" si="58"/>
        <v/>
      </c>
      <c r="BB71" s="87" t="str">
        <f t="shared" ca="1" si="59"/>
        <v/>
      </c>
      <c r="BC71" s="27" t="str">
        <f t="shared" ca="1" si="60"/>
        <v/>
      </c>
      <c r="BD71" s="27" t="str">
        <f t="shared" ca="1" si="61"/>
        <v/>
      </c>
      <c r="BE71" s="166" t="str">
        <f t="shared" si="62"/>
        <v/>
      </c>
      <c r="BF71" s="27" t="str">
        <f t="shared" si="63"/>
        <v/>
      </c>
      <c r="BG71" s="27" t="str">
        <f t="shared" si="64"/>
        <v/>
      </c>
      <c r="BH71" s="174"/>
      <c r="BI71" s="89" t="str">
        <f t="shared" ca="1" si="65"/>
        <v/>
      </c>
      <c r="BJ71" s="116" t="str">
        <f t="shared" ca="1" si="66"/>
        <v/>
      </c>
      <c r="BK71" s="117" t="str">
        <f t="shared" ca="1" si="67"/>
        <v/>
      </c>
      <c r="BL71" s="117" t="str">
        <f t="shared" ca="1" si="68"/>
        <v/>
      </c>
      <c r="BM71" s="118" t="str">
        <f t="shared" ca="1" si="69"/>
        <v/>
      </c>
      <c r="BO71" s="28" t="str">
        <f t="shared" ca="1" si="44"/>
        <v/>
      </c>
    </row>
    <row r="72" spans="1:67" s="27" customFormat="1" ht="14.25" customHeight="1" x14ac:dyDescent="0.3">
      <c r="A72" s="76" t="str">
        <f t="shared" ca="1" si="45"/>
        <v/>
      </c>
      <c r="B72" s="119"/>
      <c r="C72" s="119"/>
      <c r="D72" s="119"/>
      <c r="E72" s="119"/>
      <c r="F72" s="221" t="s">
        <v>417</v>
      </c>
      <c r="G72" s="119"/>
      <c r="H72" s="119"/>
      <c r="I72" s="119"/>
      <c r="J72" s="119"/>
      <c r="L72" s="120">
        <v>7342</v>
      </c>
      <c r="M72" s="219"/>
      <c r="N72" s="121"/>
      <c r="O72" s="121"/>
      <c r="Y72" s="208"/>
      <c r="Z72" s="91"/>
      <c r="AB72" s="172"/>
      <c r="AC72" s="173"/>
      <c r="AD72" s="173"/>
      <c r="AE72" s="91"/>
      <c r="AF72" s="27">
        <v>-1</v>
      </c>
      <c r="AG72" s="27">
        <v>-1</v>
      </c>
      <c r="AH72" s="91"/>
      <c r="AK72" s="91"/>
      <c r="AN72" s="208">
        <f t="shared" si="46"/>
        <v>4</v>
      </c>
      <c r="AO72" s="27" t="str">
        <f>IF($AN73&gt;$AN72, IFERROR(MATCH($AN72, $AN73:$AN$146, 0)-1, ROW($AO$146)-ROW()), "")</f>
        <v/>
      </c>
      <c r="AP72" s="91">
        <f t="shared" ca="1" si="47"/>
        <v>0</v>
      </c>
      <c r="AQ72" s="27" t="str">
        <f t="shared" ca="1" si="48"/>
        <v/>
      </c>
      <c r="AR72" s="27" t="str">
        <f t="shared" ca="1" si="49"/>
        <v/>
      </c>
      <c r="AS72" s="87">
        <f t="shared" ca="1" si="50"/>
        <v>0</v>
      </c>
      <c r="AT72" s="27" t="str">
        <f t="shared" ca="1" si="51"/>
        <v/>
      </c>
      <c r="AU72" s="27" t="str">
        <f t="shared" ca="1" si="52"/>
        <v/>
      </c>
      <c r="AV72" s="83" t="str">
        <f t="shared" ca="1" si="53"/>
        <v/>
      </c>
      <c r="AW72" s="30" t="str">
        <f t="shared" si="54"/>
        <v/>
      </c>
      <c r="AX72" s="30" t="str">
        <f t="shared" si="55"/>
        <v/>
      </c>
      <c r="AY72" s="85" t="str">
        <f t="shared" ca="1" si="56"/>
        <v/>
      </c>
      <c r="AZ72" s="30" t="str">
        <f t="shared" si="57"/>
        <v/>
      </c>
      <c r="BA72" s="30" t="str">
        <f t="shared" si="58"/>
        <v/>
      </c>
      <c r="BB72" s="87" t="str">
        <f t="shared" ca="1" si="59"/>
        <v/>
      </c>
      <c r="BC72" s="27" t="str">
        <f t="shared" ca="1" si="60"/>
        <v/>
      </c>
      <c r="BD72" s="27" t="str">
        <f t="shared" ca="1" si="61"/>
        <v/>
      </c>
      <c r="BE72" s="166" t="str">
        <f t="shared" si="62"/>
        <v/>
      </c>
      <c r="BF72" s="27" t="str">
        <f t="shared" si="63"/>
        <v/>
      </c>
      <c r="BG72" s="27" t="str">
        <f t="shared" si="64"/>
        <v/>
      </c>
      <c r="BH72" s="174"/>
      <c r="BI72" s="89" t="str">
        <f t="shared" ca="1" si="65"/>
        <v/>
      </c>
      <c r="BJ72" s="116" t="str">
        <f t="shared" ca="1" si="66"/>
        <v/>
      </c>
      <c r="BK72" s="117" t="str">
        <f t="shared" ca="1" si="67"/>
        <v/>
      </c>
      <c r="BL72" s="117" t="str">
        <f t="shared" ca="1" si="68"/>
        <v/>
      </c>
      <c r="BM72" s="118" t="str">
        <f t="shared" ca="1" si="69"/>
        <v/>
      </c>
      <c r="BO72" s="28" t="str">
        <f t="shared" ca="1" si="44"/>
        <v/>
      </c>
    </row>
    <row r="73" spans="1:67" s="27" customFormat="1" ht="14.25" customHeight="1" x14ac:dyDescent="0.3">
      <c r="A73" s="76" t="str">
        <f t="shared" ca="1" si="45"/>
        <v/>
      </c>
      <c r="B73" s="119"/>
      <c r="C73" s="119"/>
      <c r="D73" s="119"/>
      <c r="E73" s="119"/>
      <c r="F73" s="119" t="s">
        <v>276</v>
      </c>
      <c r="G73" s="119"/>
      <c r="H73" s="119"/>
      <c r="I73" s="119"/>
      <c r="J73" s="119"/>
      <c r="L73" s="120">
        <v>7348</v>
      </c>
      <c r="M73" s="219"/>
      <c r="N73" s="121"/>
      <c r="O73" s="121"/>
      <c r="Y73" s="208"/>
      <c r="Z73" s="91"/>
      <c r="AB73" s="172"/>
      <c r="AC73" s="173"/>
      <c r="AD73" s="173"/>
      <c r="AE73" s="91"/>
      <c r="AF73" s="27">
        <v>-1</v>
      </c>
      <c r="AG73" s="27">
        <v>-1</v>
      </c>
      <c r="AH73" s="91"/>
      <c r="AK73" s="91"/>
      <c r="AN73" s="208">
        <f t="shared" si="46"/>
        <v>4</v>
      </c>
      <c r="AO73" s="27" t="str">
        <f>IF($AN74&gt;$AN73, IFERROR(MATCH($AN73, $AN74:$AN$146, 0)-1, ROW($AO$146)-ROW()), "")</f>
        <v/>
      </c>
      <c r="AP73" s="91">
        <f t="shared" ca="1" si="47"/>
        <v>0</v>
      </c>
      <c r="AQ73" s="27" t="str">
        <f t="shared" ca="1" si="48"/>
        <v/>
      </c>
      <c r="AR73" s="27" t="str">
        <f t="shared" ca="1" si="49"/>
        <v/>
      </c>
      <c r="AS73" s="87">
        <f t="shared" ca="1" si="50"/>
        <v>0</v>
      </c>
      <c r="AT73" s="27" t="str">
        <f t="shared" ca="1" si="51"/>
        <v/>
      </c>
      <c r="AU73" s="27" t="str">
        <f t="shared" ca="1" si="52"/>
        <v/>
      </c>
      <c r="AV73" s="83" t="str">
        <f t="shared" ca="1" si="53"/>
        <v/>
      </c>
      <c r="AW73" s="30" t="str">
        <f t="shared" si="54"/>
        <v/>
      </c>
      <c r="AX73" s="30" t="str">
        <f t="shared" si="55"/>
        <v/>
      </c>
      <c r="AY73" s="85" t="str">
        <f t="shared" ca="1" si="56"/>
        <v/>
      </c>
      <c r="AZ73" s="30" t="str">
        <f t="shared" si="57"/>
        <v/>
      </c>
      <c r="BA73" s="30" t="str">
        <f t="shared" si="58"/>
        <v/>
      </c>
      <c r="BB73" s="87" t="str">
        <f t="shared" ca="1" si="59"/>
        <v/>
      </c>
      <c r="BC73" s="27" t="str">
        <f t="shared" ca="1" si="60"/>
        <v/>
      </c>
      <c r="BD73" s="27" t="str">
        <f t="shared" ca="1" si="61"/>
        <v/>
      </c>
      <c r="BE73" s="166" t="str">
        <f t="shared" si="62"/>
        <v/>
      </c>
      <c r="BF73" s="27" t="str">
        <f t="shared" si="63"/>
        <v/>
      </c>
      <c r="BG73" s="27" t="str">
        <f t="shared" si="64"/>
        <v/>
      </c>
      <c r="BH73" s="174"/>
      <c r="BI73" s="89" t="str">
        <f t="shared" ca="1" si="65"/>
        <v/>
      </c>
      <c r="BJ73" s="116" t="str">
        <f t="shared" ca="1" si="66"/>
        <v/>
      </c>
      <c r="BK73" s="117" t="str">
        <f t="shared" ca="1" si="67"/>
        <v/>
      </c>
      <c r="BL73" s="117" t="str">
        <f t="shared" ca="1" si="68"/>
        <v/>
      </c>
      <c r="BM73" s="118" t="str">
        <f t="shared" ca="1" si="69"/>
        <v/>
      </c>
      <c r="BO73" s="28" t="str">
        <f t="shared" ca="1" si="44"/>
        <v/>
      </c>
    </row>
    <row r="74" spans="1:67" s="27" customFormat="1" ht="14.25" customHeight="1" x14ac:dyDescent="0.3">
      <c r="A74" s="76" t="str">
        <f t="shared" ca="1" si="45"/>
        <v/>
      </c>
      <c r="B74" s="119"/>
      <c r="C74" s="119" t="s">
        <v>35</v>
      </c>
      <c r="D74" s="119" t="s">
        <v>35</v>
      </c>
      <c r="E74" s="119" t="s">
        <v>288</v>
      </c>
      <c r="F74" s="119"/>
      <c r="G74" s="119"/>
      <c r="H74" s="119"/>
      <c r="I74" s="119"/>
      <c r="J74" s="119"/>
      <c r="L74" s="120">
        <v>735</v>
      </c>
      <c r="M74" s="219"/>
      <c r="N74" s="121"/>
      <c r="O74" s="121"/>
      <c r="Y74" s="208"/>
      <c r="Z74" s="91"/>
      <c r="AB74" s="172"/>
      <c r="AC74" s="173"/>
      <c r="AD74" s="173"/>
      <c r="AE74" s="91"/>
      <c r="AF74" s="27">
        <v>-1</v>
      </c>
      <c r="AG74" s="27">
        <v>-1</v>
      </c>
      <c r="AH74" s="91"/>
      <c r="AK74" s="91"/>
      <c r="AN74" s="208">
        <f t="shared" si="46"/>
        <v>3</v>
      </c>
      <c r="AO74" s="27" t="str">
        <f>IF($AN75&gt;$AN74, IFERROR(MATCH($AN74, $AN75:$AN$146, 0)-1, ROW($AO$146)-ROW()), "")</f>
        <v/>
      </c>
      <c r="AP74" s="91">
        <f t="shared" ca="1" si="47"/>
        <v>0</v>
      </c>
      <c r="AQ74" s="27" t="str">
        <f t="shared" ca="1" si="48"/>
        <v/>
      </c>
      <c r="AR74" s="27" t="str">
        <f t="shared" ca="1" si="49"/>
        <v/>
      </c>
      <c r="AS74" s="87">
        <f t="shared" ca="1" si="50"/>
        <v>0</v>
      </c>
      <c r="AT74" s="27" t="str">
        <f t="shared" ca="1" si="51"/>
        <v/>
      </c>
      <c r="AU74" s="27" t="str">
        <f t="shared" ca="1" si="52"/>
        <v/>
      </c>
      <c r="AV74" s="83" t="str">
        <f t="shared" ca="1" si="53"/>
        <v/>
      </c>
      <c r="AW74" s="30" t="str">
        <f t="shared" si="54"/>
        <v/>
      </c>
      <c r="AX74" s="30" t="str">
        <f t="shared" si="55"/>
        <v/>
      </c>
      <c r="AY74" s="85" t="str">
        <f t="shared" ca="1" si="56"/>
        <v/>
      </c>
      <c r="AZ74" s="30" t="str">
        <f t="shared" si="57"/>
        <v/>
      </c>
      <c r="BA74" s="30" t="str">
        <f t="shared" si="58"/>
        <v/>
      </c>
      <c r="BB74" s="87" t="str">
        <f t="shared" ca="1" si="59"/>
        <v/>
      </c>
      <c r="BC74" s="27" t="str">
        <f t="shared" ca="1" si="60"/>
        <v/>
      </c>
      <c r="BD74" s="27" t="str">
        <f t="shared" ca="1" si="61"/>
        <v/>
      </c>
      <c r="BE74" s="166" t="str">
        <f t="shared" si="62"/>
        <v/>
      </c>
      <c r="BF74" s="27" t="str">
        <f t="shared" si="63"/>
        <v/>
      </c>
      <c r="BG74" s="27" t="str">
        <f t="shared" si="64"/>
        <v/>
      </c>
      <c r="BH74" s="174"/>
      <c r="BI74" s="89" t="str">
        <f t="shared" ca="1" si="65"/>
        <v/>
      </c>
      <c r="BJ74" s="116" t="str">
        <f t="shared" ca="1" si="66"/>
        <v/>
      </c>
      <c r="BK74" s="117" t="str">
        <f t="shared" ca="1" si="67"/>
        <v/>
      </c>
      <c r="BL74" s="117" t="str">
        <f t="shared" ca="1" si="68"/>
        <v/>
      </c>
      <c r="BM74" s="118" t="str">
        <f t="shared" ca="1" si="69"/>
        <v/>
      </c>
      <c r="BO74" s="28" t="str">
        <f t="shared" ca="1" si="44"/>
        <v/>
      </c>
    </row>
    <row r="75" spans="1:67" s="27" customFormat="1" ht="14.25" customHeight="1" x14ac:dyDescent="0.3">
      <c r="A75" s="76" t="str">
        <f t="shared" ca="1" si="45"/>
        <v/>
      </c>
      <c r="B75" s="119"/>
      <c r="C75" s="119" t="s">
        <v>35</v>
      </c>
      <c r="D75" s="119" t="s">
        <v>35</v>
      </c>
      <c r="E75" s="119" t="s">
        <v>125</v>
      </c>
      <c r="F75" s="119"/>
      <c r="G75" s="119"/>
      <c r="H75" s="119"/>
      <c r="I75" s="119"/>
      <c r="J75" s="119"/>
      <c r="L75" s="120">
        <v>736</v>
      </c>
      <c r="M75" s="219"/>
      <c r="N75" s="121"/>
      <c r="O75" s="121"/>
      <c r="Y75" s="208"/>
      <c r="Z75" s="91"/>
      <c r="AB75" s="172"/>
      <c r="AC75" s="173"/>
      <c r="AD75" s="173"/>
      <c r="AE75" s="91"/>
      <c r="AF75" s="27">
        <v>-1</v>
      </c>
      <c r="AG75" s="27">
        <v>-1</v>
      </c>
      <c r="AH75" s="91"/>
      <c r="AK75" s="91"/>
      <c r="AN75" s="208">
        <f t="shared" si="46"/>
        <v>3</v>
      </c>
      <c r="AO75" s="27" t="str">
        <f>IF($AN76&gt;$AN75, IFERROR(MATCH($AN75, $AN76:$AN$146, 0)-1, ROW($AO$146)-ROW()), "")</f>
        <v/>
      </c>
      <c r="AP75" s="91">
        <f t="shared" ca="1" si="47"/>
        <v>0</v>
      </c>
      <c r="AQ75" s="27" t="str">
        <f t="shared" ca="1" si="48"/>
        <v/>
      </c>
      <c r="AR75" s="27" t="str">
        <f t="shared" ca="1" si="49"/>
        <v/>
      </c>
      <c r="AS75" s="87">
        <f t="shared" ca="1" si="50"/>
        <v>0</v>
      </c>
      <c r="AT75" s="27" t="str">
        <f t="shared" ca="1" si="51"/>
        <v/>
      </c>
      <c r="AU75" s="27" t="str">
        <f t="shared" ca="1" si="52"/>
        <v/>
      </c>
      <c r="AV75" s="83" t="str">
        <f t="shared" ca="1" si="53"/>
        <v/>
      </c>
      <c r="AW75" s="30" t="str">
        <f t="shared" si="54"/>
        <v/>
      </c>
      <c r="AX75" s="30" t="str">
        <f t="shared" si="55"/>
        <v/>
      </c>
      <c r="AY75" s="85" t="str">
        <f t="shared" ca="1" si="56"/>
        <v/>
      </c>
      <c r="AZ75" s="30" t="str">
        <f t="shared" si="57"/>
        <v/>
      </c>
      <c r="BA75" s="30" t="str">
        <f t="shared" si="58"/>
        <v/>
      </c>
      <c r="BB75" s="87" t="str">
        <f t="shared" ca="1" si="59"/>
        <v/>
      </c>
      <c r="BC75" s="27" t="str">
        <f t="shared" ca="1" si="60"/>
        <v/>
      </c>
      <c r="BD75" s="27" t="str">
        <f t="shared" ca="1" si="61"/>
        <v/>
      </c>
      <c r="BE75" s="166" t="str">
        <f t="shared" si="62"/>
        <v/>
      </c>
      <c r="BF75" s="27" t="str">
        <f t="shared" si="63"/>
        <v/>
      </c>
      <c r="BG75" s="27" t="str">
        <f t="shared" si="64"/>
        <v/>
      </c>
      <c r="BH75" s="174"/>
      <c r="BI75" s="89" t="str">
        <f t="shared" ca="1" si="65"/>
        <v/>
      </c>
      <c r="BJ75" s="116" t="str">
        <f t="shared" ca="1" si="66"/>
        <v/>
      </c>
      <c r="BK75" s="117" t="str">
        <f t="shared" ca="1" si="67"/>
        <v/>
      </c>
      <c r="BL75" s="117" t="str">
        <f t="shared" ca="1" si="68"/>
        <v/>
      </c>
      <c r="BM75" s="118" t="str">
        <f t="shared" ca="1" si="69"/>
        <v/>
      </c>
      <c r="BO75" s="28" t="str">
        <f t="shared" ca="1" si="44"/>
        <v/>
      </c>
    </row>
    <row r="76" spans="1:67" s="27" customFormat="1" ht="14.25" customHeight="1" x14ac:dyDescent="0.3">
      <c r="A76" s="76" t="str">
        <f t="shared" ca="1" si="45"/>
        <v/>
      </c>
      <c r="B76" s="119"/>
      <c r="C76" s="119" t="s">
        <v>35</v>
      </c>
      <c r="D76" s="221" t="s">
        <v>418</v>
      </c>
      <c r="E76" s="119"/>
      <c r="F76" s="119"/>
      <c r="G76" s="119"/>
      <c r="H76" s="119"/>
      <c r="I76" s="119"/>
      <c r="J76" s="119"/>
      <c r="L76" s="120">
        <v>74</v>
      </c>
      <c r="M76" s="219"/>
      <c r="N76" s="121"/>
      <c r="O76" s="121"/>
      <c r="Y76" s="208"/>
      <c r="Z76" s="91"/>
      <c r="AB76" s="172"/>
      <c r="AC76" s="173"/>
      <c r="AD76" s="173"/>
      <c r="AE76" s="91"/>
      <c r="AF76" s="27">
        <v>-1</v>
      </c>
      <c r="AG76" s="27">
        <v>-1</v>
      </c>
      <c r="AH76" s="91"/>
      <c r="AK76" s="91"/>
      <c r="AN76" s="208">
        <f t="shared" si="46"/>
        <v>2</v>
      </c>
      <c r="AO76" s="27" t="str">
        <f>IF($AN77&gt;$AN76, IFERROR(MATCH($AN76, $AN77:$AN$146, 0)-1, ROW($AO$146)-ROW()), "")</f>
        <v/>
      </c>
      <c r="AP76" s="91">
        <f t="shared" ca="1" si="47"/>
        <v>0</v>
      </c>
      <c r="AQ76" s="27" t="str">
        <f t="shared" ca="1" si="48"/>
        <v/>
      </c>
      <c r="AR76" s="27" t="str">
        <f t="shared" ca="1" si="49"/>
        <v/>
      </c>
      <c r="AS76" s="87">
        <f t="shared" ca="1" si="50"/>
        <v>0</v>
      </c>
      <c r="AT76" s="27" t="str">
        <f t="shared" ca="1" si="51"/>
        <v/>
      </c>
      <c r="AU76" s="27" t="str">
        <f t="shared" ca="1" si="52"/>
        <v/>
      </c>
      <c r="AV76" s="83" t="str">
        <f t="shared" ca="1" si="53"/>
        <v/>
      </c>
      <c r="AW76" s="30" t="str">
        <f t="shared" si="54"/>
        <v/>
      </c>
      <c r="AX76" s="30" t="str">
        <f t="shared" si="55"/>
        <v/>
      </c>
      <c r="AY76" s="85" t="str">
        <f t="shared" ca="1" si="56"/>
        <v/>
      </c>
      <c r="AZ76" s="30" t="str">
        <f t="shared" si="57"/>
        <v/>
      </c>
      <c r="BA76" s="30" t="str">
        <f t="shared" si="58"/>
        <v/>
      </c>
      <c r="BB76" s="87" t="str">
        <f t="shared" ca="1" si="59"/>
        <v/>
      </c>
      <c r="BC76" s="27" t="str">
        <f t="shared" ca="1" si="60"/>
        <v/>
      </c>
      <c r="BD76" s="27" t="str">
        <f t="shared" ca="1" si="61"/>
        <v/>
      </c>
      <c r="BE76" s="166" t="str">
        <f t="shared" si="62"/>
        <v/>
      </c>
      <c r="BF76" s="27" t="str">
        <f t="shared" si="63"/>
        <v/>
      </c>
      <c r="BG76" s="27" t="str">
        <f t="shared" si="64"/>
        <v/>
      </c>
      <c r="BH76" s="174"/>
      <c r="BI76" s="89" t="str">
        <f t="shared" ca="1" si="65"/>
        <v/>
      </c>
      <c r="BJ76" s="116" t="str">
        <f t="shared" ca="1" si="66"/>
        <v/>
      </c>
      <c r="BK76" s="117" t="str">
        <f t="shared" ca="1" si="67"/>
        <v/>
      </c>
      <c r="BL76" s="117" t="str">
        <f t="shared" ca="1" si="68"/>
        <v/>
      </c>
      <c r="BM76" s="118" t="str">
        <f t="shared" ca="1" si="69"/>
        <v/>
      </c>
      <c r="BO76" s="28" t="str">
        <f t="shared" ca="1" si="44"/>
        <v/>
      </c>
    </row>
    <row r="77" spans="1:67" s="27" customFormat="1" ht="14.25" customHeight="1" x14ac:dyDescent="0.3">
      <c r="A77" s="76" t="str">
        <f t="shared" ca="1" si="45"/>
        <v/>
      </c>
      <c r="B77" s="119"/>
      <c r="C77" s="119" t="s">
        <v>35</v>
      </c>
      <c r="D77" s="119" t="s">
        <v>29</v>
      </c>
      <c r="E77" s="119"/>
      <c r="F77" s="119"/>
      <c r="G77" s="119"/>
      <c r="H77" s="119"/>
      <c r="I77" s="119"/>
      <c r="J77" s="119"/>
      <c r="L77" s="120" t="s">
        <v>26</v>
      </c>
      <c r="M77" s="219"/>
      <c r="N77" s="121"/>
      <c r="O77" s="121"/>
      <c r="Y77" s="208"/>
      <c r="Z77" s="91"/>
      <c r="AB77" s="172"/>
      <c r="AC77" s="173"/>
      <c r="AD77" s="173"/>
      <c r="AE77" s="91"/>
      <c r="AF77" s="27">
        <v>-1</v>
      </c>
      <c r="AG77" s="27">
        <v>-1</v>
      </c>
      <c r="AH77" s="91"/>
      <c r="AK77" s="91"/>
      <c r="AN77" s="208">
        <f t="shared" si="46"/>
        <v>2</v>
      </c>
      <c r="AO77" s="27" t="str">
        <f>IF($AN78&gt;$AN77, IFERROR(MATCH($AN77, $AN78:$AN$146, 0)-1, ROW($AO$146)-ROW()), "")</f>
        <v/>
      </c>
      <c r="AP77" s="91">
        <f t="shared" ca="1" si="47"/>
        <v>0</v>
      </c>
      <c r="AQ77" s="27" t="str">
        <f t="shared" ca="1" si="48"/>
        <v/>
      </c>
      <c r="AR77" s="27" t="str">
        <f t="shared" ca="1" si="49"/>
        <v/>
      </c>
      <c r="AS77" s="87">
        <f t="shared" ca="1" si="50"/>
        <v>0</v>
      </c>
      <c r="AT77" s="27" t="str">
        <f t="shared" ca="1" si="51"/>
        <v/>
      </c>
      <c r="AU77" s="27" t="str">
        <f t="shared" ca="1" si="52"/>
        <v/>
      </c>
      <c r="AV77" s="83" t="str">
        <f t="shared" ca="1" si="53"/>
        <v/>
      </c>
      <c r="AW77" s="30" t="str">
        <f t="shared" si="54"/>
        <v/>
      </c>
      <c r="AX77" s="30" t="str">
        <f t="shared" si="55"/>
        <v/>
      </c>
      <c r="AY77" s="85" t="str">
        <f t="shared" ca="1" si="56"/>
        <v/>
      </c>
      <c r="AZ77" s="30" t="str">
        <f t="shared" si="57"/>
        <v/>
      </c>
      <c r="BA77" s="30" t="str">
        <f t="shared" si="58"/>
        <v/>
      </c>
      <c r="BB77" s="87" t="str">
        <f t="shared" ca="1" si="59"/>
        <v/>
      </c>
      <c r="BC77" s="27" t="str">
        <f t="shared" ca="1" si="60"/>
        <v/>
      </c>
      <c r="BD77" s="27" t="str">
        <f t="shared" ca="1" si="61"/>
        <v/>
      </c>
      <c r="BE77" s="166" t="str">
        <f t="shared" si="62"/>
        <v/>
      </c>
      <c r="BF77" s="27" t="str">
        <f t="shared" si="63"/>
        <v/>
      </c>
      <c r="BG77" s="27" t="str">
        <f t="shared" si="64"/>
        <v/>
      </c>
      <c r="BH77" s="174"/>
      <c r="BI77" s="89" t="str">
        <f t="shared" ca="1" si="65"/>
        <v/>
      </c>
      <c r="BJ77" s="116" t="str">
        <f t="shared" ca="1" si="66"/>
        <v/>
      </c>
      <c r="BK77" s="117" t="str">
        <f t="shared" ca="1" si="67"/>
        <v/>
      </c>
      <c r="BL77" s="117" t="str">
        <f t="shared" ca="1" si="68"/>
        <v/>
      </c>
      <c r="BM77" s="118" t="str">
        <f t="shared" ca="1" si="69"/>
        <v/>
      </c>
      <c r="BO77" s="28" t="str">
        <f t="shared" ca="1" si="44"/>
        <v/>
      </c>
    </row>
    <row r="78" spans="1:67" s="27" customFormat="1" ht="14.25" customHeight="1" x14ac:dyDescent="0.3">
      <c r="A78" s="76" t="str">
        <f t="shared" ca="1" si="45"/>
        <v/>
      </c>
      <c r="B78" s="119"/>
      <c r="C78" s="119" t="s">
        <v>51</v>
      </c>
      <c r="D78" s="119"/>
      <c r="E78" s="119"/>
      <c r="F78" s="119"/>
      <c r="G78" s="119"/>
      <c r="H78" s="119"/>
      <c r="I78" s="119"/>
      <c r="J78" s="119"/>
      <c r="L78" s="120" t="s">
        <v>71</v>
      </c>
      <c r="M78" s="219">
        <f>SUM(M79,M82,M112,M118:M123)</f>
        <v>0</v>
      </c>
      <c r="N78" s="121"/>
      <c r="O78" s="121"/>
      <c r="Y78" s="208">
        <f>IF(AND(
IF(AE$3, M78&lt;&gt;0, TRUE),
IF(AF$3, N78&lt;&gt;0, TRUE),
IF(AG$3, O78&lt;&gt; 0, TRUE)),
0, 1)</f>
        <v>1</v>
      </c>
      <c r="Z78" s="91"/>
      <c r="AB78" s="172"/>
      <c r="AC78" s="173"/>
      <c r="AD78" s="173"/>
      <c r="AE78" s="91"/>
      <c r="AF78" s="27">
        <v>-1</v>
      </c>
      <c r="AG78" s="27">
        <v>-1</v>
      </c>
      <c r="AH78" s="91"/>
      <c r="AK78" s="91"/>
      <c r="AN78" s="208">
        <f t="shared" si="46"/>
        <v>1</v>
      </c>
      <c r="AO78" s="27">
        <f>IF($AN79&gt;$AN78, IFERROR(MATCH($AN78, $AN79:$AN$146, 0)-1, ROW($AO$146)-ROW()), "")</f>
        <v>45</v>
      </c>
      <c r="AP78" s="91">
        <f t="shared" ca="1" si="47"/>
        <v>0</v>
      </c>
      <c r="AQ78" s="27" t="str">
        <f t="shared" ca="1" si="48"/>
        <v/>
      </c>
      <c r="AR78" s="27" t="str">
        <f t="shared" ca="1" si="49"/>
        <v/>
      </c>
      <c r="AS78" s="87">
        <f t="shared" ca="1" si="50"/>
        <v>0</v>
      </c>
      <c r="AT78" s="27" t="str">
        <f t="shared" ca="1" si="51"/>
        <v/>
      </c>
      <c r="AU78" s="27" t="str">
        <f t="shared" ca="1" si="52"/>
        <v/>
      </c>
      <c r="AV78" s="83" t="str">
        <f t="shared" ca="1" si="53"/>
        <v/>
      </c>
      <c r="AW78" s="30" t="str">
        <f t="shared" si="54"/>
        <v/>
      </c>
      <c r="AX78" s="30" t="str">
        <f t="shared" si="55"/>
        <v/>
      </c>
      <c r="AY78" s="85" t="str">
        <f t="shared" ca="1" si="56"/>
        <v/>
      </c>
      <c r="AZ78" s="30" t="str">
        <f t="shared" si="57"/>
        <v/>
      </c>
      <c r="BA78" s="30" t="str">
        <f t="shared" si="58"/>
        <v/>
      </c>
      <c r="BB78" s="87" t="str">
        <f t="shared" ca="1" si="59"/>
        <v/>
      </c>
      <c r="BC78" s="27" t="str">
        <f t="shared" ca="1" si="60"/>
        <v/>
      </c>
      <c r="BD78" s="27" t="str">
        <f t="shared" ca="1" si="61"/>
        <v/>
      </c>
      <c r="BE78" s="166" t="str">
        <f t="shared" si="62"/>
        <v/>
      </c>
      <c r="BF78" s="27" t="str">
        <f t="shared" si="63"/>
        <v/>
      </c>
      <c r="BG78" s="27" t="str">
        <f t="shared" si="64"/>
        <v/>
      </c>
      <c r="BH78" s="174"/>
      <c r="BI78" s="89" t="str">
        <f t="shared" ca="1" si="65"/>
        <v/>
      </c>
      <c r="BJ78" s="116" t="str">
        <f t="shared" ca="1" si="66"/>
        <v/>
      </c>
      <c r="BK78" s="117" t="str">
        <f t="shared" ca="1" si="67"/>
        <v/>
      </c>
      <c r="BL78" s="117" t="str">
        <f t="shared" ca="1" si="68"/>
        <v/>
      </c>
      <c r="BM78" s="118" t="str">
        <f t="shared" ca="1" si="69"/>
        <v/>
      </c>
      <c r="BO78" s="28" t="str">
        <f t="shared" ca="1" si="44"/>
        <v/>
      </c>
    </row>
    <row r="79" spans="1:67" s="27" customFormat="1" ht="14.25" customHeight="1" x14ac:dyDescent="0.3">
      <c r="A79" s="76" t="str">
        <f t="shared" ca="1" si="45"/>
        <v/>
      </c>
      <c r="B79" s="119"/>
      <c r="C79" s="119" t="s">
        <v>35</v>
      </c>
      <c r="D79" s="119" t="s">
        <v>52</v>
      </c>
      <c r="E79" s="119"/>
      <c r="F79" s="119"/>
      <c r="G79" s="119"/>
      <c r="H79" s="119"/>
      <c r="I79" s="119"/>
      <c r="J79" s="119"/>
      <c r="L79" s="120">
        <v>60</v>
      </c>
      <c r="M79" s="219">
        <f>SUM(M80:M81)</f>
        <v>0</v>
      </c>
      <c r="N79" s="121"/>
      <c r="O79" s="121"/>
      <c r="Y79" s="208"/>
      <c r="Z79" s="91">
        <v>1</v>
      </c>
      <c r="AB79" s="172"/>
      <c r="AC79" s="173"/>
      <c r="AD79" s="173"/>
      <c r="AE79" s="91"/>
      <c r="AF79" s="27">
        <v>-1</v>
      </c>
      <c r="AG79" s="27">
        <v>-1</v>
      </c>
      <c r="AH79" s="91"/>
      <c r="AK79" s="91"/>
      <c r="AN79" s="208">
        <f t="shared" si="46"/>
        <v>2</v>
      </c>
      <c r="AO79" s="27">
        <f>IF($AN80&gt;$AN79, IFERROR(MATCH($AN79, $AN80:$AN$146, 0)-1, ROW($AO$146)-ROW()), "")</f>
        <v>2</v>
      </c>
      <c r="AP79" s="91">
        <f t="shared" ca="1" si="47"/>
        <v>0</v>
      </c>
      <c r="AQ79" s="27" t="str">
        <f t="shared" ca="1" si="48"/>
        <v/>
      </c>
      <c r="AR79" s="27" t="str">
        <f t="shared" ca="1" si="49"/>
        <v/>
      </c>
      <c r="AS79" s="87">
        <f t="shared" ca="1" si="50"/>
        <v>0</v>
      </c>
      <c r="AT79" s="27" t="str">
        <f t="shared" ca="1" si="51"/>
        <v/>
      </c>
      <c r="AU79" s="27" t="str">
        <f t="shared" ca="1" si="52"/>
        <v/>
      </c>
      <c r="AV79" s="83" t="str">
        <f t="shared" ca="1" si="53"/>
        <v/>
      </c>
      <c r="AW79" s="30" t="str">
        <f t="shared" si="54"/>
        <v/>
      </c>
      <c r="AX79" s="30" t="str">
        <f t="shared" si="55"/>
        <v/>
      </c>
      <c r="AY79" s="85" t="str">
        <f t="shared" ca="1" si="56"/>
        <v/>
      </c>
      <c r="AZ79" s="30" t="str">
        <f t="shared" si="57"/>
        <v/>
      </c>
      <c r="BA79" s="30" t="str">
        <f t="shared" si="58"/>
        <v/>
      </c>
      <c r="BB79" s="87" t="str">
        <f t="shared" ca="1" si="59"/>
        <v/>
      </c>
      <c r="BC79" s="27" t="str">
        <f t="shared" ca="1" si="60"/>
        <v/>
      </c>
      <c r="BD79" s="27" t="str">
        <f t="shared" ca="1" si="61"/>
        <v/>
      </c>
      <c r="BE79" s="166" t="str">
        <f t="shared" si="62"/>
        <v/>
      </c>
      <c r="BF79" s="27" t="str">
        <f t="shared" si="63"/>
        <v/>
      </c>
      <c r="BG79" s="27" t="str">
        <f t="shared" si="64"/>
        <v/>
      </c>
      <c r="BH79" s="174"/>
      <c r="BI79" s="89" t="str">
        <f t="shared" ca="1" si="65"/>
        <v/>
      </c>
      <c r="BJ79" s="116" t="str">
        <f t="shared" ca="1" si="66"/>
        <v/>
      </c>
      <c r="BK79" s="117" t="str">
        <f t="shared" ca="1" si="67"/>
        <v/>
      </c>
      <c r="BL79" s="117" t="str">
        <f t="shared" ca="1" si="68"/>
        <v/>
      </c>
      <c r="BM79" s="118" t="str">
        <f t="shared" ca="1" si="69"/>
        <v/>
      </c>
      <c r="BO79" s="28" t="str">
        <f t="shared" ca="1" si="44"/>
        <v/>
      </c>
    </row>
    <row r="80" spans="1:67" s="27" customFormat="1" ht="14.25" customHeight="1" x14ac:dyDescent="0.3">
      <c r="A80" s="76" t="str">
        <f t="shared" ca="1" si="45"/>
        <v/>
      </c>
      <c r="B80" s="119"/>
      <c r="C80" s="119" t="s">
        <v>35</v>
      </c>
      <c r="D80" s="119" t="s">
        <v>35</v>
      </c>
      <c r="E80" s="119" t="s">
        <v>53</v>
      </c>
      <c r="F80" s="119"/>
      <c r="G80" s="119"/>
      <c r="H80" s="119"/>
      <c r="I80" s="119"/>
      <c r="J80" s="119"/>
      <c r="L80" s="120" t="s">
        <v>72</v>
      </c>
      <c r="M80" s="219"/>
      <c r="N80" s="121"/>
      <c r="O80" s="121"/>
      <c r="Y80" s="208"/>
      <c r="Z80" s="91"/>
      <c r="AB80" s="172"/>
      <c r="AC80" s="173"/>
      <c r="AD80" s="173"/>
      <c r="AE80" s="91"/>
      <c r="AF80" s="27">
        <v>-1</v>
      </c>
      <c r="AG80" s="27">
        <v>-1</v>
      </c>
      <c r="AH80" s="91"/>
      <c r="AK80" s="91"/>
      <c r="AN80" s="208">
        <f t="shared" si="46"/>
        <v>3</v>
      </c>
      <c r="AO80" s="27" t="str">
        <f>IF($AN81&gt;$AN80, IFERROR(MATCH($AN80, $AN81:$AN$146, 0)-1, ROW($AO$146)-ROW()), "")</f>
        <v/>
      </c>
      <c r="AP80" s="91">
        <f t="shared" ca="1" si="47"/>
        <v>0</v>
      </c>
      <c r="AQ80" s="27" t="str">
        <f t="shared" ca="1" si="48"/>
        <v/>
      </c>
      <c r="AR80" s="27" t="str">
        <f t="shared" ca="1" si="49"/>
        <v/>
      </c>
      <c r="AS80" s="87">
        <f t="shared" ca="1" si="50"/>
        <v>0</v>
      </c>
      <c r="AT80" s="27" t="str">
        <f t="shared" ca="1" si="51"/>
        <v/>
      </c>
      <c r="AU80" s="27" t="str">
        <f t="shared" ca="1" si="52"/>
        <v/>
      </c>
      <c r="AV80" s="83" t="str">
        <f t="shared" ca="1" si="53"/>
        <v/>
      </c>
      <c r="AW80" s="30" t="str">
        <f t="shared" si="54"/>
        <v/>
      </c>
      <c r="AX80" s="30" t="str">
        <f t="shared" si="55"/>
        <v/>
      </c>
      <c r="AY80" s="85" t="str">
        <f t="shared" ca="1" si="56"/>
        <v/>
      </c>
      <c r="AZ80" s="30" t="str">
        <f t="shared" si="57"/>
        <v/>
      </c>
      <c r="BA80" s="30" t="str">
        <f t="shared" si="58"/>
        <v/>
      </c>
      <c r="BB80" s="87" t="str">
        <f t="shared" ca="1" si="59"/>
        <v/>
      </c>
      <c r="BC80" s="27" t="str">
        <f t="shared" ca="1" si="60"/>
        <v/>
      </c>
      <c r="BD80" s="27" t="str">
        <f t="shared" ca="1" si="61"/>
        <v/>
      </c>
      <c r="BE80" s="166" t="str">
        <f t="shared" si="62"/>
        <v/>
      </c>
      <c r="BF80" s="27" t="str">
        <f t="shared" si="63"/>
        <v/>
      </c>
      <c r="BG80" s="27" t="str">
        <f t="shared" si="64"/>
        <v/>
      </c>
      <c r="BH80" s="174"/>
      <c r="BI80" s="89" t="str">
        <f t="shared" ca="1" si="65"/>
        <v/>
      </c>
      <c r="BJ80" s="116" t="str">
        <f t="shared" ca="1" si="66"/>
        <v/>
      </c>
      <c r="BK80" s="117" t="str">
        <f t="shared" ca="1" si="67"/>
        <v/>
      </c>
      <c r="BL80" s="117" t="str">
        <f t="shared" ca="1" si="68"/>
        <v/>
      </c>
      <c r="BM80" s="118" t="str">
        <f t="shared" ca="1" si="69"/>
        <v/>
      </c>
      <c r="BO80" s="28" t="str">
        <f t="shared" ca="1" si="44"/>
        <v/>
      </c>
    </row>
    <row r="81" spans="1:67" s="27" customFormat="1" ht="14.25" customHeight="1" x14ac:dyDescent="0.3">
      <c r="A81" s="76" t="str">
        <f t="shared" ca="1" si="45"/>
        <v/>
      </c>
      <c r="B81" s="119"/>
      <c r="C81" s="119" t="s">
        <v>35</v>
      </c>
      <c r="D81" s="119" t="s">
        <v>35</v>
      </c>
      <c r="E81" s="119" t="s">
        <v>54</v>
      </c>
      <c r="F81" s="119"/>
      <c r="G81" s="119"/>
      <c r="H81" s="119"/>
      <c r="I81" s="119"/>
      <c r="J81" s="119"/>
      <c r="L81" s="120">
        <v>609</v>
      </c>
      <c r="M81" s="219"/>
      <c r="N81" s="121"/>
      <c r="O81" s="121"/>
      <c r="Y81" s="208"/>
      <c r="Z81" s="91">
        <v>1</v>
      </c>
      <c r="AB81" s="172"/>
      <c r="AC81" s="173"/>
      <c r="AD81" s="173"/>
      <c r="AE81" s="91"/>
      <c r="AF81" s="27">
        <v>-1</v>
      </c>
      <c r="AG81" s="27">
        <v>-1</v>
      </c>
      <c r="AH81" s="91"/>
      <c r="AK81" s="91"/>
      <c r="AN81" s="208">
        <f t="shared" si="46"/>
        <v>3</v>
      </c>
      <c r="AO81" s="27" t="str">
        <f>IF($AN82&gt;$AN81, IFERROR(MATCH($AN81, $AN82:$AN$146, 0)-1, ROW($AO$146)-ROW()), "")</f>
        <v/>
      </c>
      <c r="AP81" s="91">
        <f t="shared" ca="1" si="47"/>
        <v>0</v>
      </c>
      <c r="AQ81" s="27" t="str">
        <f t="shared" ca="1" si="48"/>
        <v/>
      </c>
      <c r="AR81" s="27" t="str">
        <f t="shared" ca="1" si="49"/>
        <v/>
      </c>
      <c r="AS81" s="87">
        <f t="shared" ca="1" si="50"/>
        <v>0</v>
      </c>
      <c r="AT81" s="27" t="str">
        <f t="shared" ca="1" si="51"/>
        <v/>
      </c>
      <c r="AU81" s="27" t="str">
        <f t="shared" ca="1" si="52"/>
        <v/>
      </c>
      <c r="AV81" s="83" t="str">
        <f t="shared" ca="1" si="53"/>
        <v/>
      </c>
      <c r="AW81" s="30" t="str">
        <f t="shared" si="54"/>
        <v/>
      </c>
      <c r="AX81" s="30" t="str">
        <f t="shared" si="55"/>
        <v/>
      </c>
      <c r="AY81" s="85" t="str">
        <f t="shared" ca="1" si="56"/>
        <v/>
      </c>
      <c r="AZ81" s="30" t="str">
        <f t="shared" si="57"/>
        <v/>
      </c>
      <c r="BA81" s="30" t="str">
        <f t="shared" si="58"/>
        <v/>
      </c>
      <c r="BB81" s="87" t="str">
        <f t="shared" ca="1" si="59"/>
        <v/>
      </c>
      <c r="BC81" s="27" t="str">
        <f t="shared" ca="1" si="60"/>
        <v/>
      </c>
      <c r="BD81" s="27" t="str">
        <f t="shared" ca="1" si="61"/>
        <v/>
      </c>
      <c r="BE81" s="166" t="str">
        <f t="shared" si="62"/>
        <v/>
      </c>
      <c r="BF81" s="27" t="str">
        <f t="shared" si="63"/>
        <v/>
      </c>
      <c r="BG81" s="27" t="str">
        <f t="shared" si="64"/>
        <v/>
      </c>
      <c r="BH81" s="174"/>
      <c r="BI81" s="89" t="str">
        <f t="shared" ca="1" si="65"/>
        <v/>
      </c>
      <c r="BJ81" s="116" t="str">
        <f t="shared" ca="1" si="66"/>
        <v/>
      </c>
      <c r="BK81" s="117" t="str">
        <f t="shared" ca="1" si="67"/>
        <v/>
      </c>
      <c r="BL81" s="117" t="str">
        <f t="shared" ca="1" si="68"/>
        <v/>
      </c>
      <c r="BM81" s="118" t="str">
        <f t="shared" ca="1" si="69"/>
        <v/>
      </c>
      <c r="BO81" s="28" t="str">
        <f t="shared" ca="1" si="44"/>
        <v/>
      </c>
    </row>
    <row r="82" spans="1:67" s="27" customFormat="1" ht="14.25" customHeight="1" x14ac:dyDescent="0.3">
      <c r="A82" s="76" t="str">
        <f t="shared" ca="1" si="45"/>
        <v/>
      </c>
      <c r="B82" s="119"/>
      <c r="C82" s="119" t="s">
        <v>35</v>
      </c>
      <c r="D82" s="119" t="s">
        <v>3</v>
      </c>
      <c r="E82" s="119"/>
      <c r="F82" s="119"/>
      <c r="G82" s="119"/>
      <c r="H82" s="119"/>
      <c r="I82" s="119"/>
      <c r="J82" s="119"/>
      <c r="L82" s="120">
        <v>61</v>
      </c>
      <c r="M82" s="219">
        <f>SUM(M83,M86,M91,M95,M106:M111)</f>
        <v>0</v>
      </c>
      <c r="N82" s="121"/>
      <c r="O82" s="121"/>
      <c r="Y82" s="208"/>
      <c r="Z82" s="91"/>
      <c r="AB82" s="172"/>
      <c r="AC82" s="173"/>
      <c r="AD82" s="173"/>
      <c r="AE82" s="91"/>
      <c r="AF82" s="27">
        <v>-1</v>
      </c>
      <c r="AG82" s="27">
        <v>-1</v>
      </c>
      <c r="AH82" s="91"/>
      <c r="AK82" s="91"/>
      <c r="AN82" s="208">
        <f t="shared" si="46"/>
        <v>2</v>
      </c>
      <c r="AO82" s="27">
        <f>IF($AN83&gt;$AN82, IFERROR(MATCH($AN82, $AN83:$AN$146, 0)-1, ROW($AO$146)-ROW()), "")</f>
        <v>29</v>
      </c>
      <c r="AP82" s="91">
        <f t="shared" ca="1" si="47"/>
        <v>0</v>
      </c>
      <c r="AQ82" s="27" t="str">
        <f t="shared" ca="1" si="48"/>
        <v/>
      </c>
      <c r="AR82" s="27" t="str">
        <f t="shared" ca="1" si="49"/>
        <v/>
      </c>
      <c r="AS82" s="87">
        <f t="shared" ca="1" si="50"/>
        <v>0</v>
      </c>
      <c r="AT82" s="27" t="str">
        <f t="shared" ca="1" si="51"/>
        <v/>
      </c>
      <c r="AU82" s="27" t="str">
        <f t="shared" ca="1" si="52"/>
        <v/>
      </c>
      <c r="AV82" s="83" t="str">
        <f t="shared" ca="1" si="53"/>
        <v/>
      </c>
      <c r="AW82" s="30" t="str">
        <f t="shared" si="54"/>
        <v/>
      </c>
      <c r="AX82" s="30" t="str">
        <f t="shared" si="55"/>
        <v/>
      </c>
      <c r="AY82" s="85" t="str">
        <f t="shared" ca="1" si="56"/>
        <v/>
      </c>
      <c r="AZ82" s="30" t="str">
        <f t="shared" si="57"/>
        <v/>
      </c>
      <c r="BA82" s="30" t="str">
        <f t="shared" si="58"/>
        <v/>
      </c>
      <c r="BB82" s="87" t="str">
        <f t="shared" ca="1" si="59"/>
        <v/>
      </c>
      <c r="BC82" s="27" t="str">
        <f t="shared" ca="1" si="60"/>
        <v/>
      </c>
      <c r="BD82" s="27" t="str">
        <f t="shared" ca="1" si="61"/>
        <v/>
      </c>
      <c r="BE82" s="166" t="str">
        <f t="shared" si="62"/>
        <v/>
      </c>
      <c r="BF82" s="27" t="str">
        <f t="shared" si="63"/>
        <v/>
      </c>
      <c r="BG82" s="27" t="str">
        <f t="shared" si="64"/>
        <v/>
      </c>
      <c r="BH82" s="174"/>
      <c r="BI82" s="89" t="str">
        <f t="shared" ca="1" si="65"/>
        <v/>
      </c>
      <c r="BJ82" s="116" t="str">
        <f t="shared" ca="1" si="66"/>
        <v/>
      </c>
      <c r="BK82" s="117" t="str">
        <f t="shared" ca="1" si="67"/>
        <v/>
      </c>
      <c r="BL82" s="117" t="str">
        <f t="shared" ca="1" si="68"/>
        <v/>
      </c>
      <c r="BM82" s="118" t="str">
        <f t="shared" ca="1" si="69"/>
        <v/>
      </c>
      <c r="BO82" s="28" t="str">
        <f t="shared" ca="1" si="44"/>
        <v/>
      </c>
    </row>
    <row r="83" spans="1:67" s="27" customFormat="1" ht="14.25" customHeight="1" x14ac:dyDescent="0.3">
      <c r="A83" s="76" t="str">
        <f t="shared" ca="1" si="45"/>
        <v/>
      </c>
      <c r="B83" s="119"/>
      <c r="C83" s="119"/>
      <c r="D83" s="119"/>
      <c r="E83" s="119" t="s">
        <v>315</v>
      </c>
      <c r="F83" s="119"/>
      <c r="G83" s="119"/>
      <c r="H83" s="119"/>
      <c r="I83" s="119"/>
      <c r="J83" s="119"/>
      <c r="L83" s="120">
        <v>610</v>
      </c>
      <c r="M83" s="219">
        <f>SUM(M84:M85)</f>
        <v>0</v>
      </c>
      <c r="N83" s="121"/>
      <c r="O83" s="121"/>
      <c r="Y83" s="208"/>
      <c r="Z83" s="91"/>
      <c r="AB83" s="172"/>
      <c r="AC83" s="173"/>
      <c r="AD83" s="173"/>
      <c r="AE83" s="91"/>
      <c r="AF83" s="27">
        <v>-1</v>
      </c>
      <c r="AG83" s="27">
        <v>-1</v>
      </c>
      <c r="AH83" s="91"/>
      <c r="AK83" s="91"/>
      <c r="AN83" s="208">
        <f t="shared" si="46"/>
        <v>3</v>
      </c>
      <c r="AO83" s="27">
        <f>IF($AN84&gt;$AN83, IFERROR(MATCH($AN83, $AN84:$AN$146, 0)-1, ROW($AO$146)-ROW()), "")</f>
        <v>2</v>
      </c>
      <c r="AP83" s="91">
        <f t="shared" ca="1" si="47"/>
        <v>0</v>
      </c>
      <c r="AQ83" s="27" t="str">
        <f t="shared" ca="1" si="48"/>
        <v/>
      </c>
      <c r="AR83" s="27" t="str">
        <f t="shared" ca="1" si="49"/>
        <v/>
      </c>
      <c r="AS83" s="87">
        <f t="shared" ca="1" si="50"/>
        <v>0</v>
      </c>
      <c r="AT83" s="27" t="str">
        <f t="shared" ca="1" si="51"/>
        <v/>
      </c>
      <c r="AU83" s="27" t="str">
        <f t="shared" ca="1" si="52"/>
        <v/>
      </c>
      <c r="AV83" s="83" t="str">
        <f t="shared" ca="1" si="53"/>
        <v/>
      </c>
      <c r="AW83" s="30" t="str">
        <f t="shared" si="54"/>
        <v/>
      </c>
      <c r="AX83" s="30" t="str">
        <f t="shared" si="55"/>
        <v/>
      </c>
      <c r="AY83" s="85" t="str">
        <f t="shared" ca="1" si="56"/>
        <v/>
      </c>
      <c r="AZ83" s="30" t="str">
        <f t="shared" si="57"/>
        <v/>
      </c>
      <c r="BA83" s="30" t="str">
        <f t="shared" si="58"/>
        <v/>
      </c>
      <c r="BB83" s="87" t="str">
        <f t="shared" ca="1" si="59"/>
        <v/>
      </c>
      <c r="BC83" s="27" t="str">
        <f t="shared" ca="1" si="60"/>
        <v/>
      </c>
      <c r="BD83" s="27" t="str">
        <f t="shared" ca="1" si="61"/>
        <v/>
      </c>
      <c r="BE83" s="166" t="str">
        <f t="shared" si="62"/>
        <v/>
      </c>
      <c r="BF83" s="27" t="str">
        <f t="shared" si="63"/>
        <v/>
      </c>
      <c r="BG83" s="27" t="str">
        <f t="shared" si="64"/>
        <v/>
      </c>
      <c r="BH83" s="174"/>
      <c r="BI83" s="89" t="str">
        <f t="shared" ca="1" si="65"/>
        <v/>
      </c>
      <c r="BJ83" s="116" t="str">
        <f t="shared" ca="1" si="66"/>
        <v/>
      </c>
      <c r="BK83" s="117" t="str">
        <f t="shared" ca="1" si="67"/>
        <v/>
      </c>
      <c r="BL83" s="117" t="str">
        <f t="shared" ca="1" si="68"/>
        <v/>
      </c>
      <c r="BM83" s="118" t="str">
        <f t="shared" ca="1" si="69"/>
        <v/>
      </c>
      <c r="BO83" s="28" t="str">
        <f t="shared" ca="1" si="44"/>
        <v/>
      </c>
    </row>
    <row r="84" spans="1:67" s="27" customFormat="1" ht="14.25" customHeight="1" x14ac:dyDescent="0.3">
      <c r="A84" s="76" t="str">
        <f t="shared" ca="1" si="45"/>
        <v/>
      </c>
      <c r="B84" s="119"/>
      <c r="C84" s="119"/>
      <c r="D84" s="119"/>
      <c r="E84" s="119" t="s">
        <v>35</v>
      </c>
      <c r="F84" s="119" t="s">
        <v>316</v>
      </c>
      <c r="G84" s="119"/>
      <c r="H84" s="119"/>
      <c r="I84" s="119"/>
      <c r="J84" s="119"/>
      <c r="L84" s="120">
        <v>6100</v>
      </c>
      <c r="M84" s="219"/>
      <c r="N84" s="121"/>
      <c r="O84" s="121"/>
      <c r="Y84" s="208"/>
      <c r="Z84" s="91"/>
      <c r="AB84" s="172"/>
      <c r="AC84" s="173"/>
      <c r="AD84" s="173"/>
      <c r="AE84" s="91"/>
      <c r="AF84" s="27">
        <v>-1</v>
      </c>
      <c r="AG84" s="27">
        <v>-1</v>
      </c>
      <c r="AH84" s="91"/>
      <c r="AK84" s="91"/>
      <c r="AN84" s="208">
        <f t="shared" si="46"/>
        <v>4</v>
      </c>
      <c r="AO84" s="27" t="str">
        <f>IF($AN85&gt;$AN84, IFERROR(MATCH($AN84, $AN85:$AN$146, 0)-1, ROW($AO$146)-ROW()), "")</f>
        <v/>
      </c>
      <c r="AP84" s="91">
        <f t="shared" ca="1" si="47"/>
        <v>0</v>
      </c>
      <c r="AQ84" s="27" t="str">
        <f t="shared" ca="1" si="48"/>
        <v/>
      </c>
      <c r="AR84" s="27" t="str">
        <f t="shared" ca="1" si="49"/>
        <v/>
      </c>
      <c r="AS84" s="87">
        <f t="shared" ca="1" si="50"/>
        <v>0</v>
      </c>
      <c r="AT84" s="27" t="str">
        <f t="shared" ca="1" si="51"/>
        <v/>
      </c>
      <c r="AU84" s="27" t="str">
        <f t="shared" ca="1" si="52"/>
        <v/>
      </c>
      <c r="AV84" s="83" t="str">
        <f t="shared" ca="1" si="53"/>
        <v/>
      </c>
      <c r="AW84" s="30" t="str">
        <f t="shared" si="54"/>
        <v/>
      </c>
      <c r="AX84" s="30" t="str">
        <f t="shared" si="55"/>
        <v/>
      </c>
      <c r="AY84" s="85" t="str">
        <f t="shared" ca="1" si="56"/>
        <v/>
      </c>
      <c r="AZ84" s="30" t="str">
        <f t="shared" si="57"/>
        <v/>
      </c>
      <c r="BA84" s="30" t="str">
        <f t="shared" si="58"/>
        <v/>
      </c>
      <c r="BB84" s="87" t="str">
        <f t="shared" ca="1" si="59"/>
        <v/>
      </c>
      <c r="BC84" s="27" t="str">
        <f t="shared" ca="1" si="60"/>
        <v/>
      </c>
      <c r="BD84" s="27" t="str">
        <f t="shared" ca="1" si="61"/>
        <v/>
      </c>
      <c r="BE84" s="166" t="str">
        <f t="shared" si="62"/>
        <v/>
      </c>
      <c r="BF84" s="27" t="str">
        <f t="shared" si="63"/>
        <v/>
      </c>
      <c r="BG84" s="27" t="str">
        <f t="shared" si="64"/>
        <v/>
      </c>
      <c r="BH84" s="174"/>
      <c r="BI84" s="89" t="str">
        <f t="shared" ca="1" si="65"/>
        <v/>
      </c>
      <c r="BJ84" s="116" t="str">
        <f t="shared" ca="1" si="66"/>
        <v/>
      </c>
      <c r="BK84" s="117" t="str">
        <f t="shared" ca="1" si="67"/>
        <v/>
      </c>
      <c r="BL84" s="117" t="str">
        <f t="shared" ca="1" si="68"/>
        <v/>
      </c>
      <c r="BM84" s="118" t="str">
        <f t="shared" ca="1" si="69"/>
        <v/>
      </c>
      <c r="BO84" s="28" t="str">
        <f t="shared" ca="1" si="44"/>
        <v/>
      </c>
    </row>
    <row r="85" spans="1:67" s="27" customFormat="1" ht="14.25" customHeight="1" x14ac:dyDescent="0.3">
      <c r="A85" s="76" t="str">
        <f t="shared" ca="1" si="45"/>
        <v/>
      </c>
      <c r="B85" s="119"/>
      <c r="C85" s="119"/>
      <c r="D85" s="119"/>
      <c r="E85" s="119" t="s">
        <v>35</v>
      </c>
      <c r="F85" s="119" t="s">
        <v>317</v>
      </c>
      <c r="G85" s="119"/>
      <c r="H85" s="119"/>
      <c r="I85" s="119"/>
      <c r="J85" s="119"/>
      <c r="L85" s="120">
        <v>6101</v>
      </c>
      <c r="M85" s="219"/>
      <c r="N85" s="121"/>
      <c r="O85" s="121"/>
      <c r="Y85" s="208"/>
      <c r="Z85" s="91"/>
      <c r="AB85" s="172"/>
      <c r="AC85" s="173"/>
      <c r="AD85" s="173"/>
      <c r="AE85" s="91"/>
      <c r="AF85" s="27">
        <v>-1</v>
      </c>
      <c r="AG85" s="27">
        <v>-1</v>
      </c>
      <c r="AH85" s="91"/>
      <c r="AK85" s="91"/>
      <c r="AN85" s="208">
        <f t="shared" si="46"/>
        <v>4</v>
      </c>
      <c r="AO85" s="27" t="str">
        <f>IF($AN86&gt;$AN85, IFERROR(MATCH($AN85, $AN86:$AN$146, 0)-1, ROW($AO$146)-ROW()), "")</f>
        <v/>
      </c>
      <c r="AP85" s="91">
        <f t="shared" ca="1" si="47"/>
        <v>0</v>
      </c>
      <c r="AQ85" s="27" t="str">
        <f t="shared" ca="1" si="48"/>
        <v/>
      </c>
      <c r="AR85" s="27" t="str">
        <f t="shared" ca="1" si="49"/>
        <v/>
      </c>
      <c r="AS85" s="87">
        <f t="shared" ca="1" si="50"/>
        <v>0</v>
      </c>
      <c r="AT85" s="27" t="str">
        <f t="shared" ca="1" si="51"/>
        <v/>
      </c>
      <c r="AU85" s="27" t="str">
        <f t="shared" ca="1" si="52"/>
        <v/>
      </c>
      <c r="AV85" s="83" t="str">
        <f t="shared" ca="1" si="53"/>
        <v/>
      </c>
      <c r="AW85" s="30" t="str">
        <f t="shared" si="54"/>
        <v/>
      </c>
      <c r="AX85" s="30" t="str">
        <f t="shared" si="55"/>
        <v/>
      </c>
      <c r="AY85" s="85" t="str">
        <f t="shared" ca="1" si="56"/>
        <v/>
      </c>
      <c r="AZ85" s="30" t="str">
        <f t="shared" si="57"/>
        <v/>
      </c>
      <c r="BA85" s="30" t="str">
        <f t="shared" si="58"/>
        <v/>
      </c>
      <c r="BB85" s="87" t="str">
        <f t="shared" ca="1" si="59"/>
        <v/>
      </c>
      <c r="BC85" s="27" t="str">
        <f t="shared" ca="1" si="60"/>
        <v/>
      </c>
      <c r="BD85" s="27" t="str">
        <f t="shared" ca="1" si="61"/>
        <v/>
      </c>
      <c r="BE85" s="166" t="str">
        <f t="shared" si="62"/>
        <v/>
      </c>
      <c r="BF85" s="27" t="str">
        <f t="shared" si="63"/>
        <v/>
      </c>
      <c r="BG85" s="27" t="str">
        <f t="shared" si="64"/>
        <v/>
      </c>
      <c r="BH85" s="174"/>
      <c r="BI85" s="89" t="str">
        <f t="shared" ca="1" si="65"/>
        <v/>
      </c>
      <c r="BJ85" s="116" t="str">
        <f t="shared" ca="1" si="66"/>
        <v/>
      </c>
      <c r="BK85" s="117" t="str">
        <f t="shared" ca="1" si="67"/>
        <v/>
      </c>
      <c r="BL85" s="117" t="str">
        <f t="shared" ca="1" si="68"/>
        <v/>
      </c>
      <c r="BM85" s="118" t="str">
        <f t="shared" ca="1" si="69"/>
        <v/>
      </c>
      <c r="BO85" s="28" t="str">
        <f t="shared" ca="1" si="44"/>
        <v/>
      </c>
    </row>
    <row r="86" spans="1:67" s="27" customFormat="1" ht="14.25" customHeight="1" x14ac:dyDescent="0.3">
      <c r="A86" s="76" t="str">
        <f t="shared" ca="1" si="45"/>
        <v/>
      </c>
      <c r="B86" s="119"/>
      <c r="C86" s="119"/>
      <c r="D86" s="119"/>
      <c r="E86" s="119" t="s">
        <v>318</v>
      </c>
      <c r="F86" s="119"/>
      <c r="G86" s="119"/>
      <c r="H86" s="119"/>
      <c r="I86" s="119"/>
      <c r="J86" s="119"/>
      <c r="L86" s="120">
        <v>611</v>
      </c>
      <c r="M86" s="219">
        <f>SUM(M87:M90)</f>
        <v>0</v>
      </c>
      <c r="N86" s="121"/>
      <c r="O86" s="121"/>
      <c r="Y86" s="208"/>
      <c r="Z86" s="91"/>
      <c r="AB86" s="172"/>
      <c r="AC86" s="173"/>
      <c r="AD86" s="173"/>
      <c r="AE86" s="91"/>
      <c r="AF86" s="27">
        <v>-1</v>
      </c>
      <c r="AG86" s="27">
        <v>-1</v>
      </c>
      <c r="AH86" s="91"/>
      <c r="AK86" s="91"/>
      <c r="AN86" s="208">
        <f t="shared" si="46"/>
        <v>3</v>
      </c>
      <c r="AO86" s="27">
        <f>IF($AN87&gt;$AN86, IFERROR(MATCH($AN86, $AN87:$AN$146, 0)-1, ROW($AO$146)-ROW()), "")</f>
        <v>4</v>
      </c>
      <c r="AP86" s="91">
        <f t="shared" ca="1" si="47"/>
        <v>0</v>
      </c>
      <c r="AQ86" s="27" t="str">
        <f t="shared" ca="1" si="48"/>
        <v/>
      </c>
      <c r="AR86" s="27" t="str">
        <f t="shared" ca="1" si="49"/>
        <v/>
      </c>
      <c r="AS86" s="87">
        <f t="shared" ca="1" si="50"/>
        <v>0</v>
      </c>
      <c r="AT86" s="27" t="str">
        <f t="shared" ca="1" si="51"/>
        <v/>
      </c>
      <c r="AU86" s="27" t="str">
        <f t="shared" ca="1" si="52"/>
        <v/>
      </c>
      <c r="AV86" s="83" t="str">
        <f t="shared" ca="1" si="53"/>
        <v/>
      </c>
      <c r="AW86" s="30" t="str">
        <f t="shared" si="54"/>
        <v/>
      </c>
      <c r="AX86" s="30" t="str">
        <f t="shared" si="55"/>
        <v/>
      </c>
      <c r="AY86" s="85" t="str">
        <f t="shared" ca="1" si="56"/>
        <v/>
      </c>
      <c r="AZ86" s="30" t="str">
        <f t="shared" si="57"/>
        <v/>
      </c>
      <c r="BA86" s="30" t="str">
        <f t="shared" si="58"/>
        <v/>
      </c>
      <c r="BB86" s="87" t="str">
        <f t="shared" ca="1" si="59"/>
        <v/>
      </c>
      <c r="BC86" s="27" t="str">
        <f t="shared" ca="1" si="60"/>
        <v/>
      </c>
      <c r="BD86" s="27" t="str">
        <f t="shared" ca="1" si="61"/>
        <v/>
      </c>
      <c r="BE86" s="166" t="str">
        <f t="shared" si="62"/>
        <v/>
      </c>
      <c r="BF86" s="27" t="str">
        <f t="shared" si="63"/>
        <v/>
      </c>
      <c r="BG86" s="27" t="str">
        <f t="shared" si="64"/>
        <v/>
      </c>
      <c r="BH86" s="174"/>
      <c r="BI86" s="89" t="str">
        <f t="shared" ca="1" si="65"/>
        <v/>
      </c>
      <c r="BJ86" s="116" t="str">
        <f t="shared" ca="1" si="66"/>
        <v/>
      </c>
      <c r="BK86" s="117" t="str">
        <f t="shared" ca="1" si="67"/>
        <v/>
      </c>
      <c r="BL86" s="117" t="str">
        <f t="shared" ca="1" si="68"/>
        <v/>
      </c>
      <c r="BM86" s="118" t="str">
        <f t="shared" ca="1" si="69"/>
        <v/>
      </c>
      <c r="BO86" s="28" t="str">
        <f t="shared" ca="1" si="44"/>
        <v/>
      </c>
    </row>
    <row r="87" spans="1:67" s="27" customFormat="1" ht="14.25" customHeight="1" x14ac:dyDescent="0.3">
      <c r="A87" s="76" t="str">
        <f t="shared" ca="1" si="45"/>
        <v/>
      </c>
      <c r="B87" s="119"/>
      <c r="C87" s="119"/>
      <c r="D87" s="119"/>
      <c r="E87" s="119"/>
      <c r="F87" s="119" t="s">
        <v>346</v>
      </c>
      <c r="G87" s="119"/>
      <c r="H87" s="119"/>
      <c r="I87" s="119"/>
      <c r="J87" s="119"/>
      <c r="L87" s="120">
        <v>6110</v>
      </c>
      <c r="M87" s="219"/>
      <c r="N87" s="121"/>
      <c r="O87" s="121"/>
      <c r="Y87" s="208"/>
      <c r="Z87" s="91"/>
      <c r="AB87" s="172"/>
      <c r="AC87" s="173"/>
      <c r="AD87" s="173"/>
      <c r="AE87" s="91"/>
      <c r="AF87" s="27">
        <v>-1</v>
      </c>
      <c r="AG87" s="27">
        <v>-1</v>
      </c>
      <c r="AH87" s="91"/>
      <c r="AK87" s="91"/>
      <c r="AN87" s="208">
        <f t="shared" si="46"/>
        <v>4</v>
      </c>
      <c r="AO87" s="27" t="str">
        <f>IF($AN88&gt;$AN87, IFERROR(MATCH($AN87, $AN88:$AN$146, 0)-1, ROW($AO$146)-ROW()), "")</f>
        <v/>
      </c>
      <c r="AP87" s="91">
        <f t="shared" ca="1" si="47"/>
        <v>0</v>
      </c>
      <c r="AQ87" s="27" t="str">
        <f t="shared" ca="1" si="48"/>
        <v/>
      </c>
      <c r="AR87" s="27" t="str">
        <f t="shared" ca="1" si="49"/>
        <v/>
      </c>
      <c r="AS87" s="87">
        <f t="shared" ca="1" si="50"/>
        <v>0</v>
      </c>
      <c r="AT87" s="27" t="str">
        <f t="shared" ca="1" si="51"/>
        <v/>
      </c>
      <c r="AU87" s="27" t="str">
        <f t="shared" ca="1" si="52"/>
        <v/>
      </c>
      <c r="AV87" s="83" t="str">
        <f t="shared" ca="1" si="53"/>
        <v/>
      </c>
      <c r="AW87" s="30" t="str">
        <f t="shared" si="54"/>
        <v/>
      </c>
      <c r="AX87" s="30" t="str">
        <f t="shared" si="55"/>
        <v/>
      </c>
      <c r="AY87" s="85" t="str">
        <f t="shared" ca="1" si="56"/>
        <v/>
      </c>
      <c r="AZ87" s="30" t="str">
        <f t="shared" si="57"/>
        <v/>
      </c>
      <c r="BA87" s="30" t="str">
        <f t="shared" si="58"/>
        <v/>
      </c>
      <c r="BB87" s="87" t="str">
        <f t="shared" ca="1" si="59"/>
        <v/>
      </c>
      <c r="BC87" s="27" t="str">
        <f t="shared" ca="1" si="60"/>
        <v/>
      </c>
      <c r="BD87" s="27" t="str">
        <f t="shared" ca="1" si="61"/>
        <v/>
      </c>
      <c r="BE87" s="166" t="str">
        <f t="shared" si="62"/>
        <v/>
      </c>
      <c r="BF87" s="27" t="str">
        <f t="shared" si="63"/>
        <v/>
      </c>
      <c r="BG87" s="27" t="str">
        <f t="shared" si="64"/>
        <v/>
      </c>
      <c r="BH87" s="174"/>
      <c r="BI87" s="89" t="str">
        <f t="shared" ca="1" si="65"/>
        <v/>
      </c>
      <c r="BJ87" s="116" t="str">
        <f t="shared" ca="1" si="66"/>
        <v/>
      </c>
      <c r="BK87" s="117" t="str">
        <f t="shared" ca="1" si="67"/>
        <v/>
      </c>
      <c r="BL87" s="117" t="str">
        <f t="shared" ca="1" si="68"/>
        <v/>
      </c>
      <c r="BM87" s="118" t="str">
        <f t="shared" ca="1" si="69"/>
        <v/>
      </c>
      <c r="BO87" s="28" t="str">
        <f t="shared" ca="1" si="44"/>
        <v/>
      </c>
    </row>
    <row r="88" spans="1:67" s="27" customFormat="1" ht="14.25" customHeight="1" x14ac:dyDescent="0.3">
      <c r="A88" s="76" t="str">
        <f t="shared" ca="1" si="45"/>
        <v/>
      </c>
      <c r="B88" s="119"/>
      <c r="C88" s="119"/>
      <c r="D88" s="119"/>
      <c r="E88" s="119"/>
      <c r="F88" s="119" t="s">
        <v>347</v>
      </c>
      <c r="G88" s="119"/>
      <c r="H88" s="119"/>
      <c r="I88" s="119"/>
      <c r="J88" s="119"/>
      <c r="L88" s="120">
        <v>6111</v>
      </c>
      <c r="M88" s="219"/>
      <c r="N88" s="121"/>
      <c r="O88" s="121"/>
      <c r="Y88" s="208"/>
      <c r="Z88" s="91"/>
      <c r="AB88" s="172"/>
      <c r="AC88" s="173"/>
      <c r="AD88" s="173"/>
      <c r="AE88" s="91"/>
      <c r="AF88" s="27">
        <v>-1</v>
      </c>
      <c r="AG88" s="27">
        <v>-1</v>
      </c>
      <c r="AH88" s="91"/>
      <c r="AK88" s="91"/>
      <c r="AN88" s="208">
        <f t="shared" si="46"/>
        <v>4</v>
      </c>
      <c r="AO88" s="27" t="str">
        <f>IF($AN89&gt;$AN88, IFERROR(MATCH($AN88, $AN89:$AN$146, 0)-1, ROW($AO$146)-ROW()), "")</f>
        <v/>
      </c>
      <c r="AP88" s="91">
        <f t="shared" ca="1" si="47"/>
        <v>0</v>
      </c>
      <c r="AQ88" s="27" t="str">
        <f t="shared" ca="1" si="48"/>
        <v/>
      </c>
      <c r="AR88" s="27" t="str">
        <f t="shared" ca="1" si="49"/>
        <v/>
      </c>
      <c r="AS88" s="87">
        <f t="shared" ca="1" si="50"/>
        <v>0</v>
      </c>
      <c r="AT88" s="27" t="str">
        <f t="shared" ca="1" si="51"/>
        <v/>
      </c>
      <c r="AU88" s="27" t="str">
        <f t="shared" ca="1" si="52"/>
        <v/>
      </c>
      <c r="AV88" s="83" t="str">
        <f t="shared" ca="1" si="53"/>
        <v/>
      </c>
      <c r="AW88" s="30" t="str">
        <f t="shared" si="54"/>
        <v/>
      </c>
      <c r="AX88" s="30" t="str">
        <f t="shared" si="55"/>
        <v/>
      </c>
      <c r="AY88" s="85" t="str">
        <f t="shared" ca="1" si="56"/>
        <v/>
      </c>
      <c r="AZ88" s="30" t="str">
        <f t="shared" si="57"/>
        <v/>
      </c>
      <c r="BA88" s="30" t="str">
        <f t="shared" si="58"/>
        <v/>
      </c>
      <c r="BB88" s="87" t="str">
        <f t="shared" ca="1" si="59"/>
        <v/>
      </c>
      <c r="BC88" s="27" t="str">
        <f t="shared" ca="1" si="60"/>
        <v/>
      </c>
      <c r="BD88" s="27" t="str">
        <f t="shared" ca="1" si="61"/>
        <v/>
      </c>
      <c r="BE88" s="166" t="str">
        <f t="shared" si="62"/>
        <v/>
      </c>
      <c r="BF88" s="27" t="str">
        <f t="shared" si="63"/>
        <v/>
      </c>
      <c r="BG88" s="27" t="str">
        <f t="shared" si="64"/>
        <v/>
      </c>
      <c r="BH88" s="174"/>
      <c r="BI88" s="89" t="str">
        <f t="shared" ca="1" si="65"/>
        <v/>
      </c>
      <c r="BJ88" s="116" t="str">
        <f t="shared" ca="1" si="66"/>
        <v/>
      </c>
      <c r="BK88" s="117" t="str">
        <f t="shared" ca="1" si="67"/>
        <v/>
      </c>
      <c r="BL88" s="117" t="str">
        <f t="shared" ca="1" si="68"/>
        <v/>
      </c>
      <c r="BM88" s="118" t="str">
        <f t="shared" ca="1" si="69"/>
        <v/>
      </c>
      <c r="BO88" s="28" t="str">
        <f t="shared" ca="1" si="44"/>
        <v/>
      </c>
    </row>
    <row r="89" spans="1:67" s="27" customFormat="1" ht="14.25" customHeight="1" x14ac:dyDescent="0.3">
      <c r="A89" s="76" t="str">
        <f t="shared" ca="1" si="45"/>
        <v/>
      </c>
      <c r="B89" s="119"/>
      <c r="C89" s="119"/>
      <c r="D89" s="119"/>
      <c r="E89" s="119"/>
      <c r="F89" s="119" t="s">
        <v>348</v>
      </c>
      <c r="G89" s="119"/>
      <c r="H89" s="119"/>
      <c r="I89" s="119"/>
      <c r="J89" s="119"/>
      <c r="L89" s="120">
        <v>6112</v>
      </c>
      <c r="M89" s="219"/>
      <c r="N89" s="121"/>
      <c r="O89" s="121"/>
      <c r="Y89" s="208"/>
      <c r="Z89" s="91"/>
      <c r="AB89" s="172"/>
      <c r="AC89" s="173"/>
      <c r="AD89" s="173"/>
      <c r="AE89" s="91"/>
      <c r="AF89" s="27">
        <v>-1</v>
      </c>
      <c r="AG89" s="27">
        <v>-1</v>
      </c>
      <c r="AH89" s="91"/>
      <c r="AK89" s="91"/>
      <c r="AN89" s="208">
        <f t="shared" si="46"/>
        <v>4</v>
      </c>
      <c r="AO89" s="27" t="str">
        <f>IF($AN90&gt;$AN89, IFERROR(MATCH($AN89, $AN90:$AN$146, 0)-1, ROW($AO$146)-ROW()), "")</f>
        <v/>
      </c>
      <c r="AP89" s="91">
        <f t="shared" ca="1" si="47"/>
        <v>0</v>
      </c>
      <c r="AQ89" s="27" t="str">
        <f t="shared" ca="1" si="48"/>
        <v/>
      </c>
      <c r="AR89" s="27" t="str">
        <f t="shared" ca="1" si="49"/>
        <v/>
      </c>
      <c r="AS89" s="87">
        <f t="shared" ca="1" si="50"/>
        <v>0</v>
      </c>
      <c r="AT89" s="27" t="str">
        <f t="shared" ca="1" si="51"/>
        <v/>
      </c>
      <c r="AU89" s="27" t="str">
        <f t="shared" ca="1" si="52"/>
        <v/>
      </c>
      <c r="AV89" s="83" t="str">
        <f t="shared" ca="1" si="53"/>
        <v/>
      </c>
      <c r="AW89" s="30" t="str">
        <f t="shared" si="54"/>
        <v/>
      </c>
      <c r="AX89" s="30" t="str">
        <f t="shared" si="55"/>
        <v/>
      </c>
      <c r="AY89" s="85" t="str">
        <f t="shared" ca="1" si="56"/>
        <v/>
      </c>
      <c r="AZ89" s="30" t="str">
        <f t="shared" si="57"/>
        <v/>
      </c>
      <c r="BA89" s="30" t="str">
        <f t="shared" si="58"/>
        <v/>
      </c>
      <c r="BB89" s="87" t="str">
        <f t="shared" ca="1" si="59"/>
        <v/>
      </c>
      <c r="BC89" s="27" t="str">
        <f t="shared" ca="1" si="60"/>
        <v/>
      </c>
      <c r="BD89" s="27" t="str">
        <f t="shared" ca="1" si="61"/>
        <v/>
      </c>
      <c r="BE89" s="166" t="str">
        <f t="shared" si="62"/>
        <v/>
      </c>
      <c r="BF89" s="27" t="str">
        <f t="shared" si="63"/>
        <v/>
      </c>
      <c r="BG89" s="27" t="str">
        <f t="shared" si="64"/>
        <v/>
      </c>
      <c r="BH89" s="174"/>
      <c r="BI89" s="89" t="str">
        <f t="shared" ca="1" si="65"/>
        <v/>
      </c>
      <c r="BJ89" s="116" t="str">
        <f t="shared" ca="1" si="66"/>
        <v/>
      </c>
      <c r="BK89" s="117" t="str">
        <f t="shared" ca="1" si="67"/>
        <v/>
      </c>
      <c r="BL89" s="117" t="str">
        <f t="shared" ca="1" si="68"/>
        <v/>
      </c>
      <c r="BM89" s="118" t="str">
        <f t="shared" ca="1" si="69"/>
        <v/>
      </c>
      <c r="BO89" s="28" t="str">
        <f t="shared" ca="1" si="44"/>
        <v/>
      </c>
    </row>
    <row r="90" spans="1:67" s="27" customFormat="1" ht="14.25" customHeight="1" x14ac:dyDescent="0.3">
      <c r="A90" s="76" t="str">
        <f t="shared" ca="1" si="45"/>
        <v/>
      </c>
      <c r="B90" s="119"/>
      <c r="C90" s="119"/>
      <c r="D90" s="119"/>
      <c r="E90" s="119"/>
      <c r="F90" s="119" t="s">
        <v>349</v>
      </c>
      <c r="G90" s="119"/>
      <c r="H90" s="119"/>
      <c r="I90" s="119"/>
      <c r="J90" s="119"/>
      <c r="L90" s="120">
        <v>6118</v>
      </c>
      <c r="M90" s="219"/>
      <c r="N90" s="121"/>
      <c r="O90" s="121"/>
      <c r="Y90" s="208"/>
      <c r="Z90" s="91"/>
      <c r="AB90" s="172"/>
      <c r="AC90" s="173"/>
      <c r="AD90" s="173"/>
      <c r="AE90" s="91"/>
      <c r="AF90" s="27">
        <v>-1</v>
      </c>
      <c r="AG90" s="27">
        <v>-1</v>
      </c>
      <c r="AH90" s="91"/>
      <c r="AK90" s="91"/>
      <c r="AN90" s="208">
        <f t="shared" si="46"/>
        <v>4</v>
      </c>
      <c r="AO90" s="27" t="str">
        <f>IF($AN91&gt;$AN90, IFERROR(MATCH($AN90, $AN91:$AN$146, 0)-1, ROW($AO$146)-ROW()), "")</f>
        <v/>
      </c>
      <c r="AP90" s="91">
        <f t="shared" ca="1" si="47"/>
        <v>0</v>
      </c>
      <c r="AQ90" s="27" t="str">
        <f t="shared" ca="1" si="48"/>
        <v/>
      </c>
      <c r="AR90" s="27" t="str">
        <f t="shared" ca="1" si="49"/>
        <v/>
      </c>
      <c r="AS90" s="87">
        <f t="shared" ca="1" si="50"/>
        <v>0</v>
      </c>
      <c r="AT90" s="27" t="str">
        <f t="shared" ca="1" si="51"/>
        <v/>
      </c>
      <c r="AU90" s="27" t="str">
        <f t="shared" ca="1" si="52"/>
        <v/>
      </c>
      <c r="AV90" s="83" t="str">
        <f t="shared" ca="1" si="53"/>
        <v/>
      </c>
      <c r="AW90" s="30" t="str">
        <f t="shared" si="54"/>
        <v/>
      </c>
      <c r="AX90" s="30" t="str">
        <f t="shared" si="55"/>
        <v/>
      </c>
      <c r="AY90" s="85" t="str">
        <f t="shared" ca="1" si="56"/>
        <v/>
      </c>
      <c r="AZ90" s="30" t="str">
        <f t="shared" si="57"/>
        <v/>
      </c>
      <c r="BA90" s="30" t="str">
        <f t="shared" si="58"/>
        <v/>
      </c>
      <c r="BB90" s="87" t="str">
        <f t="shared" ca="1" si="59"/>
        <v/>
      </c>
      <c r="BC90" s="27" t="str">
        <f t="shared" ca="1" si="60"/>
        <v/>
      </c>
      <c r="BD90" s="27" t="str">
        <f t="shared" ca="1" si="61"/>
        <v/>
      </c>
      <c r="BE90" s="166" t="str">
        <f t="shared" si="62"/>
        <v/>
      </c>
      <c r="BF90" s="27" t="str">
        <f t="shared" si="63"/>
        <v/>
      </c>
      <c r="BG90" s="27" t="str">
        <f t="shared" si="64"/>
        <v/>
      </c>
      <c r="BH90" s="174"/>
      <c r="BI90" s="89" t="str">
        <f t="shared" ca="1" si="65"/>
        <v/>
      </c>
      <c r="BJ90" s="116" t="str">
        <f t="shared" ca="1" si="66"/>
        <v/>
      </c>
      <c r="BK90" s="117" t="str">
        <f t="shared" ca="1" si="67"/>
        <v/>
      </c>
      <c r="BL90" s="117" t="str">
        <f t="shared" ca="1" si="68"/>
        <v/>
      </c>
      <c r="BM90" s="118" t="str">
        <f t="shared" ca="1" si="69"/>
        <v/>
      </c>
      <c r="BO90" s="28" t="str">
        <f t="shared" ca="1" si="44"/>
        <v/>
      </c>
    </row>
    <row r="91" spans="1:67" s="27" customFormat="1" ht="14.25" customHeight="1" x14ac:dyDescent="0.3">
      <c r="A91" s="76" t="str">
        <f t="shared" ca="1" si="45"/>
        <v/>
      </c>
      <c r="B91" s="119"/>
      <c r="C91" s="119"/>
      <c r="D91" s="119"/>
      <c r="E91" s="119" t="s">
        <v>319</v>
      </c>
      <c r="F91" s="119"/>
      <c r="G91" s="119"/>
      <c r="H91" s="119"/>
      <c r="I91" s="119"/>
      <c r="J91" s="119"/>
      <c r="L91" s="120">
        <v>612</v>
      </c>
      <c r="M91" s="219">
        <f>SUM(M92:M94)</f>
        <v>0</v>
      </c>
      <c r="N91" s="121"/>
      <c r="O91" s="121"/>
      <c r="Y91" s="208"/>
      <c r="Z91" s="91"/>
      <c r="AB91" s="172"/>
      <c r="AC91" s="173"/>
      <c r="AD91" s="173"/>
      <c r="AE91" s="91"/>
      <c r="AF91" s="27">
        <v>-1</v>
      </c>
      <c r="AG91" s="27">
        <v>-1</v>
      </c>
      <c r="AH91" s="91"/>
      <c r="AK91" s="91"/>
      <c r="AN91" s="208">
        <f t="shared" si="46"/>
        <v>3</v>
      </c>
      <c r="AO91" s="27">
        <f>IF($AN92&gt;$AN91, IFERROR(MATCH($AN91, $AN92:$AN$146, 0)-1, ROW($AO$146)-ROW()), "")</f>
        <v>3</v>
      </c>
      <c r="AP91" s="91">
        <f t="shared" ca="1" si="47"/>
        <v>0</v>
      </c>
      <c r="AQ91" s="27" t="str">
        <f t="shared" ca="1" si="48"/>
        <v/>
      </c>
      <c r="AR91" s="27" t="str">
        <f t="shared" ca="1" si="49"/>
        <v/>
      </c>
      <c r="AS91" s="87">
        <f t="shared" ca="1" si="50"/>
        <v>0</v>
      </c>
      <c r="AT91" s="27" t="str">
        <f t="shared" ca="1" si="51"/>
        <v/>
      </c>
      <c r="AU91" s="27" t="str">
        <f t="shared" ca="1" si="52"/>
        <v/>
      </c>
      <c r="AV91" s="83" t="str">
        <f t="shared" ca="1" si="53"/>
        <v/>
      </c>
      <c r="AW91" s="30" t="str">
        <f t="shared" si="54"/>
        <v/>
      </c>
      <c r="AX91" s="30" t="str">
        <f t="shared" si="55"/>
        <v/>
      </c>
      <c r="AY91" s="85" t="str">
        <f t="shared" ca="1" si="56"/>
        <v/>
      </c>
      <c r="AZ91" s="30" t="str">
        <f t="shared" si="57"/>
        <v/>
      </c>
      <c r="BA91" s="30" t="str">
        <f t="shared" si="58"/>
        <v/>
      </c>
      <c r="BB91" s="87" t="str">
        <f t="shared" ca="1" si="59"/>
        <v/>
      </c>
      <c r="BC91" s="27" t="str">
        <f t="shared" ca="1" si="60"/>
        <v/>
      </c>
      <c r="BD91" s="27" t="str">
        <f t="shared" ca="1" si="61"/>
        <v/>
      </c>
      <c r="BE91" s="166" t="str">
        <f t="shared" si="62"/>
        <v/>
      </c>
      <c r="BF91" s="27" t="str">
        <f t="shared" si="63"/>
        <v/>
      </c>
      <c r="BG91" s="27" t="str">
        <f t="shared" si="64"/>
        <v/>
      </c>
      <c r="BH91" s="174"/>
      <c r="BI91" s="89" t="str">
        <f t="shared" ca="1" si="65"/>
        <v/>
      </c>
      <c r="BJ91" s="116" t="str">
        <f t="shared" ca="1" si="66"/>
        <v/>
      </c>
      <c r="BK91" s="117" t="str">
        <f t="shared" ca="1" si="67"/>
        <v/>
      </c>
      <c r="BL91" s="117" t="str">
        <f t="shared" ca="1" si="68"/>
        <v/>
      </c>
      <c r="BM91" s="118" t="str">
        <f t="shared" ca="1" si="69"/>
        <v/>
      </c>
      <c r="BO91" s="28" t="str">
        <f t="shared" ca="1" si="44"/>
        <v/>
      </c>
    </row>
    <row r="92" spans="1:67" s="27" customFormat="1" ht="14.25" customHeight="1" x14ac:dyDescent="0.3">
      <c r="A92" s="76" t="str">
        <f t="shared" ca="1" si="45"/>
        <v/>
      </c>
      <c r="B92" s="119"/>
      <c r="C92" s="119"/>
      <c r="D92" s="119"/>
      <c r="E92" s="119"/>
      <c r="F92" s="119" t="s">
        <v>382</v>
      </c>
      <c r="G92" s="119"/>
      <c r="H92" s="119"/>
      <c r="I92" s="119"/>
      <c r="J92" s="119"/>
      <c r="L92" s="120">
        <v>6120</v>
      </c>
      <c r="M92" s="219"/>
      <c r="N92" s="121"/>
      <c r="O92" s="121"/>
      <c r="Y92" s="208"/>
      <c r="Z92" s="91"/>
      <c r="AB92" s="172"/>
      <c r="AC92" s="173"/>
      <c r="AD92" s="173"/>
      <c r="AE92" s="91"/>
      <c r="AF92" s="27">
        <v>-1</v>
      </c>
      <c r="AG92" s="27">
        <v>-1</v>
      </c>
      <c r="AH92" s="91"/>
      <c r="AK92" s="91"/>
      <c r="AN92" s="208">
        <f t="shared" si="46"/>
        <v>4</v>
      </c>
      <c r="AO92" s="27" t="str">
        <f>IF($AN93&gt;$AN92, IFERROR(MATCH($AN92, $AN93:$AN$146, 0)-1, ROW($AO$146)-ROW()), "")</f>
        <v/>
      </c>
      <c r="AP92" s="91">
        <f t="shared" ca="1" si="47"/>
        <v>0</v>
      </c>
      <c r="AQ92" s="27" t="str">
        <f t="shared" ca="1" si="48"/>
        <v/>
      </c>
      <c r="AR92" s="27" t="str">
        <f t="shared" ca="1" si="49"/>
        <v/>
      </c>
      <c r="AS92" s="87">
        <f t="shared" ca="1" si="50"/>
        <v>0</v>
      </c>
      <c r="AT92" s="27" t="str">
        <f t="shared" ca="1" si="51"/>
        <v/>
      </c>
      <c r="AU92" s="27" t="str">
        <f t="shared" ca="1" si="52"/>
        <v/>
      </c>
      <c r="AV92" s="83" t="str">
        <f t="shared" ca="1" si="53"/>
        <v/>
      </c>
      <c r="AW92" s="30" t="str">
        <f t="shared" si="54"/>
        <v/>
      </c>
      <c r="AX92" s="30" t="str">
        <f t="shared" si="55"/>
        <v/>
      </c>
      <c r="AY92" s="85" t="str">
        <f t="shared" ca="1" si="56"/>
        <v/>
      </c>
      <c r="AZ92" s="30" t="str">
        <f t="shared" si="57"/>
        <v/>
      </c>
      <c r="BA92" s="30" t="str">
        <f t="shared" si="58"/>
        <v/>
      </c>
      <c r="BB92" s="87" t="str">
        <f t="shared" ca="1" si="59"/>
        <v/>
      </c>
      <c r="BC92" s="27" t="str">
        <f t="shared" ca="1" si="60"/>
        <v/>
      </c>
      <c r="BD92" s="27" t="str">
        <f t="shared" ca="1" si="61"/>
        <v/>
      </c>
      <c r="BE92" s="166" t="str">
        <f t="shared" si="62"/>
        <v/>
      </c>
      <c r="BF92" s="27" t="str">
        <f t="shared" si="63"/>
        <v/>
      </c>
      <c r="BG92" s="27" t="str">
        <f t="shared" si="64"/>
        <v/>
      </c>
      <c r="BH92" s="174"/>
      <c r="BI92" s="89" t="str">
        <f t="shared" ca="1" si="65"/>
        <v/>
      </c>
      <c r="BJ92" s="116" t="str">
        <f t="shared" ca="1" si="66"/>
        <v/>
      </c>
      <c r="BK92" s="117" t="str">
        <f t="shared" ca="1" si="67"/>
        <v/>
      </c>
      <c r="BL92" s="117" t="str">
        <f t="shared" ca="1" si="68"/>
        <v/>
      </c>
      <c r="BM92" s="118" t="str">
        <f t="shared" ca="1" si="69"/>
        <v/>
      </c>
      <c r="BO92" s="28" t="str">
        <f t="shared" ca="1" si="44"/>
        <v/>
      </c>
    </row>
    <row r="93" spans="1:67" s="27" customFormat="1" ht="14.25" customHeight="1" x14ac:dyDescent="0.3">
      <c r="A93" s="76" t="str">
        <f t="shared" ca="1" si="45"/>
        <v/>
      </c>
      <c r="B93" s="119"/>
      <c r="C93" s="119"/>
      <c r="D93" s="119"/>
      <c r="E93" s="119"/>
      <c r="F93" s="119" t="s">
        <v>352</v>
      </c>
      <c r="G93" s="119"/>
      <c r="H93" s="119"/>
      <c r="I93" s="119"/>
      <c r="J93" s="119"/>
      <c r="L93" s="120">
        <v>6121</v>
      </c>
      <c r="M93" s="219"/>
      <c r="N93" s="121"/>
      <c r="O93" s="121"/>
      <c r="Y93" s="208"/>
      <c r="Z93" s="91"/>
      <c r="AB93" s="172"/>
      <c r="AC93" s="173"/>
      <c r="AD93" s="173"/>
      <c r="AE93" s="91"/>
      <c r="AF93" s="27">
        <v>-1</v>
      </c>
      <c r="AG93" s="27">
        <v>-1</v>
      </c>
      <c r="AH93" s="91"/>
      <c r="AK93" s="91"/>
      <c r="AN93" s="208">
        <f t="shared" si="46"/>
        <v>4</v>
      </c>
      <c r="AO93" s="27" t="str">
        <f>IF($AN94&gt;$AN93, IFERROR(MATCH($AN93, $AN94:$AN$146, 0)-1, ROW($AO$146)-ROW()), "")</f>
        <v/>
      </c>
      <c r="AP93" s="91">
        <f t="shared" ca="1" si="47"/>
        <v>0</v>
      </c>
      <c r="AQ93" s="27" t="str">
        <f t="shared" ca="1" si="48"/>
        <v/>
      </c>
      <c r="AR93" s="27" t="str">
        <f t="shared" ca="1" si="49"/>
        <v/>
      </c>
      <c r="AS93" s="87">
        <f t="shared" ca="1" si="50"/>
        <v>0</v>
      </c>
      <c r="AT93" s="27" t="str">
        <f t="shared" ca="1" si="51"/>
        <v/>
      </c>
      <c r="AU93" s="27" t="str">
        <f t="shared" ca="1" si="52"/>
        <v/>
      </c>
      <c r="AV93" s="83" t="str">
        <f t="shared" ca="1" si="53"/>
        <v/>
      </c>
      <c r="AW93" s="30" t="str">
        <f t="shared" si="54"/>
        <v/>
      </c>
      <c r="AX93" s="30" t="str">
        <f t="shared" si="55"/>
        <v/>
      </c>
      <c r="AY93" s="85" t="str">
        <f t="shared" ca="1" si="56"/>
        <v/>
      </c>
      <c r="AZ93" s="30" t="str">
        <f t="shared" si="57"/>
        <v/>
      </c>
      <c r="BA93" s="30" t="str">
        <f t="shared" si="58"/>
        <v/>
      </c>
      <c r="BB93" s="87" t="str">
        <f t="shared" ca="1" si="59"/>
        <v/>
      </c>
      <c r="BC93" s="27" t="str">
        <f t="shared" ca="1" si="60"/>
        <v/>
      </c>
      <c r="BD93" s="27" t="str">
        <f t="shared" ca="1" si="61"/>
        <v/>
      </c>
      <c r="BE93" s="166" t="str">
        <f t="shared" si="62"/>
        <v/>
      </c>
      <c r="BF93" s="27" t="str">
        <f t="shared" si="63"/>
        <v/>
      </c>
      <c r="BG93" s="27" t="str">
        <f t="shared" si="64"/>
        <v/>
      </c>
      <c r="BH93" s="174"/>
      <c r="BI93" s="89" t="str">
        <f t="shared" ca="1" si="65"/>
        <v/>
      </c>
      <c r="BJ93" s="116" t="str">
        <f t="shared" ca="1" si="66"/>
        <v/>
      </c>
      <c r="BK93" s="117" t="str">
        <f t="shared" ca="1" si="67"/>
        <v/>
      </c>
      <c r="BL93" s="117" t="str">
        <f t="shared" ca="1" si="68"/>
        <v/>
      </c>
      <c r="BM93" s="118" t="str">
        <f t="shared" ca="1" si="69"/>
        <v/>
      </c>
      <c r="BO93" s="28" t="str">
        <f t="shared" ca="1" si="44"/>
        <v/>
      </c>
    </row>
    <row r="94" spans="1:67" s="27" customFormat="1" ht="14.25" customHeight="1" x14ac:dyDescent="0.3">
      <c r="A94" s="76" t="str">
        <f t="shared" ca="1" si="45"/>
        <v/>
      </c>
      <c r="B94" s="119"/>
      <c r="C94" s="119"/>
      <c r="D94" s="119"/>
      <c r="E94" s="119"/>
      <c r="F94" s="119" t="s">
        <v>383</v>
      </c>
      <c r="G94" s="119"/>
      <c r="H94" s="119"/>
      <c r="I94" s="119"/>
      <c r="J94" s="119"/>
      <c r="L94" s="120">
        <v>6128</v>
      </c>
      <c r="M94" s="219"/>
      <c r="N94" s="121"/>
      <c r="O94" s="121"/>
      <c r="Y94" s="208"/>
      <c r="Z94" s="91"/>
      <c r="AB94" s="172"/>
      <c r="AC94" s="173"/>
      <c r="AD94" s="173"/>
      <c r="AE94" s="91"/>
      <c r="AF94" s="27">
        <v>-1</v>
      </c>
      <c r="AG94" s="27">
        <v>-1</v>
      </c>
      <c r="AH94" s="91"/>
      <c r="AK94" s="91"/>
      <c r="AN94" s="208">
        <f t="shared" si="46"/>
        <v>4</v>
      </c>
      <c r="AO94" s="27" t="str">
        <f>IF($AN95&gt;$AN94, IFERROR(MATCH($AN94, $AN95:$AN$146, 0)-1, ROW($AO$146)-ROW()), "")</f>
        <v/>
      </c>
      <c r="AP94" s="91">
        <f t="shared" ca="1" si="47"/>
        <v>0</v>
      </c>
      <c r="AQ94" s="27" t="str">
        <f t="shared" ca="1" si="48"/>
        <v/>
      </c>
      <c r="AR94" s="27" t="str">
        <f t="shared" ca="1" si="49"/>
        <v/>
      </c>
      <c r="AS94" s="87">
        <f t="shared" ca="1" si="50"/>
        <v>0</v>
      </c>
      <c r="AT94" s="27" t="str">
        <f t="shared" ca="1" si="51"/>
        <v/>
      </c>
      <c r="AU94" s="27" t="str">
        <f t="shared" ca="1" si="52"/>
        <v/>
      </c>
      <c r="AV94" s="83" t="str">
        <f t="shared" ca="1" si="53"/>
        <v/>
      </c>
      <c r="AW94" s="30" t="str">
        <f t="shared" si="54"/>
        <v/>
      </c>
      <c r="AX94" s="30" t="str">
        <f t="shared" si="55"/>
        <v/>
      </c>
      <c r="AY94" s="85" t="str">
        <f t="shared" ca="1" si="56"/>
        <v/>
      </c>
      <c r="AZ94" s="30" t="str">
        <f t="shared" si="57"/>
        <v/>
      </c>
      <c r="BA94" s="30" t="str">
        <f t="shared" si="58"/>
        <v/>
      </c>
      <c r="BB94" s="87" t="str">
        <f t="shared" ca="1" si="59"/>
        <v/>
      </c>
      <c r="BC94" s="27" t="str">
        <f t="shared" ca="1" si="60"/>
        <v/>
      </c>
      <c r="BD94" s="27" t="str">
        <f t="shared" ca="1" si="61"/>
        <v/>
      </c>
      <c r="BE94" s="166" t="str">
        <f t="shared" si="62"/>
        <v/>
      </c>
      <c r="BF94" s="27" t="str">
        <f t="shared" si="63"/>
        <v/>
      </c>
      <c r="BG94" s="27" t="str">
        <f t="shared" si="64"/>
        <v/>
      </c>
      <c r="BH94" s="174"/>
      <c r="BI94" s="89" t="str">
        <f t="shared" ca="1" si="65"/>
        <v/>
      </c>
      <c r="BJ94" s="116" t="str">
        <f t="shared" ca="1" si="66"/>
        <v/>
      </c>
      <c r="BK94" s="117" t="str">
        <f t="shared" ca="1" si="67"/>
        <v/>
      </c>
      <c r="BL94" s="117" t="str">
        <f t="shared" ca="1" si="68"/>
        <v/>
      </c>
      <c r="BM94" s="118" t="str">
        <f t="shared" ca="1" si="69"/>
        <v/>
      </c>
      <c r="BO94" s="28" t="str">
        <f t="shared" ca="1" si="44"/>
        <v/>
      </c>
    </row>
    <row r="95" spans="1:67" s="27" customFormat="1" ht="14.25" customHeight="1" x14ac:dyDescent="0.3">
      <c r="A95" s="76" t="str">
        <f t="shared" ca="1" si="45"/>
        <v/>
      </c>
      <c r="B95" s="119"/>
      <c r="C95" s="119"/>
      <c r="D95" s="119"/>
      <c r="E95" s="119" t="s">
        <v>320</v>
      </c>
      <c r="F95" s="119"/>
      <c r="G95" s="119"/>
      <c r="H95" s="119"/>
      <c r="I95" s="119"/>
      <c r="J95" s="119"/>
      <c r="L95" s="120">
        <v>613</v>
      </c>
      <c r="M95" s="219">
        <f>SUM(M96:M98,M101,M104:M105)</f>
        <v>0</v>
      </c>
      <c r="N95" s="121"/>
      <c r="O95" s="121"/>
      <c r="Y95" s="208"/>
      <c r="Z95" s="91"/>
      <c r="AB95" s="172"/>
      <c r="AC95" s="173"/>
      <c r="AD95" s="173"/>
      <c r="AE95" s="91"/>
      <c r="AF95" s="27">
        <v>-1</v>
      </c>
      <c r="AG95" s="27">
        <v>-1</v>
      </c>
      <c r="AH95" s="91"/>
      <c r="AK95" s="91"/>
      <c r="AN95" s="208">
        <f t="shared" si="46"/>
        <v>3</v>
      </c>
      <c r="AO95" s="27">
        <f>IF($AN96&gt;$AN95, IFERROR(MATCH($AN95, $AN96:$AN$146, 0)-1, ROW($AO$146)-ROW()), "")</f>
        <v>10</v>
      </c>
      <c r="AP95" s="91">
        <f t="shared" ca="1" si="47"/>
        <v>0</v>
      </c>
      <c r="AQ95" s="27" t="str">
        <f t="shared" ca="1" si="48"/>
        <v/>
      </c>
      <c r="AR95" s="27" t="str">
        <f t="shared" ca="1" si="49"/>
        <v/>
      </c>
      <c r="AS95" s="87">
        <f t="shared" ca="1" si="50"/>
        <v>0</v>
      </c>
      <c r="AT95" s="27" t="str">
        <f t="shared" ca="1" si="51"/>
        <v/>
      </c>
      <c r="AU95" s="27" t="str">
        <f t="shared" ca="1" si="52"/>
        <v/>
      </c>
      <c r="AV95" s="83" t="str">
        <f t="shared" ca="1" si="53"/>
        <v/>
      </c>
      <c r="AW95" s="30" t="str">
        <f t="shared" si="54"/>
        <v/>
      </c>
      <c r="AX95" s="30" t="str">
        <f t="shared" si="55"/>
        <v/>
      </c>
      <c r="AY95" s="85" t="str">
        <f t="shared" ca="1" si="56"/>
        <v/>
      </c>
      <c r="AZ95" s="30" t="str">
        <f t="shared" si="57"/>
        <v/>
      </c>
      <c r="BA95" s="30" t="str">
        <f t="shared" si="58"/>
        <v/>
      </c>
      <c r="BB95" s="87" t="str">
        <f t="shared" ca="1" si="59"/>
        <v/>
      </c>
      <c r="BC95" s="27" t="str">
        <f t="shared" ca="1" si="60"/>
        <v/>
      </c>
      <c r="BD95" s="27" t="str">
        <f t="shared" ca="1" si="61"/>
        <v/>
      </c>
      <c r="BE95" s="166" t="str">
        <f t="shared" si="62"/>
        <v/>
      </c>
      <c r="BF95" s="27" t="str">
        <f t="shared" si="63"/>
        <v/>
      </c>
      <c r="BG95" s="27" t="str">
        <f t="shared" si="64"/>
        <v/>
      </c>
      <c r="BH95" s="174"/>
      <c r="BI95" s="89" t="str">
        <f t="shared" ca="1" si="65"/>
        <v/>
      </c>
      <c r="BJ95" s="116" t="str">
        <f t="shared" ca="1" si="66"/>
        <v/>
      </c>
      <c r="BK95" s="117" t="str">
        <f t="shared" ca="1" si="67"/>
        <v/>
      </c>
      <c r="BL95" s="117" t="str">
        <f t="shared" ca="1" si="68"/>
        <v/>
      </c>
      <c r="BM95" s="118" t="str">
        <f t="shared" ca="1" si="69"/>
        <v/>
      </c>
      <c r="BO95" s="28" t="str">
        <f t="shared" ca="1" si="44"/>
        <v/>
      </c>
    </row>
    <row r="96" spans="1:67" s="27" customFormat="1" ht="14.25" customHeight="1" x14ac:dyDescent="0.3">
      <c r="A96" s="76" t="str">
        <f t="shared" ca="1" si="45"/>
        <v/>
      </c>
      <c r="B96" s="119"/>
      <c r="C96" s="119"/>
      <c r="D96" s="119"/>
      <c r="E96" s="119" t="s">
        <v>35</v>
      </c>
      <c r="F96" s="119" t="s">
        <v>321</v>
      </c>
      <c r="G96" s="119"/>
      <c r="H96" s="119"/>
      <c r="I96" s="119"/>
      <c r="J96" s="119"/>
      <c r="L96" s="120">
        <v>6130</v>
      </c>
      <c r="M96" s="219"/>
      <c r="N96" s="121"/>
      <c r="O96" s="121"/>
      <c r="Y96" s="208"/>
      <c r="Z96" s="91"/>
      <c r="AB96" s="172"/>
      <c r="AC96" s="173"/>
      <c r="AD96" s="173"/>
      <c r="AE96" s="91"/>
      <c r="AF96" s="27">
        <v>-1</v>
      </c>
      <c r="AG96" s="27">
        <v>-1</v>
      </c>
      <c r="AH96" s="91"/>
      <c r="AK96" s="91"/>
      <c r="AN96" s="208">
        <f t="shared" si="46"/>
        <v>4</v>
      </c>
      <c r="AO96" s="27" t="str">
        <f>IF($AN97&gt;$AN96, IFERROR(MATCH($AN96, $AN97:$AN$146, 0)-1, ROW($AO$146)-ROW()), "")</f>
        <v/>
      </c>
      <c r="AP96" s="91">
        <f t="shared" ca="1" si="47"/>
        <v>0</v>
      </c>
      <c r="AQ96" s="27" t="str">
        <f t="shared" ca="1" si="48"/>
        <v/>
      </c>
      <c r="AR96" s="27" t="str">
        <f t="shared" ca="1" si="49"/>
        <v/>
      </c>
      <c r="AS96" s="87">
        <f t="shared" ca="1" si="50"/>
        <v>0</v>
      </c>
      <c r="AT96" s="27" t="str">
        <f t="shared" ca="1" si="51"/>
        <v/>
      </c>
      <c r="AU96" s="27" t="str">
        <f t="shared" ca="1" si="52"/>
        <v/>
      </c>
      <c r="AV96" s="83" t="str">
        <f t="shared" ca="1" si="53"/>
        <v/>
      </c>
      <c r="AW96" s="30" t="str">
        <f t="shared" si="54"/>
        <v/>
      </c>
      <c r="AX96" s="30" t="str">
        <f t="shared" si="55"/>
        <v/>
      </c>
      <c r="AY96" s="85" t="str">
        <f t="shared" ca="1" si="56"/>
        <v/>
      </c>
      <c r="AZ96" s="30" t="str">
        <f t="shared" si="57"/>
        <v/>
      </c>
      <c r="BA96" s="30" t="str">
        <f t="shared" si="58"/>
        <v/>
      </c>
      <c r="BB96" s="87" t="str">
        <f t="shared" ca="1" si="59"/>
        <v/>
      </c>
      <c r="BC96" s="27" t="str">
        <f t="shared" ca="1" si="60"/>
        <v/>
      </c>
      <c r="BD96" s="27" t="str">
        <f t="shared" ca="1" si="61"/>
        <v/>
      </c>
      <c r="BE96" s="166" t="str">
        <f t="shared" si="62"/>
        <v/>
      </c>
      <c r="BF96" s="27" t="str">
        <f t="shared" si="63"/>
        <v/>
      </c>
      <c r="BG96" s="27" t="str">
        <f t="shared" si="64"/>
        <v/>
      </c>
      <c r="BH96" s="174"/>
      <c r="BI96" s="89" t="str">
        <f t="shared" ca="1" si="65"/>
        <v/>
      </c>
      <c r="BJ96" s="116" t="str">
        <f t="shared" ca="1" si="66"/>
        <v/>
      </c>
      <c r="BK96" s="117" t="str">
        <f t="shared" ca="1" si="67"/>
        <v/>
      </c>
      <c r="BL96" s="117" t="str">
        <f t="shared" ca="1" si="68"/>
        <v/>
      </c>
      <c r="BM96" s="118" t="str">
        <f t="shared" ca="1" si="69"/>
        <v/>
      </c>
      <c r="BO96" s="28" t="str">
        <f t="shared" ca="1" si="44"/>
        <v/>
      </c>
    </row>
    <row r="97" spans="1:67" s="27" customFormat="1" ht="14.25" customHeight="1" x14ac:dyDescent="0.3">
      <c r="A97" s="76" t="str">
        <f t="shared" ca="1" si="45"/>
        <v/>
      </c>
      <c r="B97" s="119"/>
      <c r="C97" s="119"/>
      <c r="D97" s="119"/>
      <c r="E97" s="119" t="s">
        <v>35</v>
      </c>
      <c r="F97" s="119" t="s">
        <v>353</v>
      </c>
      <c r="G97" s="119"/>
      <c r="H97" s="119"/>
      <c r="I97" s="119"/>
      <c r="J97" s="119"/>
      <c r="L97" s="120">
        <v>6131</v>
      </c>
      <c r="M97" s="219"/>
      <c r="N97" s="121"/>
      <c r="O97" s="121"/>
      <c r="Y97" s="208"/>
      <c r="Z97" s="91"/>
      <c r="AB97" s="172"/>
      <c r="AC97" s="173"/>
      <c r="AD97" s="173"/>
      <c r="AE97" s="91"/>
      <c r="AF97" s="27">
        <v>-1</v>
      </c>
      <c r="AG97" s="27">
        <v>-1</v>
      </c>
      <c r="AH97" s="91"/>
      <c r="AK97" s="91"/>
      <c r="AN97" s="208">
        <f t="shared" si="46"/>
        <v>4</v>
      </c>
      <c r="AO97" s="27" t="str">
        <f>IF($AN98&gt;$AN97, IFERROR(MATCH($AN97, $AN98:$AN$146, 0)-1, ROW($AO$146)-ROW()), "")</f>
        <v/>
      </c>
      <c r="AP97" s="91">
        <f t="shared" ca="1" si="47"/>
        <v>0</v>
      </c>
      <c r="AQ97" s="27" t="str">
        <f t="shared" ca="1" si="48"/>
        <v/>
      </c>
      <c r="AR97" s="27" t="str">
        <f t="shared" ca="1" si="49"/>
        <v/>
      </c>
      <c r="AS97" s="87">
        <f t="shared" ca="1" si="50"/>
        <v>0</v>
      </c>
      <c r="AT97" s="27" t="str">
        <f t="shared" ca="1" si="51"/>
        <v/>
      </c>
      <c r="AU97" s="27" t="str">
        <f t="shared" ca="1" si="52"/>
        <v/>
      </c>
      <c r="AV97" s="83" t="str">
        <f t="shared" ca="1" si="53"/>
        <v/>
      </c>
      <c r="AW97" s="30" t="str">
        <f t="shared" si="54"/>
        <v/>
      </c>
      <c r="AX97" s="30" t="str">
        <f t="shared" si="55"/>
        <v/>
      </c>
      <c r="AY97" s="85" t="str">
        <f t="shared" ca="1" si="56"/>
        <v/>
      </c>
      <c r="AZ97" s="30" t="str">
        <f t="shared" si="57"/>
        <v/>
      </c>
      <c r="BA97" s="30" t="str">
        <f t="shared" si="58"/>
        <v/>
      </c>
      <c r="BB97" s="87" t="str">
        <f t="shared" ca="1" si="59"/>
        <v/>
      </c>
      <c r="BC97" s="27" t="str">
        <f t="shared" ca="1" si="60"/>
        <v/>
      </c>
      <c r="BD97" s="27" t="str">
        <f t="shared" ca="1" si="61"/>
        <v/>
      </c>
      <c r="BE97" s="166" t="str">
        <f t="shared" si="62"/>
        <v/>
      </c>
      <c r="BF97" s="27" t="str">
        <f t="shared" si="63"/>
        <v/>
      </c>
      <c r="BG97" s="27" t="str">
        <f t="shared" si="64"/>
        <v/>
      </c>
      <c r="BH97" s="174"/>
      <c r="BI97" s="89" t="str">
        <f t="shared" ca="1" si="65"/>
        <v/>
      </c>
      <c r="BJ97" s="116" t="str">
        <f t="shared" ca="1" si="66"/>
        <v/>
      </c>
      <c r="BK97" s="117" t="str">
        <f t="shared" ca="1" si="67"/>
        <v/>
      </c>
      <c r="BL97" s="117" t="str">
        <f t="shared" ca="1" si="68"/>
        <v/>
      </c>
      <c r="BM97" s="118" t="str">
        <f t="shared" ca="1" si="69"/>
        <v/>
      </c>
      <c r="BO97" s="28" t="str">
        <f t="shared" ca="1" si="44"/>
        <v/>
      </c>
    </row>
    <row r="98" spans="1:67" s="27" customFormat="1" ht="14.25" customHeight="1" x14ac:dyDescent="0.3">
      <c r="A98" s="76" t="str">
        <f t="shared" ca="1" si="45"/>
        <v/>
      </c>
      <c r="B98" s="119"/>
      <c r="C98" s="119"/>
      <c r="D98" s="119"/>
      <c r="E98" s="119" t="s">
        <v>35</v>
      </c>
      <c r="F98" s="119" t="s">
        <v>354</v>
      </c>
      <c r="G98" s="119"/>
      <c r="H98" s="119"/>
      <c r="I98" s="119"/>
      <c r="J98" s="119"/>
      <c r="L98" s="120">
        <v>6132</v>
      </c>
      <c r="M98" s="219">
        <f>SUM(M99:M100)</f>
        <v>0</v>
      </c>
      <c r="N98" s="121"/>
      <c r="O98" s="121"/>
      <c r="Y98" s="208"/>
      <c r="Z98" s="91"/>
      <c r="AB98" s="172"/>
      <c r="AC98" s="173"/>
      <c r="AD98" s="173"/>
      <c r="AE98" s="91"/>
      <c r="AF98" s="27">
        <v>-1</v>
      </c>
      <c r="AG98" s="27">
        <v>-1</v>
      </c>
      <c r="AH98" s="91"/>
      <c r="AK98" s="91"/>
      <c r="AN98" s="208">
        <f t="shared" si="46"/>
        <v>4</v>
      </c>
      <c r="AO98" s="27">
        <f>IF($AN99&gt;$AN98, IFERROR(MATCH($AN98, $AN99:$AN$146, 0)-1, ROW($AO$146)-ROW()), "")</f>
        <v>2</v>
      </c>
      <c r="AP98" s="91">
        <f t="shared" ca="1" si="47"/>
        <v>0</v>
      </c>
      <c r="AQ98" s="27" t="str">
        <f t="shared" ca="1" si="48"/>
        <v/>
      </c>
      <c r="AR98" s="27" t="str">
        <f t="shared" ca="1" si="49"/>
        <v/>
      </c>
      <c r="AS98" s="87">
        <f t="shared" ca="1" si="50"/>
        <v>0</v>
      </c>
      <c r="AT98" s="27" t="str">
        <f t="shared" ca="1" si="51"/>
        <v/>
      </c>
      <c r="AU98" s="27" t="str">
        <f t="shared" ca="1" si="52"/>
        <v/>
      </c>
      <c r="AV98" s="83" t="str">
        <f t="shared" ca="1" si="53"/>
        <v/>
      </c>
      <c r="AW98" s="30" t="str">
        <f t="shared" si="54"/>
        <v/>
      </c>
      <c r="AX98" s="30" t="str">
        <f t="shared" si="55"/>
        <v/>
      </c>
      <c r="AY98" s="85" t="str">
        <f t="shared" ca="1" si="56"/>
        <v/>
      </c>
      <c r="AZ98" s="30" t="str">
        <f t="shared" si="57"/>
        <v/>
      </c>
      <c r="BA98" s="30" t="str">
        <f t="shared" si="58"/>
        <v/>
      </c>
      <c r="BB98" s="87" t="str">
        <f t="shared" ca="1" si="59"/>
        <v/>
      </c>
      <c r="BC98" s="27" t="str">
        <f t="shared" ca="1" si="60"/>
        <v/>
      </c>
      <c r="BD98" s="27" t="str">
        <f t="shared" ca="1" si="61"/>
        <v/>
      </c>
      <c r="BE98" s="166" t="str">
        <f t="shared" si="62"/>
        <v/>
      </c>
      <c r="BF98" s="27" t="str">
        <f t="shared" si="63"/>
        <v/>
      </c>
      <c r="BG98" s="27" t="str">
        <f t="shared" si="64"/>
        <v/>
      </c>
      <c r="BH98" s="174"/>
      <c r="BI98" s="89" t="str">
        <f t="shared" ca="1" si="65"/>
        <v/>
      </c>
      <c r="BJ98" s="116" t="str">
        <f t="shared" ca="1" si="66"/>
        <v/>
      </c>
      <c r="BK98" s="117" t="str">
        <f t="shared" ca="1" si="67"/>
        <v/>
      </c>
      <c r="BL98" s="117" t="str">
        <f t="shared" ca="1" si="68"/>
        <v/>
      </c>
      <c r="BM98" s="118" t="str">
        <f t="shared" ca="1" si="69"/>
        <v/>
      </c>
      <c r="BO98" s="28" t="str">
        <f t="shared" ca="1" si="44"/>
        <v/>
      </c>
    </row>
    <row r="99" spans="1:67" s="27" customFormat="1" ht="14.25" customHeight="1" x14ac:dyDescent="0.3">
      <c r="A99" s="76" t="str">
        <f t="shared" ca="1" si="45"/>
        <v/>
      </c>
      <c r="B99" s="119"/>
      <c r="C99" s="119"/>
      <c r="D99" s="119"/>
      <c r="E99" s="119" t="s">
        <v>35</v>
      </c>
      <c r="F99" s="119" t="s">
        <v>35</v>
      </c>
      <c r="G99" s="119" t="s">
        <v>355</v>
      </c>
      <c r="H99" s="119"/>
      <c r="I99" s="119"/>
      <c r="J99" s="119"/>
      <c r="L99" s="120">
        <v>61320</v>
      </c>
      <c r="M99" s="219"/>
      <c r="N99" s="121"/>
      <c r="O99" s="121"/>
      <c r="Y99" s="208"/>
      <c r="Z99" s="91"/>
      <c r="AB99" s="172"/>
      <c r="AC99" s="173"/>
      <c r="AD99" s="173"/>
      <c r="AE99" s="91"/>
      <c r="AF99" s="27">
        <v>-1</v>
      </c>
      <c r="AG99" s="27">
        <v>-1</v>
      </c>
      <c r="AH99" s="91"/>
      <c r="AK99" s="91"/>
      <c r="AN99" s="208">
        <f t="shared" si="46"/>
        <v>5</v>
      </c>
      <c r="AO99" s="27" t="str">
        <f>IF($AN100&gt;$AN99, IFERROR(MATCH($AN99, $AN100:$AN$146, 0)-1, ROW($AO$146)-ROW()), "")</f>
        <v/>
      </c>
      <c r="AP99" s="91">
        <f t="shared" ca="1" si="47"/>
        <v>0</v>
      </c>
      <c r="AQ99" s="27" t="str">
        <f t="shared" ca="1" si="48"/>
        <v/>
      </c>
      <c r="AR99" s="27" t="str">
        <f t="shared" ca="1" si="49"/>
        <v/>
      </c>
      <c r="AS99" s="87">
        <f t="shared" ca="1" si="50"/>
        <v>0</v>
      </c>
      <c r="AT99" s="27" t="str">
        <f t="shared" ca="1" si="51"/>
        <v/>
      </c>
      <c r="AU99" s="27" t="str">
        <f t="shared" ca="1" si="52"/>
        <v/>
      </c>
      <c r="AV99" s="83" t="str">
        <f t="shared" ca="1" si="53"/>
        <v/>
      </c>
      <c r="AW99" s="30" t="str">
        <f t="shared" si="54"/>
        <v/>
      </c>
      <c r="AX99" s="30" t="str">
        <f t="shared" si="55"/>
        <v/>
      </c>
      <c r="AY99" s="85" t="str">
        <f t="shared" ca="1" si="56"/>
        <v/>
      </c>
      <c r="AZ99" s="30" t="str">
        <f t="shared" si="57"/>
        <v/>
      </c>
      <c r="BA99" s="30" t="str">
        <f t="shared" si="58"/>
        <v/>
      </c>
      <c r="BB99" s="87" t="str">
        <f t="shared" ca="1" si="59"/>
        <v/>
      </c>
      <c r="BC99" s="27" t="str">
        <f t="shared" ca="1" si="60"/>
        <v/>
      </c>
      <c r="BD99" s="27" t="str">
        <f t="shared" ca="1" si="61"/>
        <v/>
      </c>
      <c r="BE99" s="166" t="str">
        <f t="shared" si="62"/>
        <v/>
      </c>
      <c r="BF99" s="27" t="str">
        <f t="shared" si="63"/>
        <v/>
      </c>
      <c r="BG99" s="27" t="str">
        <f t="shared" si="64"/>
        <v/>
      </c>
      <c r="BH99" s="174"/>
      <c r="BI99" s="89" t="str">
        <f t="shared" ca="1" si="65"/>
        <v/>
      </c>
      <c r="BJ99" s="116" t="str">
        <f t="shared" ca="1" si="66"/>
        <v/>
      </c>
      <c r="BK99" s="117" t="str">
        <f t="shared" ca="1" si="67"/>
        <v/>
      </c>
      <c r="BL99" s="117" t="str">
        <f t="shared" ca="1" si="68"/>
        <v/>
      </c>
      <c r="BM99" s="118" t="str">
        <f t="shared" ca="1" si="69"/>
        <v/>
      </c>
      <c r="BO99" s="28" t="str">
        <f t="shared" ca="1" si="44"/>
        <v/>
      </c>
    </row>
    <row r="100" spans="1:67" s="27" customFormat="1" ht="14.25" customHeight="1" x14ac:dyDescent="0.3">
      <c r="A100" s="76" t="str">
        <f t="shared" ca="1" si="45"/>
        <v/>
      </c>
      <c r="B100" s="119"/>
      <c r="C100" s="119"/>
      <c r="D100" s="119"/>
      <c r="E100" s="119" t="s">
        <v>35</v>
      </c>
      <c r="F100" s="119" t="s">
        <v>35</v>
      </c>
      <c r="G100" s="119" t="s">
        <v>356</v>
      </c>
      <c r="H100" s="119"/>
      <c r="I100" s="119"/>
      <c r="J100" s="119"/>
      <c r="L100" s="120">
        <v>61321</v>
      </c>
      <c r="M100" s="219"/>
      <c r="N100" s="121"/>
      <c r="O100" s="121"/>
      <c r="Y100" s="208"/>
      <c r="Z100" s="91"/>
      <c r="AB100" s="172"/>
      <c r="AC100" s="173"/>
      <c r="AD100" s="173"/>
      <c r="AE100" s="91"/>
      <c r="AF100" s="27">
        <v>-1</v>
      </c>
      <c r="AG100" s="27">
        <v>-1</v>
      </c>
      <c r="AH100" s="91"/>
      <c r="AK100" s="91"/>
      <c r="AN100" s="208">
        <f t="shared" si="46"/>
        <v>5</v>
      </c>
      <c r="AO100" s="27" t="str">
        <f>IF($AN101&gt;$AN100, IFERROR(MATCH($AN100, $AN101:$AN$146, 0)-1, ROW($AO$146)-ROW()), "")</f>
        <v/>
      </c>
      <c r="AP100" s="91">
        <f t="shared" ca="1" si="47"/>
        <v>0</v>
      </c>
      <c r="AQ100" s="27" t="str">
        <f t="shared" ca="1" si="48"/>
        <v/>
      </c>
      <c r="AR100" s="27" t="str">
        <f t="shared" ca="1" si="49"/>
        <v/>
      </c>
      <c r="AS100" s="87">
        <f t="shared" ca="1" si="50"/>
        <v>0</v>
      </c>
      <c r="AT100" s="27" t="str">
        <f t="shared" ca="1" si="51"/>
        <v/>
      </c>
      <c r="AU100" s="27" t="str">
        <f t="shared" ca="1" si="52"/>
        <v/>
      </c>
      <c r="AV100" s="83" t="str">
        <f t="shared" ca="1" si="53"/>
        <v/>
      </c>
      <c r="AW100" s="30" t="str">
        <f t="shared" si="54"/>
        <v/>
      </c>
      <c r="AX100" s="30" t="str">
        <f t="shared" si="55"/>
        <v/>
      </c>
      <c r="AY100" s="85" t="str">
        <f t="shared" ca="1" si="56"/>
        <v/>
      </c>
      <c r="AZ100" s="30" t="str">
        <f t="shared" si="57"/>
        <v/>
      </c>
      <c r="BA100" s="30" t="str">
        <f t="shared" si="58"/>
        <v/>
      </c>
      <c r="BB100" s="87" t="str">
        <f t="shared" ca="1" si="59"/>
        <v/>
      </c>
      <c r="BC100" s="27" t="str">
        <f t="shared" ca="1" si="60"/>
        <v/>
      </c>
      <c r="BD100" s="27" t="str">
        <f t="shared" ca="1" si="61"/>
        <v/>
      </c>
      <c r="BE100" s="166" t="str">
        <f t="shared" si="62"/>
        <v/>
      </c>
      <c r="BF100" s="27" t="str">
        <f t="shared" si="63"/>
        <v/>
      </c>
      <c r="BG100" s="27" t="str">
        <f t="shared" si="64"/>
        <v/>
      </c>
      <c r="BH100" s="174"/>
      <c r="BI100" s="89" t="str">
        <f t="shared" ca="1" si="65"/>
        <v/>
      </c>
      <c r="BJ100" s="116" t="str">
        <f t="shared" ca="1" si="66"/>
        <v/>
      </c>
      <c r="BK100" s="117" t="str">
        <f t="shared" ca="1" si="67"/>
        <v/>
      </c>
      <c r="BL100" s="117" t="str">
        <f t="shared" ca="1" si="68"/>
        <v/>
      </c>
      <c r="BM100" s="118" t="str">
        <f t="shared" ca="1" si="69"/>
        <v/>
      </c>
      <c r="BO100" s="28" t="str">
        <f t="shared" ca="1" si="44"/>
        <v/>
      </c>
    </row>
    <row r="101" spans="1:67" s="27" customFormat="1" ht="14.25" customHeight="1" x14ac:dyDescent="0.3">
      <c r="A101" s="76" t="str">
        <f t="shared" ca="1" si="45"/>
        <v/>
      </c>
      <c r="B101" s="119"/>
      <c r="C101" s="119"/>
      <c r="D101" s="119"/>
      <c r="E101" s="119" t="s">
        <v>35</v>
      </c>
      <c r="F101" s="119" t="s">
        <v>322</v>
      </c>
      <c r="G101" s="119"/>
      <c r="H101" s="119"/>
      <c r="I101" s="119"/>
      <c r="J101" s="119"/>
      <c r="L101" s="120">
        <v>6133</v>
      </c>
      <c r="M101" s="219">
        <f>SUM(M102:M103)</f>
        <v>0</v>
      </c>
      <c r="N101" s="121"/>
      <c r="O101" s="121"/>
      <c r="Y101" s="208"/>
      <c r="Z101" s="91"/>
      <c r="AB101" s="172"/>
      <c r="AC101" s="173"/>
      <c r="AD101" s="173"/>
      <c r="AE101" s="91"/>
      <c r="AF101" s="27">
        <v>-1</v>
      </c>
      <c r="AG101" s="27">
        <v>-1</v>
      </c>
      <c r="AH101" s="91"/>
      <c r="AK101" s="91"/>
      <c r="AN101" s="208">
        <f t="shared" si="46"/>
        <v>4</v>
      </c>
      <c r="AO101" s="27">
        <f>IF($AN102&gt;$AN101, IFERROR(MATCH($AN101, $AN102:$AN$146, 0)-1, ROW($AO$146)-ROW()), "")</f>
        <v>2</v>
      </c>
      <c r="AP101" s="91">
        <f t="shared" ca="1" si="47"/>
        <v>0</v>
      </c>
      <c r="AQ101" s="27" t="str">
        <f t="shared" ca="1" si="48"/>
        <v/>
      </c>
      <c r="AR101" s="27" t="str">
        <f t="shared" ca="1" si="49"/>
        <v/>
      </c>
      <c r="AS101" s="87">
        <f t="shared" ca="1" si="50"/>
        <v>0</v>
      </c>
      <c r="AT101" s="27" t="str">
        <f t="shared" ca="1" si="51"/>
        <v/>
      </c>
      <c r="AU101" s="27" t="str">
        <f t="shared" ca="1" si="52"/>
        <v/>
      </c>
      <c r="AV101" s="83" t="str">
        <f t="shared" ca="1" si="53"/>
        <v/>
      </c>
      <c r="AW101" s="30" t="str">
        <f t="shared" si="54"/>
        <v/>
      </c>
      <c r="AX101" s="30" t="str">
        <f t="shared" si="55"/>
        <v/>
      </c>
      <c r="AY101" s="85" t="str">
        <f t="shared" ca="1" si="56"/>
        <v/>
      </c>
      <c r="AZ101" s="30" t="str">
        <f t="shared" si="57"/>
        <v/>
      </c>
      <c r="BA101" s="30" t="str">
        <f t="shared" si="58"/>
        <v/>
      </c>
      <c r="BB101" s="87" t="str">
        <f t="shared" ca="1" si="59"/>
        <v/>
      </c>
      <c r="BC101" s="27" t="str">
        <f t="shared" ca="1" si="60"/>
        <v/>
      </c>
      <c r="BD101" s="27" t="str">
        <f t="shared" ca="1" si="61"/>
        <v/>
      </c>
      <c r="BE101" s="166" t="str">
        <f t="shared" si="62"/>
        <v/>
      </c>
      <c r="BF101" s="27" t="str">
        <f t="shared" si="63"/>
        <v/>
      </c>
      <c r="BG101" s="27" t="str">
        <f t="shared" si="64"/>
        <v/>
      </c>
      <c r="BH101" s="174"/>
      <c r="BI101" s="89" t="str">
        <f t="shared" ca="1" si="65"/>
        <v/>
      </c>
      <c r="BJ101" s="116" t="str">
        <f t="shared" ca="1" si="66"/>
        <v/>
      </c>
      <c r="BK101" s="117" t="str">
        <f t="shared" ca="1" si="67"/>
        <v/>
      </c>
      <c r="BL101" s="117" t="str">
        <f t="shared" ca="1" si="68"/>
        <v/>
      </c>
      <c r="BM101" s="118" t="str">
        <f t="shared" ca="1" si="69"/>
        <v/>
      </c>
      <c r="BO101" s="28" t="str">
        <f t="shared" ca="1" si="44"/>
        <v/>
      </c>
    </row>
    <row r="102" spans="1:67" s="27" customFormat="1" ht="14.25" customHeight="1" x14ac:dyDescent="0.3">
      <c r="A102" s="76" t="str">
        <f t="shared" ca="1" si="45"/>
        <v/>
      </c>
      <c r="B102" s="119"/>
      <c r="C102" s="119"/>
      <c r="D102" s="119"/>
      <c r="E102" s="119" t="s">
        <v>35</v>
      </c>
      <c r="F102" s="119" t="s">
        <v>35</v>
      </c>
      <c r="G102" s="119" t="s">
        <v>313</v>
      </c>
      <c r="H102" s="119"/>
      <c r="I102" s="119"/>
      <c r="J102" s="119"/>
      <c r="L102" s="120">
        <v>61330</v>
      </c>
      <c r="M102" s="219"/>
      <c r="N102" s="121"/>
      <c r="O102" s="121"/>
      <c r="Y102" s="208"/>
      <c r="Z102" s="91"/>
      <c r="AB102" s="172"/>
      <c r="AC102" s="173"/>
      <c r="AD102" s="173"/>
      <c r="AE102" s="91"/>
      <c r="AF102" s="27">
        <v>-1</v>
      </c>
      <c r="AG102" s="27">
        <v>-1</v>
      </c>
      <c r="AH102" s="91"/>
      <c r="AK102" s="91"/>
      <c r="AN102" s="208">
        <f t="shared" si="46"/>
        <v>5</v>
      </c>
      <c r="AO102" s="27" t="str">
        <f>IF($AN103&gt;$AN102, IFERROR(MATCH($AN102, $AN103:$AN$146, 0)-1, ROW($AO$146)-ROW()), "")</f>
        <v/>
      </c>
      <c r="AP102" s="91">
        <f t="shared" ca="1" si="47"/>
        <v>0</v>
      </c>
      <c r="AQ102" s="27" t="str">
        <f t="shared" ca="1" si="48"/>
        <v/>
      </c>
      <c r="AR102" s="27" t="str">
        <f t="shared" ca="1" si="49"/>
        <v/>
      </c>
      <c r="AS102" s="87">
        <f t="shared" ca="1" si="50"/>
        <v>0</v>
      </c>
      <c r="AT102" s="27" t="str">
        <f t="shared" ca="1" si="51"/>
        <v/>
      </c>
      <c r="AU102" s="27" t="str">
        <f t="shared" ca="1" si="52"/>
        <v/>
      </c>
      <c r="AV102" s="83" t="str">
        <f t="shared" ca="1" si="53"/>
        <v/>
      </c>
      <c r="AW102" s="30" t="str">
        <f t="shared" si="54"/>
        <v/>
      </c>
      <c r="AX102" s="30" t="str">
        <f t="shared" si="55"/>
        <v/>
      </c>
      <c r="AY102" s="85" t="str">
        <f t="shared" ca="1" si="56"/>
        <v/>
      </c>
      <c r="AZ102" s="30" t="str">
        <f t="shared" si="57"/>
        <v/>
      </c>
      <c r="BA102" s="30" t="str">
        <f t="shared" si="58"/>
        <v/>
      </c>
      <c r="BB102" s="87" t="str">
        <f t="shared" ca="1" si="59"/>
        <v/>
      </c>
      <c r="BC102" s="27" t="str">
        <f t="shared" ca="1" si="60"/>
        <v/>
      </c>
      <c r="BD102" s="27" t="str">
        <f t="shared" ca="1" si="61"/>
        <v/>
      </c>
      <c r="BE102" s="166" t="str">
        <f t="shared" si="62"/>
        <v/>
      </c>
      <c r="BF102" s="27" t="str">
        <f t="shared" si="63"/>
        <v/>
      </c>
      <c r="BG102" s="27" t="str">
        <f t="shared" si="64"/>
        <v/>
      </c>
      <c r="BH102" s="174"/>
      <c r="BI102" s="89" t="str">
        <f t="shared" ca="1" si="65"/>
        <v/>
      </c>
      <c r="BJ102" s="116" t="str">
        <f t="shared" ca="1" si="66"/>
        <v/>
      </c>
      <c r="BK102" s="117" t="str">
        <f t="shared" ca="1" si="67"/>
        <v/>
      </c>
      <c r="BL102" s="117" t="str">
        <f t="shared" ca="1" si="68"/>
        <v/>
      </c>
      <c r="BM102" s="118" t="str">
        <f t="shared" ca="1" si="69"/>
        <v/>
      </c>
      <c r="BO102" s="28" t="str">
        <f t="shared" ca="1" si="44"/>
        <v/>
      </c>
    </row>
    <row r="103" spans="1:67" s="27" customFormat="1" ht="14.25" customHeight="1" x14ac:dyDescent="0.3">
      <c r="A103" s="76" t="str">
        <f t="shared" ca="1" si="45"/>
        <v/>
      </c>
      <c r="B103" s="119"/>
      <c r="C103" s="119"/>
      <c r="D103" s="119"/>
      <c r="E103" s="119" t="s">
        <v>35</v>
      </c>
      <c r="F103" s="119" t="s">
        <v>35</v>
      </c>
      <c r="G103" s="119" t="s">
        <v>314</v>
      </c>
      <c r="H103" s="119"/>
      <c r="I103" s="119"/>
      <c r="J103" s="119"/>
      <c r="L103" s="120">
        <v>61331</v>
      </c>
      <c r="M103" s="219"/>
      <c r="N103" s="121"/>
      <c r="O103" s="121"/>
      <c r="Y103" s="208"/>
      <c r="Z103" s="91"/>
      <c r="AB103" s="172"/>
      <c r="AC103" s="173"/>
      <c r="AD103" s="173"/>
      <c r="AE103" s="91"/>
      <c r="AF103" s="27">
        <v>-1</v>
      </c>
      <c r="AG103" s="27">
        <v>-1</v>
      </c>
      <c r="AH103" s="91"/>
      <c r="AK103" s="91"/>
      <c r="AN103" s="208">
        <f t="shared" si="46"/>
        <v>5</v>
      </c>
      <c r="AO103" s="27" t="str">
        <f>IF($AN104&gt;$AN103, IFERROR(MATCH($AN103, $AN104:$AN$146, 0)-1, ROW($AO$146)-ROW()), "")</f>
        <v/>
      </c>
      <c r="AP103" s="91">
        <f t="shared" ca="1" si="47"/>
        <v>0</v>
      </c>
      <c r="AQ103" s="27" t="str">
        <f t="shared" ca="1" si="48"/>
        <v/>
      </c>
      <c r="AR103" s="27" t="str">
        <f t="shared" ca="1" si="49"/>
        <v/>
      </c>
      <c r="AS103" s="87">
        <f t="shared" ca="1" si="50"/>
        <v>0</v>
      </c>
      <c r="AT103" s="27" t="str">
        <f t="shared" ca="1" si="51"/>
        <v/>
      </c>
      <c r="AU103" s="27" t="str">
        <f t="shared" ca="1" si="52"/>
        <v/>
      </c>
      <c r="AV103" s="83" t="str">
        <f t="shared" ca="1" si="53"/>
        <v/>
      </c>
      <c r="AW103" s="30" t="str">
        <f t="shared" si="54"/>
        <v/>
      </c>
      <c r="AX103" s="30" t="str">
        <f t="shared" si="55"/>
        <v/>
      </c>
      <c r="AY103" s="85" t="str">
        <f t="shared" ca="1" si="56"/>
        <v/>
      </c>
      <c r="AZ103" s="30" t="str">
        <f t="shared" si="57"/>
        <v/>
      </c>
      <c r="BA103" s="30" t="str">
        <f t="shared" si="58"/>
        <v/>
      </c>
      <c r="BB103" s="87" t="str">
        <f t="shared" ca="1" si="59"/>
        <v/>
      </c>
      <c r="BC103" s="27" t="str">
        <f t="shared" ca="1" si="60"/>
        <v/>
      </c>
      <c r="BD103" s="27" t="str">
        <f t="shared" ca="1" si="61"/>
        <v/>
      </c>
      <c r="BE103" s="166" t="str">
        <f t="shared" si="62"/>
        <v/>
      </c>
      <c r="BF103" s="27" t="str">
        <f t="shared" si="63"/>
        <v/>
      </c>
      <c r="BG103" s="27" t="str">
        <f t="shared" si="64"/>
        <v/>
      </c>
      <c r="BH103" s="174"/>
      <c r="BI103" s="89" t="str">
        <f t="shared" ca="1" si="65"/>
        <v/>
      </c>
      <c r="BJ103" s="116" t="str">
        <f t="shared" ca="1" si="66"/>
        <v/>
      </c>
      <c r="BK103" s="117" t="str">
        <f t="shared" ca="1" si="67"/>
        <v/>
      </c>
      <c r="BL103" s="117" t="str">
        <f t="shared" ca="1" si="68"/>
        <v/>
      </c>
      <c r="BM103" s="118" t="str">
        <f t="shared" ca="1" si="69"/>
        <v/>
      </c>
      <c r="BO103" s="28" t="str">
        <f t="shared" ca="1" si="44"/>
        <v/>
      </c>
    </row>
    <row r="104" spans="1:67" s="27" customFormat="1" ht="14.25" customHeight="1" x14ac:dyDescent="0.3">
      <c r="A104" s="76" t="str">
        <f t="shared" ca="1" si="45"/>
        <v/>
      </c>
      <c r="B104" s="119"/>
      <c r="C104" s="119"/>
      <c r="D104" s="119"/>
      <c r="E104" s="119" t="s">
        <v>35</v>
      </c>
      <c r="F104" s="119" t="s">
        <v>323</v>
      </c>
      <c r="G104" s="119"/>
      <c r="H104" s="119"/>
      <c r="I104" s="119"/>
      <c r="J104" s="119"/>
      <c r="L104" s="120">
        <v>6137</v>
      </c>
      <c r="M104" s="219"/>
      <c r="N104" s="121"/>
      <c r="O104" s="121"/>
      <c r="Y104" s="208"/>
      <c r="Z104" s="91"/>
      <c r="AB104" s="172"/>
      <c r="AC104" s="173"/>
      <c r="AD104" s="173"/>
      <c r="AE104" s="91"/>
      <c r="AF104" s="27">
        <v>-1</v>
      </c>
      <c r="AG104" s="27">
        <v>-1</v>
      </c>
      <c r="AH104" s="91"/>
      <c r="AK104" s="91"/>
      <c r="AN104" s="208">
        <f t="shared" si="46"/>
        <v>4</v>
      </c>
      <c r="AO104" s="27" t="str">
        <f>IF($AN105&gt;$AN104, IFERROR(MATCH($AN104, $AN105:$AN$146, 0)-1, ROW($AO$146)-ROW()), "")</f>
        <v/>
      </c>
      <c r="AP104" s="91">
        <f t="shared" ca="1" si="47"/>
        <v>0</v>
      </c>
      <c r="AQ104" s="27" t="str">
        <f t="shared" ca="1" si="48"/>
        <v/>
      </c>
      <c r="AR104" s="27" t="str">
        <f t="shared" ca="1" si="49"/>
        <v/>
      </c>
      <c r="AS104" s="87">
        <f t="shared" ca="1" si="50"/>
        <v>0</v>
      </c>
      <c r="AT104" s="27" t="str">
        <f t="shared" ca="1" si="51"/>
        <v/>
      </c>
      <c r="AU104" s="27" t="str">
        <f t="shared" ca="1" si="52"/>
        <v/>
      </c>
      <c r="AV104" s="83" t="str">
        <f t="shared" ca="1" si="53"/>
        <v/>
      </c>
      <c r="AW104" s="30" t="str">
        <f t="shared" si="54"/>
        <v/>
      </c>
      <c r="AX104" s="30" t="str">
        <f t="shared" si="55"/>
        <v/>
      </c>
      <c r="AY104" s="85" t="str">
        <f t="shared" ca="1" si="56"/>
        <v/>
      </c>
      <c r="AZ104" s="30" t="str">
        <f t="shared" si="57"/>
        <v/>
      </c>
      <c r="BA104" s="30" t="str">
        <f t="shared" si="58"/>
        <v/>
      </c>
      <c r="BB104" s="87" t="str">
        <f t="shared" ca="1" si="59"/>
        <v/>
      </c>
      <c r="BC104" s="27" t="str">
        <f t="shared" ca="1" si="60"/>
        <v/>
      </c>
      <c r="BD104" s="27" t="str">
        <f t="shared" ca="1" si="61"/>
        <v/>
      </c>
      <c r="BE104" s="166" t="str">
        <f t="shared" si="62"/>
        <v/>
      </c>
      <c r="BF104" s="27" t="str">
        <f t="shared" si="63"/>
        <v/>
      </c>
      <c r="BG104" s="27" t="str">
        <f t="shared" si="64"/>
        <v/>
      </c>
      <c r="BH104" s="174"/>
      <c r="BI104" s="89" t="str">
        <f t="shared" ca="1" si="65"/>
        <v/>
      </c>
      <c r="BJ104" s="116" t="str">
        <f t="shared" ca="1" si="66"/>
        <v/>
      </c>
      <c r="BK104" s="117" t="str">
        <f t="shared" ca="1" si="67"/>
        <v/>
      </c>
      <c r="BL104" s="117" t="str">
        <f t="shared" ca="1" si="68"/>
        <v/>
      </c>
      <c r="BM104" s="118" t="str">
        <f t="shared" ca="1" si="69"/>
        <v/>
      </c>
      <c r="BO104" s="28" t="str">
        <f t="shared" ca="1" si="44"/>
        <v/>
      </c>
    </row>
    <row r="105" spans="1:67" s="27" customFormat="1" ht="14.25" customHeight="1" x14ac:dyDescent="0.3">
      <c r="A105" s="76" t="str">
        <f t="shared" ca="1" si="45"/>
        <v/>
      </c>
      <c r="B105" s="119"/>
      <c r="C105" s="119"/>
      <c r="D105" s="119"/>
      <c r="E105" s="119" t="s">
        <v>35</v>
      </c>
      <c r="F105" s="119" t="s">
        <v>324</v>
      </c>
      <c r="G105" s="119"/>
      <c r="H105" s="119"/>
      <c r="I105" s="119"/>
      <c r="J105" s="119"/>
      <c r="L105" s="120">
        <v>6138</v>
      </c>
      <c r="M105" s="219"/>
      <c r="N105" s="121"/>
      <c r="O105" s="121"/>
      <c r="Y105" s="208"/>
      <c r="Z105" s="91"/>
      <c r="AB105" s="172"/>
      <c r="AC105" s="173"/>
      <c r="AD105" s="173"/>
      <c r="AE105" s="91"/>
      <c r="AF105" s="27">
        <v>-1</v>
      </c>
      <c r="AG105" s="27">
        <v>-1</v>
      </c>
      <c r="AH105" s="91"/>
      <c r="AK105" s="91"/>
      <c r="AN105" s="208">
        <f t="shared" si="46"/>
        <v>4</v>
      </c>
      <c r="AO105" s="27" t="str">
        <f>IF($AN106&gt;$AN105, IFERROR(MATCH($AN105, $AN106:$AN$146, 0)-1, ROW($AO$146)-ROW()), "")</f>
        <v/>
      </c>
      <c r="AP105" s="91">
        <f t="shared" ca="1" si="47"/>
        <v>0</v>
      </c>
      <c r="AQ105" s="27" t="str">
        <f t="shared" ca="1" si="48"/>
        <v/>
      </c>
      <c r="AR105" s="27" t="str">
        <f t="shared" ca="1" si="49"/>
        <v/>
      </c>
      <c r="AS105" s="87">
        <f t="shared" ca="1" si="50"/>
        <v>0</v>
      </c>
      <c r="AT105" s="27" t="str">
        <f t="shared" ca="1" si="51"/>
        <v/>
      </c>
      <c r="AU105" s="27" t="str">
        <f t="shared" ca="1" si="52"/>
        <v/>
      </c>
      <c r="AV105" s="83" t="str">
        <f t="shared" ca="1" si="53"/>
        <v/>
      </c>
      <c r="AW105" s="30" t="str">
        <f t="shared" si="54"/>
        <v/>
      </c>
      <c r="AX105" s="30" t="str">
        <f t="shared" si="55"/>
        <v/>
      </c>
      <c r="AY105" s="85" t="str">
        <f t="shared" ca="1" si="56"/>
        <v/>
      </c>
      <c r="AZ105" s="30" t="str">
        <f t="shared" si="57"/>
        <v/>
      </c>
      <c r="BA105" s="30" t="str">
        <f t="shared" si="58"/>
        <v/>
      </c>
      <c r="BB105" s="87" t="str">
        <f t="shared" ca="1" si="59"/>
        <v/>
      </c>
      <c r="BC105" s="27" t="str">
        <f t="shared" ca="1" si="60"/>
        <v/>
      </c>
      <c r="BD105" s="27" t="str">
        <f t="shared" ca="1" si="61"/>
        <v/>
      </c>
      <c r="BE105" s="166" t="str">
        <f t="shared" si="62"/>
        <v/>
      </c>
      <c r="BF105" s="27" t="str">
        <f t="shared" si="63"/>
        <v/>
      </c>
      <c r="BG105" s="27" t="str">
        <f t="shared" si="64"/>
        <v/>
      </c>
      <c r="BH105" s="174"/>
      <c r="BI105" s="89" t="str">
        <f t="shared" ca="1" si="65"/>
        <v/>
      </c>
      <c r="BJ105" s="116" t="str">
        <f t="shared" ca="1" si="66"/>
        <v/>
      </c>
      <c r="BK105" s="117" t="str">
        <f t="shared" ca="1" si="67"/>
        <v/>
      </c>
      <c r="BL105" s="117" t="str">
        <f t="shared" ca="1" si="68"/>
        <v/>
      </c>
      <c r="BM105" s="118" t="str">
        <f t="shared" ca="1" si="69"/>
        <v/>
      </c>
      <c r="BO105" s="28" t="str">
        <f t="shared" ca="1" si="44"/>
        <v/>
      </c>
    </row>
    <row r="106" spans="1:67" s="27" customFormat="1" ht="14.25" customHeight="1" x14ac:dyDescent="0.3">
      <c r="A106" s="76" t="str">
        <f t="shared" ca="1" si="45"/>
        <v/>
      </c>
      <c r="B106" s="119"/>
      <c r="C106" s="119"/>
      <c r="D106" s="119"/>
      <c r="E106" s="119" t="s">
        <v>325</v>
      </c>
      <c r="F106" s="119"/>
      <c r="G106" s="119"/>
      <c r="H106" s="119"/>
      <c r="I106" s="119"/>
      <c r="J106" s="119"/>
      <c r="L106" s="120">
        <v>614</v>
      </c>
      <c r="M106" s="219"/>
      <c r="N106" s="121"/>
      <c r="O106" s="121"/>
      <c r="Y106" s="208"/>
      <c r="Z106" s="91"/>
      <c r="AB106" s="172"/>
      <c r="AC106" s="173"/>
      <c r="AD106" s="173"/>
      <c r="AE106" s="91"/>
      <c r="AF106" s="27">
        <v>-1</v>
      </c>
      <c r="AG106" s="27">
        <v>-1</v>
      </c>
      <c r="AH106" s="91"/>
      <c r="AK106" s="91"/>
      <c r="AN106" s="208">
        <f t="shared" si="46"/>
        <v>3</v>
      </c>
      <c r="AO106" s="27" t="str">
        <f>IF($AN107&gt;$AN106, IFERROR(MATCH($AN106, $AN107:$AN$146, 0)-1, ROW($AO$146)-ROW()), "")</f>
        <v/>
      </c>
      <c r="AP106" s="91">
        <f t="shared" ca="1" si="47"/>
        <v>0</v>
      </c>
      <c r="AQ106" s="27" t="str">
        <f t="shared" ca="1" si="48"/>
        <v/>
      </c>
      <c r="AR106" s="27" t="str">
        <f t="shared" ca="1" si="49"/>
        <v/>
      </c>
      <c r="AS106" s="87">
        <f t="shared" ca="1" si="50"/>
        <v>0</v>
      </c>
      <c r="AT106" s="27" t="str">
        <f t="shared" ca="1" si="51"/>
        <v/>
      </c>
      <c r="AU106" s="27" t="str">
        <f t="shared" ca="1" si="52"/>
        <v/>
      </c>
      <c r="AV106" s="83" t="str">
        <f t="shared" ca="1" si="53"/>
        <v/>
      </c>
      <c r="AW106" s="30" t="str">
        <f t="shared" si="54"/>
        <v/>
      </c>
      <c r="AX106" s="30" t="str">
        <f t="shared" si="55"/>
        <v/>
      </c>
      <c r="AY106" s="85" t="str">
        <f t="shared" ca="1" si="56"/>
        <v/>
      </c>
      <c r="AZ106" s="30" t="str">
        <f t="shared" si="57"/>
        <v/>
      </c>
      <c r="BA106" s="30" t="str">
        <f t="shared" si="58"/>
        <v/>
      </c>
      <c r="BB106" s="87" t="str">
        <f t="shared" ca="1" si="59"/>
        <v/>
      </c>
      <c r="BC106" s="27" t="str">
        <f t="shared" ca="1" si="60"/>
        <v/>
      </c>
      <c r="BD106" s="27" t="str">
        <f t="shared" ca="1" si="61"/>
        <v/>
      </c>
      <c r="BE106" s="166" t="str">
        <f t="shared" si="62"/>
        <v/>
      </c>
      <c r="BF106" s="27" t="str">
        <f t="shared" si="63"/>
        <v/>
      </c>
      <c r="BG106" s="27" t="str">
        <f t="shared" si="64"/>
        <v/>
      </c>
      <c r="BH106" s="174"/>
      <c r="BI106" s="89" t="str">
        <f t="shared" ca="1" si="65"/>
        <v/>
      </c>
      <c r="BJ106" s="116" t="str">
        <f t="shared" ca="1" si="66"/>
        <v/>
      </c>
      <c r="BK106" s="117" t="str">
        <f t="shared" ca="1" si="67"/>
        <v/>
      </c>
      <c r="BL106" s="117" t="str">
        <f t="shared" ca="1" si="68"/>
        <v/>
      </c>
      <c r="BM106" s="118" t="str">
        <f t="shared" ca="1" si="69"/>
        <v/>
      </c>
      <c r="BO106" s="28" t="str">
        <f t="shared" ca="1" si="44"/>
        <v/>
      </c>
    </row>
    <row r="107" spans="1:67" s="27" customFormat="1" ht="14.25" customHeight="1" x14ac:dyDescent="0.3">
      <c r="A107" s="76" t="str">
        <f t="shared" ca="1" si="45"/>
        <v/>
      </c>
      <c r="B107" s="119"/>
      <c r="C107" s="119"/>
      <c r="D107" s="119"/>
      <c r="E107" s="119" t="s">
        <v>326</v>
      </c>
      <c r="F107" s="119"/>
      <c r="G107" s="119"/>
      <c r="H107" s="119"/>
      <c r="I107" s="119"/>
      <c r="J107" s="119"/>
      <c r="L107" s="120">
        <v>615</v>
      </c>
      <c r="M107" s="219"/>
      <c r="N107" s="121"/>
      <c r="O107" s="121"/>
      <c r="Y107" s="208"/>
      <c r="Z107" s="91"/>
      <c r="AB107" s="172"/>
      <c r="AC107" s="173"/>
      <c r="AD107" s="173"/>
      <c r="AE107" s="91"/>
      <c r="AF107" s="27">
        <v>-1</v>
      </c>
      <c r="AG107" s="27">
        <v>-1</v>
      </c>
      <c r="AH107" s="91"/>
      <c r="AK107" s="91"/>
      <c r="AN107" s="208">
        <f t="shared" si="46"/>
        <v>3</v>
      </c>
      <c r="AO107" s="27" t="str">
        <f>IF($AN108&gt;$AN107, IFERROR(MATCH($AN107, $AN108:$AN$146, 0)-1, ROW($AO$146)-ROW()), "")</f>
        <v/>
      </c>
      <c r="AP107" s="91">
        <f t="shared" ca="1" si="47"/>
        <v>0</v>
      </c>
      <c r="AQ107" s="27" t="str">
        <f t="shared" ca="1" si="48"/>
        <v/>
      </c>
      <c r="AR107" s="27" t="str">
        <f t="shared" ca="1" si="49"/>
        <v/>
      </c>
      <c r="AS107" s="87">
        <f t="shared" ca="1" si="50"/>
        <v>0</v>
      </c>
      <c r="AT107" s="27" t="str">
        <f t="shared" ca="1" si="51"/>
        <v/>
      </c>
      <c r="AU107" s="27" t="str">
        <f t="shared" ca="1" si="52"/>
        <v/>
      </c>
      <c r="AV107" s="83" t="str">
        <f t="shared" ca="1" si="53"/>
        <v/>
      </c>
      <c r="AW107" s="30" t="str">
        <f t="shared" si="54"/>
        <v/>
      </c>
      <c r="AX107" s="30" t="str">
        <f t="shared" si="55"/>
        <v/>
      </c>
      <c r="AY107" s="85" t="str">
        <f t="shared" ca="1" si="56"/>
        <v/>
      </c>
      <c r="AZ107" s="30" t="str">
        <f t="shared" si="57"/>
        <v/>
      </c>
      <c r="BA107" s="30" t="str">
        <f t="shared" si="58"/>
        <v/>
      </c>
      <c r="BB107" s="87" t="str">
        <f t="shared" ca="1" si="59"/>
        <v/>
      </c>
      <c r="BC107" s="27" t="str">
        <f t="shared" ca="1" si="60"/>
        <v/>
      </c>
      <c r="BD107" s="27" t="str">
        <f t="shared" ca="1" si="61"/>
        <v/>
      </c>
      <c r="BE107" s="166" t="str">
        <f t="shared" si="62"/>
        <v/>
      </c>
      <c r="BF107" s="27" t="str">
        <f t="shared" si="63"/>
        <v/>
      </c>
      <c r="BG107" s="27" t="str">
        <f t="shared" si="64"/>
        <v/>
      </c>
      <c r="BH107" s="174"/>
      <c r="BI107" s="89" t="str">
        <f t="shared" ca="1" si="65"/>
        <v/>
      </c>
      <c r="BJ107" s="116" t="str">
        <f t="shared" ca="1" si="66"/>
        <v/>
      </c>
      <c r="BK107" s="117" t="str">
        <f t="shared" ca="1" si="67"/>
        <v/>
      </c>
      <c r="BL107" s="117" t="str">
        <f t="shared" ca="1" si="68"/>
        <v/>
      </c>
      <c r="BM107" s="118" t="str">
        <f t="shared" ca="1" si="69"/>
        <v/>
      </c>
      <c r="BO107" s="28" t="str">
        <f t="shared" ca="1" si="44"/>
        <v/>
      </c>
    </row>
    <row r="108" spans="1:67" s="27" customFormat="1" ht="14.25" customHeight="1" x14ac:dyDescent="0.3">
      <c r="A108" s="76" t="str">
        <f t="shared" ca="1" si="45"/>
        <v/>
      </c>
      <c r="B108" s="119"/>
      <c r="C108" s="119"/>
      <c r="D108" s="119"/>
      <c r="E108" s="119" t="s">
        <v>357</v>
      </c>
      <c r="F108" s="119"/>
      <c r="G108" s="119"/>
      <c r="H108" s="119"/>
      <c r="I108" s="119"/>
      <c r="J108" s="119"/>
      <c r="L108" s="120">
        <v>616</v>
      </c>
      <c r="M108" s="219"/>
      <c r="N108" s="121"/>
      <c r="O108" s="121"/>
      <c r="Y108" s="208"/>
      <c r="Z108" s="91"/>
      <c r="AB108" s="172"/>
      <c r="AC108" s="173"/>
      <c r="AD108" s="173"/>
      <c r="AE108" s="91"/>
      <c r="AF108" s="27">
        <v>-1</v>
      </c>
      <c r="AG108" s="27">
        <v>-1</v>
      </c>
      <c r="AH108" s="91"/>
      <c r="AK108" s="91"/>
      <c r="AN108" s="208">
        <f t="shared" si="46"/>
        <v>3</v>
      </c>
      <c r="AO108" s="27" t="str">
        <f>IF($AN109&gt;$AN108, IFERROR(MATCH($AN108, $AN109:$AN$146, 0)-1, ROW($AO$146)-ROW()), "")</f>
        <v/>
      </c>
      <c r="AP108" s="91">
        <f t="shared" ca="1" si="47"/>
        <v>0</v>
      </c>
      <c r="AQ108" s="27" t="str">
        <f t="shared" ca="1" si="48"/>
        <v/>
      </c>
      <c r="AR108" s="27" t="str">
        <f t="shared" ca="1" si="49"/>
        <v/>
      </c>
      <c r="AS108" s="87">
        <f t="shared" ca="1" si="50"/>
        <v>0</v>
      </c>
      <c r="AT108" s="27" t="str">
        <f t="shared" ca="1" si="51"/>
        <v/>
      </c>
      <c r="AU108" s="27" t="str">
        <f t="shared" ca="1" si="52"/>
        <v/>
      </c>
      <c r="AV108" s="83" t="str">
        <f t="shared" ca="1" si="53"/>
        <v/>
      </c>
      <c r="AW108" s="30" t="str">
        <f t="shared" si="54"/>
        <v/>
      </c>
      <c r="AX108" s="30" t="str">
        <f t="shared" si="55"/>
        <v/>
      </c>
      <c r="AY108" s="85" t="str">
        <f t="shared" ca="1" si="56"/>
        <v/>
      </c>
      <c r="AZ108" s="30" t="str">
        <f t="shared" si="57"/>
        <v/>
      </c>
      <c r="BA108" s="30" t="str">
        <f t="shared" si="58"/>
        <v/>
      </c>
      <c r="BB108" s="87" t="str">
        <f t="shared" ca="1" si="59"/>
        <v/>
      </c>
      <c r="BC108" s="27" t="str">
        <f t="shared" ca="1" si="60"/>
        <v/>
      </c>
      <c r="BD108" s="27" t="str">
        <f t="shared" ca="1" si="61"/>
        <v/>
      </c>
      <c r="BE108" s="166" t="str">
        <f t="shared" si="62"/>
        <v/>
      </c>
      <c r="BF108" s="27" t="str">
        <f t="shared" si="63"/>
        <v/>
      </c>
      <c r="BG108" s="27" t="str">
        <f t="shared" si="64"/>
        <v/>
      </c>
      <c r="BH108" s="174"/>
      <c r="BI108" s="89" t="str">
        <f t="shared" ca="1" si="65"/>
        <v/>
      </c>
      <c r="BJ108" s="116" t="str">
        <f t="shared" ca="1" si="66"/>
        <v/>
      </c>
      <c r="BK108" s="117" t="str">
        <f t="shared" ca="1" si="67"/>
        <v/>
      </c>
      <c r="BL108" s="117" t="str">
        <f t="shared" ca="1" si="68"/>
        <v/>
      </c>
      <c r="BM108" s="118" t="str">
        <f t="shared" ca="1" si="69"/>
        <v/>
      </c>
      <c r="BO108" s="28" t="str">
        <f t="shared" ca="1" si="44"/>
        <v/>
      </c>
    </row>
    <row r="109" spans="1:67" s="27" customFormat="1" ht="14.25" customHeight="1" x14ac:dyDescent="0.3">
      <c r="A109" s="76" t="str">
        <f t="shared" ca="1" si="45"/>
        <v/>
      </c>
      <c r="B109" s="119"/>
      <c r="C109" s="119"/>
      <c r="D109" s="119"/>
      <c r="E109" s="119" t="s">
        <v>327</v>
      </c>
      <c r="F109" s="119"/>
      <c r="G109" s="119"/>
      <c r="H109" s="119"/>
      <c r="I109" s="119"/>
      <c r="J109" s="119"/>
      <c r="L109" s="120">
        <v>617</v>
      </c>
      <c r="M109" s="219"/>
      <c r="N109" s="121"/>
      <c r="O109" s="121"/>
      <c r="Y109" s="208"/>
      <c r="Z109" s="91"/>
      <c r="AB109" s="172"/>
      <c r="AC109" s="173"/>
      <c r="AD109" s="173"/>
      <c r="AE109" s="91"/>
      <c r="AF109" s="27">
        <v>-1</v>
      </c>
      <c r="AG109" s="27">
        <v>-1</v>
      </c>
      <c r="AH109" s="91"/>
      <c r="AK109" s="91"/>
      <c r="AN109" s="208">
        <f t="shared" si="46"/>
        <v>3</v>
      </c>
      <c r="AO109" s="27" t="str">
        <f>IF($AN110&gt;$AN109, IFERROR(MATCH($AN109, $AN110:$AN$146, 0)-1, ROW($AO$146)-ROW()), "")</f>
        <v/>
      </c>
      <c r="AP109" s="91">
        <f t="shared" ca="1" si="47"/>
        <v>0</v>
      </c>
      <c r="AQ109" s="27" t="str">
        <f t="shared" ca="1" si="48"/>
        <v/>
      </c>
      <c r="AR109" s="27" t="str">
        <f t="shared" ca="1" si="49"/>
        <v/>
      </c>
      <c r="AS109" s="87">
        <f t="shared" ca="1" si="50"/>
        <v>0</v>
      </c>
      <c r="AT109" s="27" t="str">
        <f t="shared" ca="1" si="51"/>
        <v/>
      </c>
      <c r="AU109" s="27" t="str">
        <f t="shared" ca="1" si="52"/>
        <v/>
      </c>
      <c r="AV109" s="83" t="str">
        <f t="shared" ca="1" si="53"/>
        <v/>
      </c>
      <c r="AW109" s="30" t="str">
        <f t="shared" si="54"/>
        <v/>
      </c>
      <c r="AX109" s="30" t="str">
        <f t="shared" si="55"/>
        <v/>
      </c>
      <c r="AY109" s="85" t="str">
        <f t="shared" ca="1" si="56"/>
        <v/>
      </c>
      <c r="AZ109" s="30" t="str">
        <f t="shared" si="57"/>
        <v/>
      </c>
      <c r="BA109" s="30" t="str">
        <f t="shared" si="58"/>
        <v/>
      </c>
      <c r="BB109" s="87" t="str">
        <f t="shared" ca="1" si="59"/>
        <v/>
      </c>
      <c r="BC109" s="27" t="str">
        <f t="shared" ca="1" si="60"/>
        <v/>
      </c>
      <c r="BD109" s="27" t="str">
        <f t="shared" ca="1" si="61"/>
        <v/>
      </c>
      <c r="BE109" s="166" t="str">
        <f t="shared" si="62"/>
        <v/>
      </c>
      <c r="BF109" s="27" t="str">
        <f t="shared" si="63"/>
        <v/>
      </c>
      <c r="BG109" s="27" t="str">
        <f t="shared" si="64"/>
        <v/>
      </c>
      <c r="BH109" s="174"/>
      <c r="BI109" s="89" t="str">
        <f t="shared" ca="1" si="65"/>
        <v/>
      </c>
      <c r="BJ109" s="116" t="str">
        <f t="shared" ca="1" si="66"/>
        <v/>
      </c>
      <c r="BK109" s="117" t="str">
        <f t="shared" ca="1" si="67"/>
        <v/>
      </c>
      <c r="BL109" s="117" t="str">
        <f t="shared" ca="1" si="68"/>
        <v/>
      </c>
      <c r="BM109" s="118" t="str">
        <f t="shared" ca="1" si="69"/>
        <v/>
      </c>
      <c r="BO109" s="28" t="str">
        <f t="shared" ca="1" si="44"/>
        <v/>
      </c>
    </row>
    <row r="110" spans="1:67" s="27" customFormat="1" ht="28.5" customHeight="1" x14ac:dyDescent="0.3">
      <c r="A110" s="76" t="str">
        <f t="shared" ca="1" si="45"/>
        <v/>
      </c>
      <c r="B110" s="119"/>
      <c r="C110" s="119"/>
      <c r="D110" s="119"/>
      <c r="E110" s="241" t="s">
        <v>328</v>
      </c>
      <c r="F110" s="241"/>
      <c r="G110" s="241"/>
      <c r="H110" s="241"/>
      <c r="I110" s="241"/>
      <c r="J110" s="241"/>
      <c r="K110" s="241"/>
      <c r="L110" s="120">
        <v>618</v>
      </c>
      <c r="M110" s="219"/>
      <c r="N110" s="121"/>
      <c r="O110" s="121"/>
      <c r="Y110" s="208"/>
      <c r="Z110" s="91"/>
      <c r="AB110" s="172"/>
      <c r="AC110" s="173"/>
      <c r="AD110" s="173"/>
      <c r="AE110" s="91"/>
      <c r="AF110" s="27">
        <v>-1</v>
      </c>
      <c r="AG110" s="27">
        <v>-1</v>
      </c>
      <c r="AH110" s="91"/>
      <c r="AK110" s="91"/>
      <c r="AN110" s="208">
        <f t="shared" si="46"/>
        <v>3</v>
      </c>
      <c r="AO110" s="27" t="str">
        <f>IF($AN111&gt;$AN110, IFERROR(MATCH($AN110, $AN111:$AN$146, 0)-1, ROW($AO$146)-ROW()), "")</f>
        <v/>
      </c>
      <c r="AP110" s="91">
        <f t="shared" ca="1" si="47"/>
        <v>0</v>
      </c>
      <c r="AQ110" s="27" t="str">
        <f t="shared" ca="1" si="48"/>
        <v/>
      </c>
      <c r="AR110" s="27" t="str">
        <f t="shared" ca="1" si="49"/>
        <v/>
      </c>
      <c r="AS110" s="87">
        <f t="shared" ca="1" si="50"/>
        <v>0</v>
      </c>
      <c r="AT110" s="27" t="str">
        <f t="shared" ca="1" si="51"/>
        <v/>
      </c>
      <c r="AU110" s="27" t="str">
        <f t="shared" ca="1" si="52"/>
        <v/>
      </c>
      <c r="AV110" s="83" t="str">
        <f t="shared" ca="1" si="53"/>
        <v/>
      </c>
      <c r="AW110" s="30" t="str">
        <f t="shared" si="54"/>
        <v/>
      </c>
      <c r="AX110" s="30" t="str">
        <f t="shared" si="55"/>
        <v/>
      </c>
      <c r="AY110" s="85" t="str">
        <f t="shared" ca="1" si="56"/>
        <v/>
      </c>
      <c r="AZ110" s="30" t="str">
        <f t="shared" si="57"/>
        <v/>
      </c>
      <c r="BA110" s="30" t="str">
        <f t="shared" si="58"/>
        <v/>
      </c>
      <c r="BB110" s="87" t="str">
        <f t="shared" ca="1" si="59"/>
        <v/>
      </c>
      <c r="BC110" s="27" t="str">
        <f t="shared" ca="1" si="60"/>
        <v/>
      </c>
      <c r="BD110" s="27" t="str">
        <f t="shared" ca="1" si="61"/>
        <v/>
      </c>
      <c r="BE110" s="166" t="str">
        <f t="shared" si="62"/>
        <v/>
      </c>
      <c r="BF110" s="27" t="str">
        <f t="shared" si="63"/>
        <v/>
      </c>
      <c r="BG110" s="27" t="str">
        <f t="shared" si="64"/>
        <v/>
      </c>
      <c r="BH110" s="174"/>
      <c r="BI110" s="89" t="str">
        <f t="shared" ca="1" si="65"/>
        <v/>
      </c>
      <c r="BJ110" s="116" t="str">
        <f t="shared" ca="1" si="66"/>
        <v/>
      </c>
      <c r="BK110" s="117" t="str">
        <f t="shared" ca="1" si="67"/>
        <v/>
      </c>
      <c r="BL110" s="117" t="str">
        <f t="shared" ca="1" si="68"/>
        <v/>
      </c>
      <c r="BM110" s="118" t="str">
        <f t="shared" ca="1" si="69"/>
        <v/>
      </c>
      <c r="BO110" s="28" t="str">
        <f t="shared" ca="1" si="44"/>
        <v/>
      </c>
    </row>
    <row r="111" spans="1:67" s="27" customFormat="1" ht="14.25" customHeight="1" x14ac:dyDescent="0.3">
      <c r="A111" s="76" t="str">
        <f t="shared" ca="1" si="45"/>
        <v/>
      </c>
      <c r="B111" s="119"/>
      <c r="C111" s="119"/>
      <c r="D111" s="119"/>
      <c r="E111" s="119" t="s">
        <v>329</v>
      </c>
      <c r="F111" s="119"/>
      <c r="G111" s="119"/>
      <c r="H111" s="119"/>
      <c r="I111" s="119"/>
      <c r="J111" s="119"/>
      <c r="L111" s="120">
        <v>619</v>
      </c>
      <c r="M111" s="219"/>
      <c r="N111" s="121"/>
      <c r="O111" s="121"/>
      <c r="Y111" s="208"/>
      <c r="Z111" s="91"/>
      <c r="AB111" s="172"/>
      <c r="AC111" s="173"/>
      <c r="AD111" s="173"/>
      <c r="AE111" s="91"/>
      <c r="AF111" s="27">
        <v>-1</v>
      </c>
      <c r="AG111" s="27">
        <v>-1</v>
      </c>
      <c r="AH111" s="91"/>
      <c r="AK111" s="91"/>
      <c r="AN111" s="208">
        <f t="shared" si="46"/>
        <v>3</v>
      </c>
      <c r="AO111" s="27" t="str">
        <f>IF($AN112&gt;$AN111, IFERROR(MATCH($AN111, $AN112:$AN$146, 0)-1, ROW($AO$146)-ROW()), "")</f>
        <v/>
      </c>
      <c r="AP111" s="91">
        <f t="shared" ca="1" si="47"/>
        <v>0</v>
      </c>
      <c r="AQ111" s="27" t="str">
        <f t="shared" ca="1" si="48"/>
        <v/>
      </c>
      <c r="AR111" s="27" t="str">
        <f t="shared" ca="1" si="49"/>
        <v/>
      </c>
      <c r="AS111" s="87">
        <f t="shared" ca="1" si="50"/>
        <v>0</v>
      </c>
      <c r="AT111" s="27" t="str">
        <f t="shared" ca="1" si="51"/>
        <v/>
      </c>
      <c r="AU111" s="27" t="str">
        <f t="shared" ca="1" si="52"/>
        <v/>
      </c>
      <c r="AV111" s="83" t="str">
        <f t="shared" ca="1" si="53"/>
        <v/>
      </c>
      <c r="AW111" s="30" t="str">
        <f t="shared" si="54"/>
        <v/>
      </c>
      <c r="AX111" s="30" t="str">
        <f t="shared" si="55"/>
        <v/>
      </c>
      <c r="AY111" s="85" t="str">
        <f t="shared" ca="1" si="56"/>
        <v/>
      </c>
      <c r="AZ111" s="30" t="str">
        <f t="shared" si="57"/>
        <v/>
      </c>
      <c r="BA111" s="30" t="str">
        <f t="shared" si="58"/>
        <v/>
      </c>
      <c r="BB111" s="87" t="str">
        <f t="shared" ca="1" si="59"/>
        <v/>
      </c>
      <c r="BC111" s="27" t="str">
        <f t="shared" ca="1" si="60"/>
        <v/>
      </c>
      <c r="BD111" s="27" t="str">
        <f t="shared" ca="1" si="61"/>
        <v/>
      </c>
      <c r="BE111" s="166" t="str">
        <f t="shared" si="62"/>
        <v/>
      </c>
      <c r="BF111" s="27" t="str">
        <f t="shared" si="63"/>
        <v/>
      </c>
      <c r="BG111" s="27" t="str">
        <f t="shared" si="64"/>
        <v/>
      </c>
      <c r="BH111" s="174"/>
      <c r="BI111" s="89" t="str">
        <f t="shared" ca="1" si="65"/>
        <v/>
      </c>
      <c r="BJ111" s="116" t="str">
        <f t="shared" ca="1" si="66"/>
        <v/>
      </c>
      <c r="BK111" s="117" t="str">
        <f t="shared" ca="1" si="67"/>
        <v/>
      </c>
      <c r="BL111" s="117" t="str">
        <f t="shared" ca="1" si="68"/>
        <v/>
      </c>
      <c r="BM111" s="118" t="str">
        <f t="shared" ca="1" si="69"/>
        <v/>
      </c>
      <c r="BO111" s="28" t="str">
        <f t="shared" ca="1" si="44"/>
        <v/>
      </c>
    </row>
    <row r="112" spans="1:67" s="27" customFormat="1" ht="14.25" customHeight="1" x14ac:dyDescent="0.3">
      <c r="A112" s="76" t="str">
        <f t="shared" ca="1" si="45"/>
        <v/>
      </c>
      <c r="B112" s="119"/>
      <c r="C112" s="119" t="s">
        <v>35</v>
      </c>
      <c r="D112" s="119" t="s">
        <v>55</v>
      </c>
      <c r="E112" s="119"/>
      <c r="F112" s="119"/>
      <c r="G112" s="119"/>
      <c r="H112" s="119"/>
      <c r="I112" s="119"/>
      <c r="J112" s="119"/>
      <c r="L112" s="120">
        <v>62</v>
      </c>
      <c r="M112" s="219">
        <f>SUM(M113:M117)</f>
        <v>0</v>
      </c>
      <c r="N112" s="121"/>
      <c r="O112" s="121"/>
      <c r="Y112" s="208"/>
      <c r="Z112" s="91">
        <v>1</v>
      </c>
      <c r="AB112" s="172"/>
      <c r="AC112" s="173"/>
      <c r="AD112" s="173"/>
      <c r="AE112" s="91"/>
      <c r="AF112" s="27">
        <v>-1</v>
      </c>
      <c r="AG112" s="27">
        <v>-1</v>
      </c>
      <c r="AH112" s="91"/>
      <c r="AK112" s="91"/>
      <c r="AN112" s="208">
        <f t="shared" si="46"/>
        <v>2</v>
      </c>
      <c r="AO112" s="27">
        <f>IF($AN113&gt;$AN112, IFERROR(MATCH($AN112, $AN113:$AN$146, 0)-1, ROW($AO$146)-ROW()), "")</f>
        <v>5</v>
      </c>
      <c r="AP112" s="91">
        <f t="shared" ca="1" si="47"/>
        <v>0</v>
      </c>
      <c r="AQ112" s="27" t="str">
        <f t="shared" ca="1" si="48"/>
        <v/>
      </c>
      <c r="AR112" s="27" t="str">
        <f t="shared" ca="1" si="49"/>
        <v/>
      </c>
      <c r="AS112" s="87">
        <f t="shared" ca="1" si="50"/>
        <v>0</v>
      </c>
      <c r="AT112" s="27" t="str">
        <f t="shared" ca="1" si="51"/>
        <v/>
      </c>
      <c r="AU112" s="27" t="str">
        <f t="shared" ca="1" si="52"/>
        <v/>
      </c>
      <c r="AV112" s="83" t="str">
        <f t="shared" ca="1" si="53"/>
        <v/>
      </c>
      <c r="AW112" s="30" t="str">
        <f t="shared" si="54"/>
        <v/>
      </c>
      <c r="AX112" s="30" t="str">
        <f t="shared" si="55"/>
        <v/>
      </c>
      <c r="AY112" s="85" t="str">
        <f t="shared" ca="1" si="56"/>
        <v/>
      </c>
      <c r="AZ112" s="30" t="str">
        <f t="shared" si="57"/>
        <v/>
      </c>
      <c r="BA112" s="30" t="str">
        <f t="shared" si="58"/>
        <v/>
      </c>
      <c r="BB112" s="87" t="str">
        <f t="shared" ca="1" si="59"/>
        <v/>
      </c>
      <c r="BC112" s="27" t="str">
        <f t="shared" ca="1" si="60"/>
        <v/>
      </c>
      <c r="BD112" s="27" t="str">
        <f t="shared" ca="1" si="61"/>
        <v/>
      </c>
      <c r="BE112" s="166" t="str">
        <f t="shared" si="62"/>
        <v/>
      </c>
      <c r="BF112" s="27" t="str">
        <f t="shared" si="63"/>
        <v/>
      </c>
      <c r="BG112" s="27" t="str">
        <f t="shared" si="64"/>
        <v/>
      </c>
      <c r="BH112" s="174"/>
      <c r="BI112" s="89" t="str">
        <f t="shared" ca="1" si="65"/>
        <v/>
      </c>
      <c r="BJ112" s="116" t="str">
        <f t="shared" ca="1" si="66"/>
        <v/>
      </c>
      <c r="BK112" s="117" t="str">
        <f t="shared" ca="1" si="67"/>
        <v/>
      </c>
      <c r="BL112" s="117" t="str">
        <f t="shared" ca="1" si="68"/>
        <v/>
      </c>
      <c r="BM112" s="118" t="str">
        <f t="shared" ca="1" si="69"/>
        <v/>
      </c>
      <c r="BO112" s="28" t="str">
        <f t="shared" ca="1" si="44"/>
        <v/>
      </c>
    </row>
    <row r="113" spans="1:67" s="27" customFormat="1" ht="14.25" customHeight="1" x14ac:dyDescent="0.3">
      <c r="A113" s="76" t="str">
        <f t="shared" ca="1" si="45"/>
        <v/>
      </c>
      <c r="B113" s="119"/>
      <c r="C113" s="119" t="s">
        <v>35</v>
      </c>
      <c r="D113" s="119" t="s">
        <v>35</v>
      </c>
      <c r="E113" s="119" t="s">
        <v>160</v>
      </c>
      <c r="F113" s="119"/>
      <c r="G113" s="119"/>
      <c r="H113" s="119"/>
      <c r="I113" s="119"/>
      <c r="J113" s="119"/>
      <c r="L113" s="120">
        <v>620</v>
      </c>
      <c r="M113" s="219"/>
      <c r="N113" s="121"/>
      <c r="O113" s="121"/>
      <c r="Y113" s="208"/>
      <c r="Z113" s="91"/>
      <c r="AB113" s="172"/>
      <c r="AC113" s="173"/>
      <c r="AD113" s="173"/>
      <c r="AE113" s="91"/>
      <c r="AF113" s="27">
        <v>-1</v>
      </c>
      <c r="AG113" s="27">
        <v>-1</v>
      </c>
      <c r="AH113" s="172"/>
      <c r="AI113" s="173"/>
      <c r="AJ113" s="173"/>
      <c r="AK113" s="172"/>
      <c r="AL113" s="173"/>
      <c r="AM113" s="173"/>
      <c r="AN113" s="208">
        <f t="shared" si="46"/>
        <v>3</v>
      </c>
      <c r="AO113" s="27" t="str">
        <f>IF($AN114&gt;$AN113, IFERROR(MATCH($AN113, $AN114:$AN$146, 0)-1, ROW($AO$146)-ROW()), "")</f>
        <v/>
      </c>
      <c r="AP113" s="91">
        <f t="shared" ca="1" si="47"/>
        <v>0</v>
      </c>
      <c r="AQ113" s="27" t="str">
        <f t="shared" ca="1" si="48"/>
        <v/>
      </c>
      <c r="AR113" s="27" t="str">
        <f t="shared" ca="1" si="49"/>
        <v/>
      </c>
      <c r="AS113" s="87">
        <f t="shared" ca="1" si="50"/>
        <v>0</v>
      </c>
      <c r="AT113" s="27" t="str">
        <f t="shared" ca="1" si="51"/>
        <v/>
      </c>
      <c r="AU113" s="27" t="str">
        <f t="shared" ca="1" si="52"/>
        <v/>
      </c>
      <c r="AV113" s="83" t="str">
        <f t="shared" ca="1" si="53"/>
        <v/>
      </c>
      <c r="AW113" s="30" t="str">
        <f t="shared" si="54"/>
        <v/>
      </c>
      <c r="AX113" s="30" t="str">
        <f t="shared" si="55"/>
        <v/>
      </c>
      <c r="AY113" s="85" t="str">
        <f t="shared" ca="1" si="56"/>
        <v/>
      </c>
      <c r="AZ113" s="30" t="str">
        <f t="shared" si="57"/>
        <v/>
      </c>
      <c r="BA113" s="30" t="str">
        <f t="shared" si="58"/>
        <v/>
      </c>
      <c r="BB113" s="87" t="str">
        <f t="shared" ca="1" si="59"/>
        <v/>
      </c>
      <c r="BC113" s="27" t="str">
        <f t="shared" ca="1" si="60"/>
        <v/>
      </c>
      <c r="BD113" s="27" t="str">
        <f t="shared" ca="1" si="61"/>
        <v/>
      </c>
      <c r="BE113" s="166" t="str">
        <f t="shared" si="62"/>
        <v/>
      </c>
      <c r="BF113" s="27" t="str">
        <f t="shared" si="63"/>
        <v/>
      </c>
      <c r="BG113" s="27" t="str">
        <f t="shared" si="64"/>
        <v/>
      </c>
      <c r="BH113" s="174"/>
      <c r="BI113" s="89" t="str">
        <f t="shared" ca="1" si="65"/>
        <v/>
      </c>
      <c r="BJ113" s="116" t="str">
        <f t="shared" ca="1" si="66"/>
        <v/>
      </c>
      <c r="BK113" s="117" t="str">
        <f t="shared" ca="1" si="67"/>
        <v/>
      </c>
      <c r="BL113" s="117" t="str">
        <f t="shared" ca="1" si="68"/>
        <v/>
      </c>
      <c r="BM113" s="118" t="str">
        <f t="shared" ca="1" si="69"/>
        <v/>
      </c>
      <c r="BO113" s="28" t="str">
        <f t="shared" ca="1" si="44"/>
        <v/>
      </c>
    </row>
    <row r="114" spans="1:67" s="27" customFormat="1" ht="14.25" customHeight="1" x14ac:dyDescent="0.3">
      <c r="A114" s="76" t="str">
        <f t="shared" ca="1" si="45"/>
        <v/>
      </c>
      <c r="B114" s="119"/>
      <c r="C114" s="119" t="s">
        <v>35</v>
      </c>
      <c r="D114" s="119" t="s">
        <v>35</v>
      </c>
      <c r="E114" s="119" t="s">
        <v>161</v>
      </c>
      <c r="F114" s="119"/>
      <c r="G114" s="119"/>
      <c r="H114" s="119"/>
      <c r="I114" s="119"/>
      <c r="J114" s="119"/>
      <c r="L114" s="120">
        <v>621</v>
      </c>
      <c r="M114" s="219"/>
      <c r="N114" s="121"/>
      <c r="O114" s="121"/>
      <c r="Y114" s="208"/>
      <c r="Z114" s="91"/>
      <c r="AB114" s="172"/>
      <c r="AC114" s="173"/>
      <c r="AD114" s="173"/>
      <c r="AE114" s="91"/>
      <c r="AF114" s="27">
        <v>-1</v>
      </c>
      <c r="AG114" s="27">
        <v>-1</v>
      </c>
      <c r="AH114" s="91"/>
      <c r="AK114" s="91"/>
      <c r="AN114" s="208">
        <f t="shared" si="46"/>
        <v>3</v>
      </c>
      <c r="AO114" s="27" t="str">
        <f>IF($AN115&gt;$AN114, IFERROR(MATCH($AN114, $AN115:$AN$146, 0)-1, ROW($AO$146)-ROW()), "")</f>
        <v/>
      </c>
      <c r="AP114" s="91">
        <f t="shared" ca="1" si="47"/>
        <v>0</v>
      </c>
      <c r="AQ114" s="27" t="str">
        <f t="shared" ca="1" si="48"/>
        <v/>
      </c>
      <c r="AR114" s="27" t="str">
        <f t="shared" ca="1" si="49"/>
        <v/>
      </c>
      <c r="AS114" s="87">
        <f t="shared" ca="1" si="50"/>
        <v>0</v>
      </c>
      <c r="AT114" s="27" t="str">
        <f t="shared" ca="1" si="51"/>
        <v/>
      </c>
      <c r="AU114" s="27" t="str">
        <f t="shared" ca="1" si="52"/>
        <v/>
      </c>
      <c r="AV114" s="83" t="str">
        <f t="shared" ca="1" si="53"/>
        <v/>
      </c>
      <c r="AW114" s="30" t="str">
        <f t="shared" si="54"/>
        <v/>
      </c>
      <c r="AX114" s="30" t="str">
        <f t="shared" si="55"/>
        <v/>
      </c>
      <c r="AY114" s="85" t="str">
        <f t="shared" ca="1" si="56"/>
        <v/>
      </c>
      <c r="AZ114" s="30" t="str">
        <f t="shared" si="57"/>
        <v/>
      </c>
      <c r="BA114" s="30" t="str">
        <f t="shared" si="58"/>
        <v/>
      </c>
      <c r="BB114" s="87" t="str">
        <f t="shared" ca="1" si="59"/>
        <v/>
      </c>
      <c r="BC114" s="27" t="str">
        <f t="shared" ca="1" si="60"/>
        <v/>
      </c>
      <c r="BD114" s="27" t="str">
        <f t="shared" ca="1" si="61"/>
        <v/>
      </c>
      <c r="BE114" s="166" t="str">
        <f t="shared" si="62"/>
        <v/>
      </c>
      <c r="BF114" s="27" t="str">
        <f t="shared" si="63"/>
        <v/>
      </c>
      <c r="BG114" s="27" t="str">
        <f t="shared" si="64"/>
        <v/>
      </c>
      <c r="BH114" s="174"/>
      <c r="BI114" s="89" t="str">
        <f t="shared" ca="1" si="65"/>
        <v/>
      </c>
      <c r="BJ114" s="116" t="str">
        <f t="shared" ca="1" si="66"/>
        <v/>
      </c>
      <c r="BK114" s="117" t="str">
        <f t="shared" ca="1" si="67"/>
        <v/>
      </c>
      <c r="BL114" s="117" t="str">
        <f t="shared" ca="1" si="68"/>
        <v/>
      </c>
      <c r="BM114" s="118" t="str">
        <f t="shared" ca="1" si="69"/>
        <v/>
      </c>
      <c r="BO114" s="28" t="str">
        <f t="shared" ca="1" si="44"/>
        <v/>
      </c>
    </row>
    <row r="115" spans="1:67" s="27" customFormat="1" ht="14.25" customHeight="1" x14ac:dyDescent="0.3">
      <c r="A115" s="76" t="str">
        <f t="shared" ca="1" si="45"/>
        <v/>
      </c>
      <c r="B115" s="119"/>
      <c r="C115" s="119" t="s">
        <v>35</v>
      </c>
      <c r="D115" s="119" t="s">
        <v>35</v>
      </c>
      <c r="E115" s="119" t="s">
        <v>162</v>
      </c>
      <c r="F115" s="119"/>
      <c r="G115" s="119"/>
      <c r="H115" s="119"/>
      <c r="I115" s="119"/>
      <c r="J115" s="119"/>
      <c r="L115" s="120">
        <v>622</v>
      </c>
      <c r="M115" s="219"/>
      <c r="N115" s="121"/>
      <c r="O115" s="121"/>
      <c r="Y115" s="208"/>
      <c r="Z115" s="91"/>
      <c r="AB115" s="172"/>
      <c r="AC115" s="173"/>
      <c r="AD115" s="173"/>
      <c r="AE115" s="91"/>
      <c r="AF115" s="27">
        <v>-1</v>
      </c>
      <c r="AG115" s="27">
        <v>-1</v>
      </c>
      <c r="AH115" s="91"/>
      <c r="AK115" s="91"/>
      <c r="AN115" s="208">
        <f t="shared" si="46"/>
        <v>3</v>
      </c>
      <c r="AO115" s="27" t="str">
        <f>IF($AN116&gt;$AN115, IFERROR(MATCH($AN115, $AN116:$AN$146, 0)-1, ROW($AO$146)-ROW()), "")</f>
        <v/>
      </c>
      <c r="AP115" s="91">
        <f t="shared" ca="1" si="47"/>
        <v>0</v>
      </c>
      <c r="AQ115" s="27" t="str">
        <f t="shared" ca="1" si="48"/>
        <v/>
      </c>
      <c r="AR115" s="27" t="str">
        <f t="shared" ca="1" si="49"/>
        <v/>
      </c>
      <c r="AS115" s="87">
        <f t="shared" ca="1" si="50"/>
        <v>0</v>
      </c>
      <c r="AT115" s="27" t="str">
        <f t="shared" ca="1" si="51"/>
        <v/>
      </c>
      <c r="AU115" s="27" t="str">
        <f t="shared" ca="1" si="52"/>
        <v/>
      </c>
      <c r="AV115" s="83" t="str">
        <f t="shared" ca="1" si="53"/>
        <v/>
      </c>
      <c r="AW115" s="30" t="str">
        <f t="shared" si="54"/>
        <v/>
      </c>
      <c r="AX115" s="30" t="str">
        <f t="shared" si="55"/>
        <v/>
      </c>
      <c r="AY115" s="85" t="str">
        <f t="shared" ca="1" si="56"/>
        <v/>
      </c>
      <c r="AZ115" s="30" t="str">
        <f t="shared" si="57"/>
        <v/>
      </c>
      <c r="BA115" s="30" t="str">
        <f t="shared" si="58"/>
        <v/>
      </c>
      <c r="BB115" s="87" t="str">
        <f t="shared" ca="1" si="59"/>
        <v/>
      </c>
      <c r="BC115" s="27" t="str">
        <f t="shared" ca="1" si="60"/>
        <v/>
      </c>
      <c r="BD115" s="27" t="str">
        <f t="shared" ca="1" si="61"/>
        <v/>
      </c>
      <c r="BE115" s="166" t="str">
        <f t="shared" si="62"/>
        <v/>
      </c>
      <c r="BF115" s="27" t="str">
        <f t="shared" si="63"/>
        <v/>
      </c>
      <c r="BG115" s="27" t="str">
        <f t="shared" si="64"/>
        <v/>
      </c>
      <c r="BH115" s="174"/>
      <c r="BI115" s="89" t="str">
        <f t="shared" ca="1" si="65"/>
        <v/>
      </c>
      <c r="BJ115" s="116" t="str">
        <f t="shared" ca="1" si="66"/>
        <v/>
      </c>
      <c r="BK115" s="117" t="str">
        <f t="shared" ca="1" si="67"/>
        <v/>
      </c>
      <c r="BL115" s="117" t="str">
        <f t="shared" ca="1" si="68"/>
        <v/>
      </c>
      <c r="BM115" s="118" t="str">
        <f t="shared" ca="1" si="69"/>
        <v/>
      </c>
      <c r="BO115" s="28" t="str">
        <f t="shared" ca="1" si="44"/>
        <v/>
      </c>
    </row>
    <row r="116" spans="1:67" s="27" customFormat="1" ht="14.25" customHeight="1" x14ac:dyDescent="0.3">
      <c r="A116" s="76" t="str">
        <f t="shared" ca="1" si="45"/>
        <v/>
      </c>
      <c r="B116" s="119"/>
      <c r="C116" s="119" t="s">
        <v>35</v>
      </c>
      <c r="D116" s="119" t="s">
        <v>35</v>
      </c>
      <c r="E116" s="119" t="s">
        <v>163</v>
      </c>
      <c r="F116" s="119"/>
      <c r="G116" s="119"/>
      <c r="H116" s="119"/>
      <c r="I116" s="119"/>
      <c r="J116" s="119"/>
      <c r="L116" s="120">
        <v>623</v>
      </c>
      <c r="M116" s="219"/>
      <c r="N116" s="121"/>
      <c r="O116" s="121"/>
      <c r="Y116" s="208"/>
      <c r="Z116" s="91">
        <v>1</v>
      </c>
      <c r="AB116" s="172"/>
      <c r="AC116" s="173"/>
      <c r="AD116" s="173"/>
      <c r="AE116" s="91"/>
      <c r="AF116" s="27">
        <v>-1</v>
      </c>
      <c r="AG116" s="27">
        <v>-1</v>
      </c>
      <c r="AH116" s="175"/>
      <c r="AI116" s="176"/>
      <c r="AJ116" s="176"/>
      <c r="AK116" s="175"/>
      <c r="AL116" s="176"/>
      <c r="AM116" s="176"/>
      <c r="AN116" s="208">
        <f t="shared" si="46"/>
        <v>3</v>
      </c>
      <c r="AO116" s="27" t="str">
        <f>IF($AN117&gt;$AN116, IFERROR(MATCH($AN116, $AN117:$AN$146, 0)-1, ROW($AO$146)-ROW()), "")</f>
        <v/>
      </c>
      <c r="AP116" s="91">
        <f t="shared" ca="1" si="47"/>
        <v>0</v>
      </c>
      <c r="AQ116" s="27" t="str">
        <f t="shared" ca="1" si="48"/>
        <v/>
      </c>
      <c r="AR116" s="27" t="str">
        <f t="shared" ca="1" si="49"/>
        <v/>
      </c>
      <c r="AS116" s="87">
        <f t="shared" ca="1" si="50"/>
        <v>0</v>
      </c>
      <c r="AT116" s="27" t="str">
        <f t="shared" ca="1" si="51"/>
        <v/>
      </c>
      <c r="AU116" s="27" t="str">
        <f t="shared" ca="1" si="52"/>
        <v/>
      </c>
      <c r="AV116" s="83" t="str">
        <f t="shared" ca="1" si="53"/>
        <v/>
      </c>
      <c r="AW116" s="30" t="str">
        <f t="shared" si="54"/>
        <v/>
      </c>
      <c r="AX116" s="30" t="str">
        <f t="shared" si="55"/>
        <v/>
      </c>
      <c r="AY116" s="85" t="str">
        <f t="shared" ca="1" si="56"/>
        <v/>
      </c>
      <c r="AZ116" s="30" t="str">
        <f t="shared" si="57"/>
        <v/>
      </c>
      <c r="BA116" s="30" t="str">
        <f t="shared" si="58"/>
        <v/>
      </c>
      <c r="BB116" s="87" t="str">
        <f t="shared" ca="1" si="59"/>
        <v/>
      </c>
      <c r="BC116" s="27" t="str">
        <f t="shared" ca="1" si="60"/>
        <v/>
      </c>
      <c r="BD116" s="27" t="str">
        <f t="shared" ca="1" si="61"/>
        <v/>
      </c>
      <c r="BE116" s="166" t="str">
        <f t="shared" si="62"/>
        <v/>
      </c>
      <c r="BF116" s="27" t="str">
        <f t="shared" si="63"/>
        <v/>
      </c>
      <c r="BG116" s="27" t="str">
        <f t="shared" si="64"/>
        <v/>
      </c>
      <c r="BH116" s="174"/>
      <c r="BI116" s="89" t="str">
        <f t="shared" ca="1" si="65"/>
        <v/>
      </c>
      <c r="BJ116" s="116" t="str">
        <f t="shared" ca="1" si="66"/>
        <v/>
      </c>
      <c r="BK116" s="117" t="str">
        <f t="shared" ca="1" si="67"/>
        <v/>
      </c>
      <c r="BL116" s="117" t="str">
        <f t="shared" ca="1" si="68"/>
        <v/>
      </c>
      <c r="BM116" s="118" t="str">
        <f t="shared" ca="1" si="69"/>
        <v/>
      </c>
      <c r="BO116" s="28" t="str">
        <f t="shared" ca="1" si="44"/>
        <v/>
      </c>
    </row>
    <row r="117" spans="1:67" s="27" customFormat="1" ht="14.25" customHeight="1" x14ac:dyDescent="0.3">
      <c r="A117" s="76" t="str">
        <f t="shared" ca="1" si="45"/>
        <v/>
      </c>
      <c r="B117" s="119"/>
      <c r="C117" s="119" t="s">
        <v>35</v>
      </c>
      <c r="D117" s="119" t="s">
        <v>35</v>
      </c>
      <c r="E117" s="119" t="s">
        <v>164</v>
      </c>
      <c r="F117" s="119"/>
      <c r="G117" s="119"/>
      <c r="H117" s="119"/>
      <c r="I117" s="119"/>
      <c r="J117" s="119"/>
      <c r="L117" s="120">
        <v>624</v>
      </c>
      <c r="M117" s="219"/>
      <c r="N117" s="121"/>
      <c r="O117" s="121"/>
      <c r="Y117" s="208"/>
      <c r="Z117" s="91"/>
      <c r="AB117" s="172"/>
      <c r="AC117" s="173"/>
      <c r="AD117" s="173"/>
      <c r="AE117" s="91"/>
      <c r="AF117" s="27">
        <v>-1</v>
      </c>
      <c r="AG117" s="27">
        <v>-1</v>
      </c>
      <c r="AH117" s="91"/>
      <c r="AK117" s="91"/>
      <c r="AN117" s="208">
        <f t="shared" si="46"/>
        <v>3</v>
      </c>
      <c r="AO117" s="27" t="str">
        <f>IF($AN118&gt;$AN117, IFERROR(MATCH($AN117, $AN118:$AN$146, 0)-1, ROW($AO$146)-ROW()), "")</f>
        <v/>
      </c>
      <c r="AP117" s="91">
        <f t="shared" ca="1" si="47"/>
        <v>0</v>
      </c>
      <c r="AQ117" s="27" t="str">
        <f t="shared" ca="1" si="48"/>
        <v/>
      </c>
      <c r="AR117" s="27" t="str">
        <f t="shared" ca="1" si="49"/>
        <v/>
      </c>
      <c r="AS117" s="87">
        <f t="shared" ca="1" si="50"/>
        <v>0</v>
      </c>
      <c r="AT117" s="27" t="str">
        <f t="shared" ca="1" si="51"/>
        <v/>
      </c>
      <c r="AU117" s="27" t="str">
        <f t="shared" ca="1" si="52"/>
        <v/>
      </c>
      <c r="AV117" s="83" t="str">
        <f t="shared" ca="1" si="53"/>
        <v/>
      </c>
      <c r="AW117" s="30" t="str">
        <f t="shared" si="54"/>
        <v/>
      </c>
      <c r="AX117" s="30" t="str">
        <f t="shared" si="55"/>
        <v/>
      </c>
      <c r="AY117" s="85" t="str">
        <f t="shared" ca="1" si="56"/>
        <v/>
      </c>
      <c r="AZ117" s="30" t="str">
        <f t="shared" si="57"/>
        <v/>
      </c>
      <c r="BA117" s="30" t="str">
        <f t="shared" si="58"/>
        <v/>
      </c>
      <c r="BB117" s="87" t="str">
        <f t="shared" ca="1" si="59"/>
        <v/>
      </c>
      <c r="BC117" s="27" t="str">
        <f t="shared" ca="1" si="60"/>
        <v/>
      </c>
      <c r="BD117" s="27" t="str">
        <f t="shared" ca="1" si="61"/>
        <v/>
      </c>
      <c r="BE117" s="166" t="str">
        <f t="shared" si="62"/>
        <v/>
      </c>
      <c r="BF117" s="27" t="str">
        <f t="shared" si="63"/>
        <v/>
      </c>
      <c r="BG117" s="27" t="str">
        <f t="shared" si="64"/>
        <v/>
      </c>
      <c r="BH117" s="174"/>
      <c r="BI117" s="89" t="str">
        <f t="shared" ca="1" si="65"/>
        <v/>
      </c>
      <c r="BJ117" s="116" t="str">
        <f t="shared" ca="1" si="66"/>
        <v/>
      </c>
      <c r="BK117" s="117" t="str">
        <f t="shared" ca="1" si="67"/>
        <v/>
      </c>
      <c r="BL117" s="117" t="str">
        <f t="shared" ca="1" si="68"/>
        <v/>
      </c>
      <c r="BM117" s="118" t="str">
        <f t="shared" ca="1" si="69"/>
        <v/>
      </c>
      <c r="BO117" s="28" t="str">
        <f t="shared" ca="1" si="44"/>
        <v/>
      </c>
    </row>
    <row r="118" spans="1:67" s="27" customFormat="1" ht="14.25" customHeight="1" x14ac:dyDescent="0.3">
      <c r="A118" s="76" t="str">
        <f t="shared" ca="1" si="45"/>
        <v/>
      </c>
      <c r="B118" s="119"/>
      <c r="C118" s="119" t="s">
        <v>35</v>
      </c>
      <c r="D118" s="119" t="s">
        <v>384</v>
      </c>
      <c r="E118" s="119"/>
      <c r="F118" s="119"/>
      <c r="G118" s="119"/>
      <c r="H118" s="119"/>
      <c r="I118" s="119"/>
      <c r="J118" s="119"/>
      <c r="L118" s="120">
        <v>630</v>
      </c>
      <c r="M118" s="219"/>
      <c r="N118" s="121"/>
      <c r="O118" s="121"/>
      <c r="Y118" s="208"/>
      <c r="Z118" s="91"/>
      <c r="AB118" s="172"/>
      <c r="AC118" s="173"/>
      <c r="AD118" s="173"/>
      <c r="AE118" s="91"/>
      <c r="AF118" s="27">
        <v>-1</v>
      </c>
      <c r="AG118" s="27">
        <v>-1</v>
      </c>
      <c r="AH118" s="91"/>
      <c r="AK118" s="91"/>
      <c r="AN118" s="208">
        <f t="shared" si="46"/>
        <v>2</v>
      </c>
      <c r="AO118" s="27" t="str">
        <f>IF($AN119&gt;$AN118, IFERROR(MATCH($AN118, $AN119:$AN$146, 0)-1, ROW($AO$146)-ROW()), "")</f>
        <v/>
      </c>
      <c r="AP118" s="91">
        <f t="shared" ca="1" si="47"/>
        <v>0</v>
      </c>
      <c r="AQ118" s="27" t="str">
        <f t="shared" ca="1" si="48"/>
        <v/>
      </c>
      <c r="AR118" s="27" t="str">
        <f t="shared" ca="1" si="49"/>
        <v/>
      </c>
      <c r="AS118" s="87">
        <f t="shared" ca="1" si="50"/>
        <v>0</v>
      </c>
      <c r="AT118" s="27" t="str">
        <f t="shared" ca="1" si="51"/>
        <v/>
      </c>
      <c r="AU118" s="27" t="str">
        <f t="shared" ca="1" si="52"/>
        <v/>
      </c>
      <c r="AV118" s="83" t="str">
        <f t="shared" ca="1" si="53"/>
        <v/>
      </c>
      <c r="AW118" s="30" t="str">
        <f t="shared" si="54"/>
        <v/>
      </c>
      <c r="AX118" s="30" t="str">
        <f t="shared" si="55"/>
        <v/>
      </c>
      <c r="AY118" s="85" t="str">
        <f t="shared" ca="1" si="56"/>
        <v/>
      </c>
      <c r="AZ118" s="30" t="str">
        <f t="shared" si="57"/>
        <v/>
      </c>
      <c r="BA118" s="30" t="str">
        <f t="shared" si="58"/>
        <v/>
      </c>
      <c r="BB118" s="87" t="str">
        <f t="shared" ca="1" si="59"/>
        <v/>
      </c>
      <c r="BC118" s="27" t="str">
        <f t="shared" ca="1" si="60"/>
        <v/>
      </c>
      <c r="BD118" s="27" t="str">
        <f t="shared" ca="1" si="61"/>
        <v/>
      </c>
      <c r="BE118" s="166" t="str">
        <f t="shared" si="62"/>
        <v/>
      </c>
      <c r="BF118" s="27" t="str">
        <f t="shared" si="63"/>
        <v/>
      </c>
      <c r="BG118" s="27" t="str">
        <f t="shared" si="64"/>
        <v/>
      </c>
      <c r="BH118" s="174"/>
      <c r="BI118" s="89" t="str">
        <f t="shared" ca="1" si="65"/>
        <v/>
      </c>
      <c r="BJ118" s="116" t="str">
        <f t="shared" ca="1" si="66"/>
        <v/>
      </c>
      <c r="BK118" s="117" t="str">
        <f t="shared" ca="1" si="67"/>
        <v/>
      </c>
      <c r="BL118" s="117" t="str">
        <f t="shared" ca="1" si="68"/>
        <v/>
      </c>
      <c r="BM118" s="118" t="str">
        <f t="shared" ca="1" si="69"/>
        <v/>
      </c>
      <c r="BO118" s="28" t="str">
        <f t="shared" ca="1" si="44"/>
        <v/>
      </c>
    </row>
    <row r="119" spans="1:67" s="27" customFormat="1" ht="28.5" customHeight="1" x14ac:dyDescent="0.3">
      <c r="A119" s="76" t="str">
        <f t="shared" ca="1" si="45"/>
        <v/>
      </c>
      <c r="B119" s="119"/>
      <c r="C119" s="119" t="s">
        <v>35</v>
      </c>
      <c r="D119" s="241" t="s">
        <v>127</v>
      </c>
      <c r="E119" s="241"/>
      <c r="F119" s="241"/>
      <c r="G119" s="241"/>
      <c r="H119" s="241"/>
      <c r="I119" s="241"/>
      <c r="J119" s="241"/>
      <c r="K119" s="241"/>
      <c r="L119" s="120" t="s">
        <v>21</v>
      </c>
      <c r="M119" s="219"/>
      <c r="N119" s="121"/>
      <c r="O119" s="121"/>
      <c r="Y119" s="208"/>
      <c r="Z119" s="91">
        <v>1</v>
      </c>
      <c r="AB119" s="172"/>
      <c r="AC119" s="173"/>
      <c r="AD119" s="173"/>
      <c r="AE119" s="91"/>
      <c r="AF119" s="27">
        <v>-1</v>
      </c>
      <c r="AG119" s="27">
        <v>-1</v>
      </c>
      <c r="AH119" s="172"/>
      <c r="AI119" s="173"/>
      <c r="AJ119" s="173"/>
      <c r="AK119" s="172"/>
      <c r="AL119" s="173"/>
      <c r="AM119" s="173"/>
      <c r="AN119" s="208">
        <f t="shared" si="46"/>
        <v>2</v>
      </c>
      <c r="AO119" s="27" t="str">
        <f>IF($AN120&gt;$AN119, IFERROR(MATCH($AN119, $AN120:$AN$146, 0)-1, ROW($AO$146)-ROW()), "")</f>
        <v/>
      </c>
      <c r="AP119" s="91">
        <f t="shared" ca="1" si="47"/>
        <v>0</v>
      </c>
      <c r="AQ119" s="27" t="str">
        <f t="shared" ca="1" si="48"/>
        <v/>
      </c>
      <c r="AR119" s="27" t="str">
        <f t="shared" ca="1" si="49"/>
        <v/>
      </c>
      <c r="AS119" s="87">
        <f t="shared" ca="1" si="50"/>
        <v>0</v>
      </c>
      <c r="AT119" s="27" t="str">
        <f t="shared" ca="1" si="51"/>
        <v/>
      </c>
      <c r="AU119" s="27" t="str">
        <f t="shared" ca="1" si="52"/>
        <v/>
      </c>
      <c r="AV119" s="83" t="str">
        <f t="shared" ca="1" si="53"/>
        <v/>
      </c>
      <c r="AW119" s="30" t="str">
        <f t="shared" si="54"/>
        <v/>
      </c>
      <c r="AX119" s="30" t="str">
        <f t="shared" si="55"/>
        <v/>
      </c>
      <c r="AY119" s="85" t="str">
        <f t="shared" ca="1" si="56"/>
        <v/>
      </c>
      <c r="AZ119" s="30" t="str">
        <f t="shared" si="57"/>
        <v/>
      </c>
      <c r="BA119" s="30" t="str">
        <f t="shared" si="58"/>
        <v/>
      </c>
      <c r="BB119" s="87" t="str">
        <f t="shared" ca="1" si="59"/>
        <v/>
      </c>
      <c r="BC119" s="27" t="str">
        <f t="shared" ca="1" si="60"/>
        <v/>
      </c>
      <c r="BD119" s="27" t="str">
        <f t="shared" ca="1" si="61"/>
        <v/>
      </c>
      <c r="BE119" s="166" t="str">
        <f t="shared" si="62"/>
        <v/>
      </c>
      <c r="BF119" s="27" t="str">
        <f t="shared" si="63"/>
        <v/>
      </c>
      <c r="BG119" s="27" t="str">
        <f t="shared" si="64"/>
        <v/>
      </c>
      <c r="BH119" s="174"/>
      <c r="BI119" s="89" t="str">
        <f t="shared" ca="1" si="65"/>
        <v/>
      </c>
      <c r="BJ119" s="116" t="str">
        <f t="shared" ca="1" si="66"/>
        <v/>
      </c>
      <c r="BK119" s="117" t="str">
        <f t="shared" ca="1" si="67"/>
        <v/>
      </c>
      <c r="BL119" s="117" t="str">
        <f t="shared" ca="1" si="68"/>
        <v/>
      </c>
      <c r="BM119" s="118" t="str">
        <f t="shared" ca="1" si="69"/>
        <v/>
      </c>
      <c r="BO119" s="28" t="str">
        <f t="shared" ca="1" si="44"/>
        <v/>
      </c>
    </row>
    <row r="120" spans="1:67" s="27" customFormat="1" ht="14.25" customHeight="1" x14ac:dyDescent="0.3">
      <c r="A120" s="76" t="str">
        <f t="shared" ca="1" si="45"/>
        <v/>
      </c>
      <c r="B120" s="119"/>
      <c r="C120" s="119" t="s">
        <v>35</v>
      </c>
      <c r="D120" s="119" t="s">
        <v>56</v>
      </c>
      <c r="E120" s="119"/>
      <c r="F120" s="119"/>
      <c r="G120" s="119"/>
      <c r="H120" s="119"/>
      <c r="I120" s="119"/>
      <c r="J120" s="119"/>
      <c r="L120" s="120" t="s">
        <v>22</v>
      </c>
      <c r="M120" s="219"/>
      <c r="N120" s="121"/>
      <c r="O120" s="121"/>
      <c r="Y120" s="208"/>
      <c r="Z120" s="91">
        <v>1</v>
      </c>
      <c r="AB120" s="172"/>
      <c r="AC120" s="173"/>
      <c r="AD120" s="173"/>
      <c r="AE120" s="91"/>
      <c r="AF120" s="27">
        <v>-1</v>
      </c>
      <c r="AG120" s="27">
        <v>-1</v>
      </c>
      <c r="AH120" s="91"/>
      <c r="AK120" s="91"/>
      <c r="AN120" s="208">
        <f t="shared" si="46"/>
        <v>2</v>
      </c>
      <c r="AO120" s="27" t="str">
        <f>IF($AN121&gt;$AN120, IFERROR(MATCH($AN120, $AN121:$AN$146, 0)-1, ROW($AO$146)-ROW()), "")</f>
        <v/>
      </c>
      <c r="AP120" s="91">
        <f t="shared" ca="1" si="47"/>
        <v>0</v>
      </c>
      <c r="AQ120" s="27" t="str">
        <f t="shared" ca="1" si="48"/>
        <v/>
      </c>
      <c r="AR120" s="27" t="str">
        <f t="shared" ca="1" si="49"/>
        <v/>
      </c>
      <c r="AS120" s="87">
        <f t="shared" ca="1" si="50"/>
        <v>0</v>
      </c>
      <c r="AT120" s="27" t="str">
        <f t="shared" ca="1" si="51"/>
        <v/>
      </c>
      <c r="AU120" s="27" t="str">
        <f t="shared" ca="1" si="52"/>
        <v/>
      </c>
      <c r="AV120" s="83" t="str">
        <f t="shared" ca="1" si="53"/>
        <v/>
      </c>
      <c r="AW120" s="30" t="str">
        <f t="shared" si="54"/>
        <v/>
      </c>
      <c r="AX120" s="30" t="str">
        <f t="shared" si="55"/>
        <v/>
      </c>
      <c r="AY120" s="85" t="str">
        <f t="shared" ca="1" si="56"/>
        <v/>
      </c>
      <c r="AZ120" s="30" t="str">
        <f t="shared" si="57"/>
        <v/>
      </c>
      <c r="BA120" s="30" t="str">
        <f t="shared" si="58"/>
        <v/>
      </c>
      <c r="BB120" s="87" t="str">
        <f t="shared" ca="1" si="59"/>
        <v/>
      </c>
      <c r="BC120" s="27" t="str">
        <f t="shared" ca="1" si="60"/>
        <v/>
      </c>
      <c r="BD120" s="27" t="str">
        <f t="shared" ca="1" si="61"/>
        <v/>
      </c>
      <c r="BE120" s="166" t="str">
        <f t="shared" si="62"/>
        <v/>
      </c>
      <c r="BF120" s="27" t="str">
        <f t="shared" si="63"/>
        <v/>
      </c>
      <c r="BG120" s="27" t="str">
        <f t="shared" si="64"/>
        <v/>
      </c>
      <c r="BH120" s="174"/>
      <c r="BI120" s="89" t="str">
        <f t="shared" ca="1" si="65"/>
        <v/>
      </c>
      <c r="BJ120" s="116" t="str">
        <f t="shared" ca="1" si="66"/>
        <v/>
      </c>
      <c r="BK120" s="117" t="str">
        <f t="shared" ca="1" si="67"/>
        <v/>
      </c>
      <c r="BL120" s="117" t="str">
        <f t="shared" ca="1" si="68"/>
        <v/>
      </c>
      <c r="BM120" s="118" t="str">
        <f t="shared" ca="1" si="69"/>
        <v/>
      </c>
      <c r="BO120" s="28" t="str">
        <f t="shared" ca="1" si="44"/>
        <v/>
      </c>
    </row>
    <row r="121" spans="1:67" s="27" customFormat="1" ht="14.25" customHeight="1" x14ac:dyDescent="0.3">
      <c r="A121" s="76" t="str">
        <f t="shared" ca="1" si="45"/>
        <v/>
      </c>
      <c r="B121" s="119"/>
      <c r="C121" s="119" t="s">
        <v>35</v>
      </c>
      <c r="D121" s="119" t="s">
        <v>4</v>
      </c>
      <c r="E121" s="119"/>
      <c r="F121" s="119"/>
      <c r="G121" s="119"/>
      <c r="H121" s="119"/>
      <c r="I121" s="119"/>
      <c r="J121" s="119"/>
      <c r="L121" s="120" t="s">
        <v>23</v>
      </c>
      <c r="M121" s="219"/>
      <c r="N121" s="121"/>
      <c r="O121" s="121"/>
      <c r="Y121" s="208"/>
      <c r="Z121" s="91"/>
      <c r="AB121" s="172"/>
      <c r="AC121" s="173"/>
      <c r="AD121" s="173"/>
      <c r="AE121" s="91"/>
      <c r="AF121" s="27">
        <v>-1</v>
      </c>
      <c r="AG121" s="27">
        <v>-1</v>
      </c>
      <c r="AH121" s="91"/>
      <c r="AK121" s="91"/>
      <c r="AN121" s="208">
        <f t="shared" si="46"/>
        <v>2</v>
      </c>
      <c r="AO121" s="27" t="str">
        <f>IF($AN122&gt;$AN121, IFERROR(MATCH($AN121, $AN122:$AN$146, 0)-1, ROW($AO$146)-ROW()), "")</f>
        <v/>
      </c>
      <c r="AP121" s="91">
        <f t="shared" ca="1" si="47"/>
        <v>0</v>
      </c>
      <c r="AQ121" s="27" t="str">
        <f t="shared" ca="1" si="48"/>
        <v/>
      </c>
      <c r="AR121" s="27" t="str">
        <f t="shared" ca="1" si="49"/>
        <v/>
      </c>
      <c r="AS121" s="87">
        <f t="shared" ca="1" si="50"/>
        <v>0</v>
      </c>
      <c r="AT121" s="27" t="str">
        <f t="shared" ca="1" si="51"/>
        <v/>
      </c>
      <c r="AU121" s="27" t="str">
        <f t="shared" ca="1" si="52"/>
        <v/>
      </c>
      <c r="AV121" s="83" t="str">
        <f t="shared" ca="1" si="53"/>
        <v/>
      </c>
      <c r="AW121" s="30" t="str">
        <f t="shared" si="54"/>
        <v/>
      </c>
      <c r="AX121" s="30" t="str">
        <f t="shared" si="55"/>
        <v/>
      </c>
      <c r="AY121" s="85" t="str">
        <f t="shared" ca="1" si="56"/>
        <v/>
      </c>
      <c r="AZ121" s="30" t="str">
        <f t="shared" si="57"/>
        <v/>
      </c>
      <c r="BA121" s="30" t="str">
        <f t="shared" si="58"/>
        <v/>
      </c>
      <c r="BB121" s="87" t="str">
        <f t="shared" ca="1" si="59"/>
        <v/>
      </c>
      <c r="BC121" s="27" t="str">
        <f t="shared" ca="1" si="60"/>
        <v/>
      </c>
      <c r="BD121" s="27" t="str">
        <f t="shared" ca="1" si="61"/>
        <v/>
      </c>
      <c r="BE121" s="166" t="str">
        <f t="shared" si="62"/>
        <v/>
      </c>
      <c r="BF121" s="27" t="str">
        <f t="shared" si="63"/>
        <v/>
      </c>
      <c r="BG121" s="27" t="str">
        <f t="shared" si="64"/>
        <v/>
      </c>
      <c r="BH121" s="174"/>
      <c r="BI121" s="89" t="str">
        <f t="shared" ca="1" si="65"/>
        <v/>
      </c>
      <c r="BJ121" s="116" t="str">
        <f t="shared" ca="1" si="66"/>
        <v/>
      </c>
      <c r="BK121" s="117" t="str">
        <f t="shared" ca="1" si="67"/>
        <v/>
      </c>
      <c r="BL121" s="117" t="str">
        <f t="shared" ca="1" si="68"/>
        <v/>
      </c>
      <c r="BM121" s="118" t="str">
        <f t="shared" ca="1" si="69"/>
        <v/>
      </c>
      <c r="BO121" s="28" t="str">
        <f t="shared" ca="1" si="44"/>
        <v/>
      </c>
    </row>
    <row r="122" spans="1:67" s="27" customFormat="1" ht="14.25" customHeight="1" x14ac:dyDescent="0.3">
      <c r="A122" s="76" t="str">
        <f t="shared" ca="1" si="45"/>
        <v/>
      </c>
      <c r="B122" s="119"/>
      <c r="C122" s="119" t="s">
        <v>35</v>
      </c>
      <c r="D122" s="119" t="s">
        <v>79</v>
      </c>
      <c r="E122" s="119"/>
      <c r="F122" s="119"/>
      <c r="G122" s="119"/>
      <c r="H122" s="119"/>
      <c r="I122" s="119"/>
      <c r="J122" s="119"/>
      <c r="L122" s="120">
        <v>649</v>
      </c>
      <c r="M122" s="219"/>
      <c r="N122" s="121"/>
      <c r="O122" s="121"/>
      <c r="Y122" s="208"/>
      <c r="Z122" s="91"/>
      <c r="AA122" s="27">
        <v>1</v>
      </c>
      <c r="AB122" s="172"/>
      <c r="AC122" s="173"/>
      <c r="AD122" s="173"/>
      <c r="AE122" s="91"/>
      <c r="AF122" s="27">
        <v>-1</v>
      </c>
      <c r="AG122" s="27">
        <v>-1</v>
      </c>
      <c r="AH122" s="91"/>
      <c r="AK122" s="91"/>
      <c r="AN122" s="208">
        <f t="shared" si="46"/>
        <v>2</v>
      </c>
      <c r="AO122" s="27" t="str">
        <f>IF($AN123&gt;$AN122, IFERROR(MATCH($AN122, $AN123:$AN$146, 0)-1, ROW($AO$146)-ROW()), "")</f>
        <v/>
      </c>
      <c r="AP122" s="91">
        <f t="shared" ca="1" si="47"/>
        <v>0</v>
      </c>
      <c r="AQ122" s="27" t="str">
        <f t="shared" ca="1" si="48"/>
        <v/>
      </c>
      <c r="AR122" s="27" t="str">
        <f t="shared" ca="1" si="49"/>
        <v/>
      </c>
      <c r="AS122" s="87">
        <f t="shared" ca="1" si="50"/>
        <v>0</v>
      </c>
      <c r="AT122" s="27" t="str">
        <f t="shared" ca="1" si="51"/>
        <v/>
      </c>
      <c r="AU122" s="27" t="str">
        <f t="shared" ca="1" si="52"/>
        <v/>
      </c>
      <c r="AV122" s="83" t="str">
        <f t="shared" ca="1" si="53"/>
        <v/>
      </c>
      <c r="AW122" s="30" t="str">
        <f t="shared" si="54"/>
        <v/>
      </c>
      <c r="AX122" s="30" t="str">
        <f t="shared" si="55"/>
        <v/>
      </c>
      <c r="AY122" s="85" t="str">
        <f t="shared" ca="1" si="56"/>
        <v/>
      </c>
      <c r="AZ122" s="30" t="str">
        <f t="shared" si="57"/>
        <v/>
      </c>
      <c r="BA122" s="30" t="str">
        <f t="shared" si="58"/>
        <v/>
      </c>
      <c r="BB122" s="87" t="str">
        <f t="shared" ca="1" si="59"/>
        <v/>
      </c>
      <c r="BC122" s="27" t="str">
        <f t="shared" ca="1" si="60"/>
        <v/>
      </c>
      <c r="BD122" s="27" t="str">
        <f t="shared" ca="1" si="61"/>
        <v/>
      </c>
      <c r="BE122" s="166" t="str">
        <f t="shared" si="62"/>
        <v/>
      </c>
      <c r="BF122" s="27" t="str">
        <f t="shared" si="63"/>
        <v/>
      </c>
      <c r="BG122" s="27" t="str">
        <f t="shared" si="64"/>
        <v/>
      </c>
      <c r="BH122" s="174"/>
      <c r="BI122" s="89" t="str">
        <f t="shared" ca="1" si="65"/>
        <v/>
      </c>
      <c r="BJ122" s="116" t="str">
        <f t="shared" ca="1" si="66"/>
        <v/>
      </c>
      <c r="BK122" s="117" t="str">
        <f t="shared" ca="1" si="67"/>
        <v/>
      </c>
      <c r="BL122" s="117" t="str">
        <f t="shared" ca="1" si="68"/>
        <v/>
      </c>
      <c r="BM122" s="118" t="str">
        <f t="shared" ca="1" si="69"/>
        <v/>
      </c>
      <c r="BO122" s="28" t="str">
        <f t="shared" ca="1" si="44"/>
        <v/>
      </c>
    </row>
    <row r="123" spans="1:67" s="27" customFormat="1" ht="14.25" customHeight="1" x14ac:dyDescent="0.3">
      <c r="A123" s="76" t="str">
        <f t="shared" ca="1" si="45"/>
        <v/>
      </c>
      <c r="B123" s="119"/>
      <c r="C123" s="119" t="s">
        <v>35</v>
      </c>
      <c r="D123" s="119" t="s">
        <v>25</v>
      </c>
      <c r="E123" s="119"/>
      <c r="F123" s="119"/>
      <c r="G123" s="119"/>
      <c r="H123" s="119"/>
      <c r="I123" s="119"/>
      <c r="J123" s="119"/>
      <c r="L123" s="120" t="s">
        <v>24</v>
      </c>
      <c r="M123" s="219"/>
      <c r="N123" s="121"/>
      <c r="O123" s="121"/>
      <c r="Y123" s="208"/>
      <c r="Z123" s="91">
        <v>1</v>
      </c>
      <c r="AB123" s="172"/>
      <c r="AC123" s="173"/>
      <c r="AD123" s="173"/>
      <c r="AE123" s="91"/>
      <c r="AF123" s="27">
        <v>-1</v>
      </c>
      <c r="AG123" s="27">
        <v>-1</v>
      </c>
      <c r="AH123" s="91"/>
      <c r="AK123" s="91"/>
      <c r="AN123" s="208">
        <f t="shared" si="46"/>
        <v>2</v>
      </c>
      <c r="AO123" s="27" t="str">
        <f>IF($AN124&gt;$AN123, IFERROR(MATCH($AN123, $AN124:$AN$146, 0)-1, ROW($AO$146)-ROW()), "")</f>
        <v/>
      </c>
      <c r="AP123" s="91">
        <f t="shared" ca="1" si="47"/>
        <v>0</v>
      </c>
      <c r="AQ123" s="27" t="str">
        <f t="shared" ca="1" si="48"/>
        <v/>
      </c>
      <c r="AR123" s="27" t="str">
        <f t="shared" ca="1" si="49"/>
        <v/>
      </c>
      <c r="AS123" s="87">
        <f t="shared" ca="1" si="50"/>
        <v>0</v>
      </c>
      <c r="AT123" s="27" t="str">
        <f t="shared" ca="1" si="51"/>
        <v/>
      </c>
      <c r="AU123" s="27" t="str">
        <f t="shared" ca="1" si="52"/>
        <v/>
      </c>
      <c r="AV123" s="83" t="str">
        <f t="shared" ca="1" si="53"/>
        <v/>
      </c>
      <c r="AW123" s="30" t="str">
        <f t="shared" si="54"/>
        <v/>
      </c>
      <c r="AX123" s="30" t="str">
        <f t="shared" si="55"/>
        <v/>
      </c>
      <c r="AY123" s="85" t="str">
        <f t="shared" ca="1" si="56"/>
        <v/>
      </c>
      <c r="AZ123" s="30" t="str">
        <f t="shared" si="57"/>
        <v/>
      </c>
      <c r="BA123" s="30" t="str">
        <f t="shared" si="58"/>
        <v/>
      </c>
      <c r="BB123" s="87" t="str">
        <f t="shared" ca="1" si="59"/>
        <v/>
      </c>
      <c r="BC123" s="27" t="str">
        <f t="shared" ca="1" si="60"/>
        <v/>
      </c>
      <c r="BD123" s="27" t="str">
        <f t="shared" ca="1" si="61"/>
        <v/>
      </c>
      <c r="BE123" s="166" t="str">
        <f t="shared" si="62"/>
        <v/>
      </c>
      <c r="BF123" s="27" t="str">
        <f t="shared" si="63"/>
        <v/>
      </c>
      <c r="BG123" s="27" t="str">
        <f t="shared" si="64"/>
        <v/>
      </c>
      <c r="BH123" s="174"/>
      <c r="BI123" s="89" t="str">
        <f t="shared" ca="1" si="65"/>
        <v/>
      </c>
      <c r="BJ123" s="116" t="str">
        <f t="shared" ca="1" si="66"/>
        <v/>
      </c>
      <c r="BK123" s="117" t="str">
        <f t="shared" ca="1" si="67"/>
        <v/>
      </c>
      <c r="BL123" s="117" t="str">
        <f t="shared" ca="1" si="68"/>
        <v/>
      </c>
      <c r="BM123" s="118" t="str">
        <f t="shared" ca="1" si="69"/>
        <v/>
      </c>
      <c r="BO123" s="28" t="str">
        <f t="shared" ca="1" si="44"/>
        <v/>
      </c>
    </row>
    <row r="124" spans="1:67" s="27" customFormat="1" ht="14.25" customHeight="1" x14ac:dyDescent="0.3">
      <c r="A124" s="76" t="str">
        <f t="shared" ca="1" si="45"/>
        <v/>
      </c>
      <c r="B124" s="119"/>
      <c r="C124" s="119" t="s">
        <v>57</v>
      </c>
      <c r="D124" s="119"/>
      <c r="E124" s="119"/>
      <c r="F124" s="119"/>
      <c r="G124" s="119"/>
      <c r="H124" s="119"/>
      <c r="I124" s="119"/>
      <c r="J124" s="119"/>
      <c r="L124" s="120">
        <v>9901</v>
      </c>
      <c r="M124" s="219">
        <f>M5-M78</f>
        <v>0</v>
      </c>
      <c r="N124" s="121"/>
      <c r="O124" s="121"/>
      <c r="Y124" s="208"/>
      <c r="Z124" s="91">
        <v>1</v>
      </c>
      <c r="AB124" s="172">
        <f>M5-M78</f>
        <v>0</v>
      </c>
      <c r="AC124" s="173"/>
      <c r="AD124" s="173"/>
      <c r="AE124" s="91"/>
      <c r="AF124" s="27">
        <v>-1</v>
      </c>
      <c r="AG124" s="27">
        <v>-1</v>
      </c>
      <c r="AH124" s="91"/>
      <c r="AK124" s="91"/>
      <c r="AN124" s="208">
        <f t="shared" si="46"/>
        <v>1</v>
      </c>
      <c r="AO124" s="27" t="str">
        <f>IF($AN125&gt;$AN124, IFERROR(MATCH($AN124, $AN125:$AN$146, 0)-1, ROW($AO$146)-ROW()), "")</f>
        <v/>
      </c>
      <c r="AP124" s="91">
        <f t="shared" ca="1" si="47"/>
        <v>0</v>
      </c>
      <c r="AQ124" s="27" t="str">
        <f t="shared" ca="1" si="48"/>
        <v/>
      </c>
      <c r="AR124" s="27" t="str">
        <f t="shared" ca="1" si="49"/>
        <v/>
      </c>
      <c r="AS124" s="87">
        <f t="shared" ca="1" si="50"/>
        <v>0</v>
      </c>
      <c r="AT124" s="27" t="str">
        <f t="shared" ca="1" si="51"/>
        <v/>
      </c>
      <c r="AU124" s="27" t="str">
        <f t="shared" ca="1" si="52"/>
        <v/>
      </c>
      <c r="AV124" s="83" t="str">
        <f t="shared" ca="1" si="53"/>
        <v/>
      </c>
      <c r="AW124" s="30" t="str">
        <f t="shared" si="54"/>
        <v/>
      </c>
      <c r="AX124" s="30" t="str">
        <f t="shared" si="55"/>
        <v/>
      </c>
      <c r="AY124" s="85" t="str">
        <f t="shared" ca="1" si="56"/>
        <v/>
      </c>
      <c r="AZ124" s="30" t="str">
        <f t="shared" si="57"/>
        <v/>
      </c>
      <c r="BA124" s="30" t="str">
        <f t="shared" si="58"/>
        <v/>
      </c>
      <c r="BB124" s="87" t="str">
        <f t="shared" ca="1" si="59"/>
        <v/>
      </c>
      <c r="BC124" s="27" t="str">
        <f t="shared" ca="1" si="60"/>
        <v/>
      </c>
      <c r="BD124" s="27" t="str">
        <f t="shared" ca="1" si="61"/>
        <v/>
      </c>
      <c r="BE124" s="166" t="str">
        <f t="shared" si="62"/>
        <v/>
      </c>
      <c r="BF124" s="27" t="str">
        <f t="shared" si="63"/>
        <v/>
      </c>
      <c r="BG124" s="27" t="str">
        <f t="shared" si="64"/>
        <v/>
      </c>
      <c r="BH124" s="174"/>
      <c r="BI124" s="89" t="str">
        <f t="shared" ca="1" si="65"/>
        <v/>
      </c>
      <c r="BJ124" s="116" t="str">
        <f t="shared" ca="1" si="66"/>
        <v/>
      </c>
      <c r="BK124" s="117" t="str">
        <f t="shared" ca="1" si="67"/>
        <v/>
      </c>
      <c r="BL124" s="117" t="str">
        <f t="shared" ca="1" si="68"/>
        <v/>
      </c>
      <c r="BM124" s="118" t="str">
        <f t="shared" ca="1" si="69"/>
        <v/>
      </c>
      <c r="BO124" s="28" t="str">
        <f t="shared" ca="1" si="44"/>
        <v/>
      </c>
    </row>
    <row r="125" spans="1:67" s="27" customFormat="1" ht="14.25" customHeight="1" x14ac:dyDescent="0.3">
      <c r="A125" s="76" t="str">
        <f t="shared" ca="1" si="45"/>
        <v/>
      </c>
      <c r="B125" s="119"/>
      <c r="C125" s="119" t="s">
        <v>58</v>
      </c>
      <c r="D125" s="119"/>
      <c r="E125" s="119"/>
      <c r="F125" s="119"/>
      <c r="G125" s="119"/>
      <c r="H125" s="119"/>
      <c r="I125" s="119"/>
      <c r="J125" s="119"/>
      <c r="L125" s="120" t="s">
        <v>73</v>
      </c>
      <c r="M125" s="219">
        <f>SUM(M126,M130)</f>
        <v>0</v>
      </c>
      <c r="N125" s="121"/>
      <c r="O125" s="121"/>
      <c r="Y125" s="208"/>
      <c r="Z125" s="91"/>
      <c r="AB125" s="172"/>
      <c r="AC125" s="173"/>
      <c r="AD125" s="173"/>
      <c r="AE125" s="91"/>
      <c r="AF125" s="27">
        <v>-1</v>
      </c>
      <c r="AG125" s="27">
        <v>-1</v>
      </c>
      <c r="AH125" s="91"/>
      <c r="AK125" s="91"/>
      <c r="AN125" s="208">
        <f t="shared" si="46"/>
        <v>1</v>
      </c>
      <c r="AO125" s="27">
        <f>IF($AN126&gt;$AN125, IFERROR(MATCH($AN125, $AN126:$AN$146, 0)-1, ROW($AO$146)-ROW()), "")</f>
        <v>5</v>
      </c>
      <c r="AP125" s="91">
        <f t="shared" ca="1" si="47"/>
        <v>0</v>
      </c>
      <c r="AQ125" s="27" t="str">
        <f t="shared" ca="1" si="48"/>
        <v/>
      </c>
      <c r="AR125" s="27" t="str">
        <f t="shared" ca="1" si="49"/>
        <v/>
      </c>
      <c r="AS125" s="87">
        <f t="shared" ca="1" si="50"/>
        <v>0</v>
      </c>
      <c r="AT125" s="27" t="str">
        <f t="shared" ca="1" si="51"/>
        <v/>
      </c>
      <c r="AU125" s="27" t="str">
        <f t="shared" ca="1" si="52"/>
        <v/>
      </c>
      <c r="AV125" s="83" t="str">
        <f t="shared" ca="1" si="53"/>
        <v/>
      </c>
      <c r="AW125" s="30" t="str">
        <f t="shared" si="54"/>
        <v/>
      </c>
      <c r="AX125" s="30" t="str">
        <f t="shared" si="55"/>
        <v/>
      </c>
      <c r="AY125" s="85" t="str">
        <f t="shared" ca="1" si="56"/>
        <v/>
      </c>
      <c r="AZ125" s="30" t="str">
        <f t="shared" si="57"/>
        <v/>
      </c>
      <c r="BA125" s="30" t="str">
        <f t="shared" si="58"/>
        <v/>
      </c>
      <c r="BB125" s="87" t="str">
        <f t="shared" ca="1" si="59"/>
        <v/>
      </c>
      <c r="BC125" s="27" t="str">
        <f t="shared" ca="1" si="60"/>
        <v/>
      </c>
      <c r="BD125" s="27" t="str">
        <f t="shared" ca="1" si="61"/>
        <v/>
      </c>
      <c r="BE125" s="166" t="str">
        <f t="shared" si="62"/>
        <v/>
      </c>
      <c r="BF125" s="27" t="str">
        <f t="shared" si="63"/>
        <v/>
      </c>
      <c r="BG125" s="27" t="str">
        <f t="shared" si="64"/>
        <v/>
      </c>
      <c r="BH125" s="174"/>
      <c r="BI125" s="89" t="str">
        <f t="shared" ca="1" si="65"/>
        <v/>
      </c>
      <c r="BJ125" s="116" t="str">
        <f t="shared" ca="1" si="66"/>
        <v/>
      </c>
      <c r="BK125" s="117" t="str">
        <f t="shared" ca="1" si="67"/>
        <v/>
      </c>
      <c r="BL125" s="117" t="str">
        <f t="shared" ca="1" si="68"/>
        <v/>
      </c>
      <c r="BM125" s="118" t="str">
        <f t="shared" ca="1" si="69"/>
        <v/>
      </c>
      <c r="BO125" s="28" t="str">
        <f t="shared" ca="1" si="44"/>
        <v/>
      </c>
    </row>
    <row r="126" spans="1:67" s="27" customFormat="1" ht="14.25" customHeight="1" x14ac:dyDescent="0.3">
      <c r="A126" s="76" t="str">
        <f t="shared" ca="1" si="45"/>
        <v/>
      </c>
      <c r="B126" s="119"/>
      <c r="C126" s="119" t="s">
        <v>35</v>
      </c>
      <c r="D126" s="119" t="s">
        <v>59</v>
      </c>
      <c r="E126" s="119"/>
      <c r="F126" s="119"/>
      <c r="G126" s="119"/>
      <c r="H126" s="119"/>
      <c r="I126" s="119"/>
      <c r="J126" s="119"/>
      <c r="L126" s="120">
        <v>75</v>
      </c>
      <c r="M126" s="219">
        <f>SUM(M127:M129)</f>
        <v>0</v>
      </c>
      <c r="N126" s="121"/>
      <c r="O126" s="121"/>
      <c r="Y126" s="208"/>
      <c r="Z126" s="91"/>
      <c r="AB126" s="172"/>
      <c r="AC126" s="173"/>
      <c r="AD126" s="173"/>
      <c r="AE126" s="91"/>
      <c r="AF126" s="27">
        <v>-1</v>
      </c>
      <c r="AG126" s="27">
        <v>-1</v>
      </c>
      <c r="AH126" s="91"/>
      <c r="AK126" s="91"/>
      <c r="AN126" s="208">
        <f t="shared" si="46"/>
        <v>2</v>
      </c>
      <c r="AO126" s="27">
        <f>IF($AN127&gt;$AN126, IFERROR(MATCH($AN126, $AN127:$AN$146, 0)-1, ROW($AO$146)-ROW()), "")</f>
        <v>3</v>
      </c>
      <c r="AP126" s="91">
        <f t="shared" ca="1" si="47"/>
        <v>0</v>
      </c>
      <c r="AQ126" s="27" t="str">
        <f t="shared" ca="1" si="48"/>
        <v/>
      </c>
      <c r="AR126" s="27" t="str">
        <f t="shared" ca="1" si="49"/>
        <v/>
      </c>
      <c r="AS126" s="87">
        <f t="shared" ca="1" si="50"/>
        <v>0</v>
      </c>
      <c r="AT126" s="27" t="str">
        <f t="shared" ca="1" si="51"/>
        <v/>
      </c>
      <c r="AU126" s="27" t="str">
        <f t="shared" ca="1" si="52"/>
        <v/>
      </c>
      <c r="AV126" s="83" t="str">
        <f t="shared" ca="1" si="53"/>
        <v/>
      </c>
      <c r="AW126" s="30" t="str">
        <f t="shared" si="54"/>
        <v/>
      </c>
      <c r="AX126" s="30" t="str">
        <f t="shared" si="55"/>
        <v/>
      </c>
      <c r="AY126" s="85" t="str">
        <f t="shared" ca="1" si="56"/>
        <v/>
      </c>
      <c r="AZ126" s="30" t="str">
        <f t="shared" si="57"/>
        <v/>
      </c>
      <c r="BA126" s="30" t="str">
        <f t="shared" si="58"/>
        <v/>
      </c>
      <c r="BB126" s="87" t="str">
        <f t="shared" ca="1" si="59"/>
        <v/>
      </c>
      <c r="BC126" s="27" t="str">
        <f t="shared" ca="1" si="60"/>
        <v/>
      </c>
      <c r="BD126" s="27" t="str">
        <f t="shared" ca="1" si="61"/>
        <v/>
      </c>
      <c r="BE126" s="166" t="str">
        <f t="shared" si="62"/>
        <v/>
      </c>
      <c r="BF126" s="27" t="str">
        <f t="shared" si="63"/>
        <v/>
      </c>
      <c r="BG126" s="27" t="str">
        <f t="shared" si="64"/>
        <v/>
      </c>
      <c r="BH126" s="174"/>
      <c r="BI126" s="89" t="str">
        <f t="shared" ca="1" si="65"/>
        <v/>
      </c>
      <c r="BJ126" s="116" t="str">
        <f t="shared" ca="1" si="66"/>
        <v/>
      </c>
      <c r="BK126" s="117" t="str">
        <f t="shared" ca="1" si="67"/>
        <v/>
      </c>
      <c r="BL126" s="117" t="str">
        <f t="shared" ca="1" si="68"/>
        <v/>
      </c>
      <c r="BM126" s="118" t="str">
        <f t="shared" ca="1" si="69"/>
        <v/>
      </c>
      <c r="BO126" s="28" t="str">
        <f t="shared" ca="1" si="44"/>
        <v/>
      </c>
    </row>
    <row r="127" spans="1:67" s="27" customFormat="1" ht="14.25" customHeight="1" x14ac:dyDescent="0.3">
      <c r="A127" s="76" t="str">
        <f t="shared" ca="1" si="45"/>
        <v/>
      </c>
      <c r="B127" s="119"/>
      <c r="C127" s="119" t="s">
        <v>35</v>
      </c>
      <c r="D127" s="119" t="s">
        <v>35</v>
      </c>
      <c r="E127" s="119" t="s">
        <v>60</v>
      </c>
      <c r="F127" s="119"/>
      <c r="G127" s="119"/>
      <c r="H127" s="119"/>
      <c r="I127" s="119"/>
      <c r="J127" s="119"/>
      <c r="L127" s="120">
        <v>750</v>
      </c>
      <c r="M127" s="219"/>
      <c r="N127" s="121"/>
      <c r="O127" s="121"/>
      <c r="Y127" s="208"/>
      <c r="Z127" s="91"/>
      <c r="AB127" s="172"/>
      <c r="AC127" s="173"/>
      <c r="AD127" s="173"/>
      <c r="AE127" s="91"/>
      <c r="AF127" s="27">
        <v>-1</v>
      </c>
      <c r="AG127" s="27">
        <v>-1</v>
      </c>
      <c r="AH127" s="91"/>
      <c r="AK127" s="91"/>
      <c r="AN127" s="208">
        <f t="shared" si="46"/>
        <v>3</v>
      </c>
      <c r="AO127" s="27" t="str">
        <f>IF($AN128&gt;$AN127, IFERROR(MATCH($AN127, $AN128:$AN$146, 0)-1, ROW($AO$146)-ROW()), "")</f>
        <v/>
      </c>
      <c r="AP127" s="91">
        <f t="shared" ca="1" si="47"/>
        <v>0</v>
      </c>
      <c r="AQ127" s="27" t="str">
        <f t="shared" ca="1" si="48"/>
        <v/>
      </c>
      <c r="AR127" s="27" t="str">
        <f t="shared" ca="1" si="49"/>
        <v/>
      </c>
      <c r="AS127" s="87">
        <f t="shared" ca="1" si="50"/>
        <v>0</v>
      </c>
      <c r="AT127" s="27" t="str">
        <f t="shared" ca="1" si="51"/>
        <v/>
      </c>
      <c r="AU127" s="27" t="str">
        <f t="shared" ca="1" si="52"/>
        <v/>
      </c>
      <c r="AV127" s="83" t="str">
        <f t="shared" ca="1" si="53"/>
        <v/>
      </c>
      <c r="AW127" s="30" t="str">
        <f t="shared" si="54"/>
        <v/>
      </c>
      <c r="AX127" s="30" t="str">
        <f t="shared" si="55"/>
        <v/>
      </c>
      <c r="AY127" s="85" t="str">
        <f t="shared" ca="1" si="56"/>
        <v/>
      </c>
      <c r="AZ127" s="30" t="str">
        <f t="shared" si="57"/>
        <v/>
      </c>
      <c r="BA127" s="30" t="str">
        <f t="shared" si="58"/>
        <v/>
      </c>
      <c r="BB127" s="87" t="str">
        <f t="shared" ca="1" si="59"/>
        <v/>
      </c>
      <c r="BC127" s="27" t="str">
        <f t="shared" ca="1" si="60"/>
        <v/>
      </c>
      <c r="BD127" s="27" t="str">
        <f t="shared" ca="1" si="61"/>
        <v/>
      </c>
      <c r="BE127" s="166" t="str">
        <f t="shared" si="62"/>
        <v/>
      </c>
      <c r="BF127" s="27" t="str">
        <f t="shared" si="63"/>
        <v/>
      </c>
      <c r="BG127" s="27" t="str">
        <f t="shared" si="64"/>
        <v/>
      </c>
      <c r="BH127" s="174"/>
      <c r="BI127" s="89" t="str">
        <f t="shared" ca="1" si="65"/>
        <v/>
      </c>
      <c r="BJ127" s="116" t="str">
        <f t="shared" ca="1" si="66"/>
        <v/>
      </c>
      <c r="BK127" s="117" t="str">
        <f t="shared" ca="1" si="67"/>
        <v/>
      </c>
      <c r="BL127" s="117" t="str">
        <f t="shared" ca="1" si="68"/>
        <v/>
      </c>
      <c r="BM127" s="118" t="str">
        <f t="shared" ca="1" si="69"/>
        <v/>
      </c>
      <c r="BO127" s="28" t="str">
        <f t="shared" ca="1" si="44"/>
        <v/>
      </c>
    </row>
    <row r="128" spans="1:67" s="27" customFormat="1" ht="14.25" customHeight="1" x14ac:dyDescent="0.3">
      <c r="A128" s="76" t="str">
        <f t="shared" ca="1" si="45"/>
        <v/>
      </c>
      <c r="B128" s="119"/>
      <c r="C128" s="119" t="s">
        <v>35</v>
      </c>
      <c r="D128" s="119" t="s">
        <v>35</v>
      </c>
      <c r="E128" s="119" t="s">
        <v>61</v>
      </c>
      <c r="F128" s="119"/>
      <c r="G128" s="119"/>
      <c r="H128" s="119"/>
      <c r="I128" s="119"/>
      <c r="J128" s="119"/>
      <c r="L128" s="120">
        <v>751</v>
      </c>
      <c r="M128" s="219"/>
      <c r="N128" s="121"/>
      <c r="O128" s="121"/>
      <c r="Y128" s="208"/>
      <c r="Z128" s="91"/>
      <c r="AB128" s="172"/>
      <c r="AC128" s="173"/>
      <c r="AD128" s="173"/>
      <c r="AE128" s="91"/>
      <c r="AF128" s="27">
        <v>-1</v>
      </c>
      <c r="AG128" s="27">
        <v>-1</v>
      </c>
      <c r="AH128" s="91"/>
      <c r="AK128" s="91"/>
      <c r="AN128" s="208">
        <f t="shared" si="46"/>
        <v>3</v>
      </c>
      <c r="AO128" s="27" t="str">
        <f>IF($AN129&gt;$AN128, IFERROR(MATCH($AN128, $AN129:$AN$146, 0)-1, ROW($AO$146)-ROW()), "")</f>
        <v/>
      </c>
      <c r="AP128" s="91">
        <f t="shared" ca="1" si="47"/>
        <v>0</v>
      </c>
      <c r="AQ128" s="27" t="str">
        <f t="shared" ca="1" si="48"/>
        <v/>
      </c>
      <c r="AR128" s="27" t="str">
        <f t="shared" ca="1" si="49"/>
        <v/>
      </c>
      <c r="AS128" s="87">
        <f t="shared" ca="1" si="50"/>
        <v>0</v>
      </c>
      <c r="AT128" s="27" t="str">
        <f t="shared" ca="1" si="51"/>
        <v/>
      </c>
      <c r="AU128" s="27" t="str">
        <f t="shared" ca="1" si="52"/>
        <v/>
      </c>
      <c r="AV128" s="83" t="str">
        <f t="shared" ca="1" si="53"/>
        <v/>
      </c>
      <c r="AW128" s="30" t="str">
        <f t="shared" si="54"/>
        <v/>
      </c>
      <c r="AX128" s="30" t="str">
        <f t="shared" si="55"/>
        <v/>
      </c>
      <c r="AY128" s="85" t="str">
        <f t="shared" ca="1" si="56"/>
        <v/>
      </c>
      <c r="AZ128" s="30" t="str">
        <f t="shared" si="57"/>
        <v/>
      </c>
      <c r="BA128" s="30" t="str">
        <f t="shared" si="58"/>
        <v/>
      </c>
      <c r="BB128" s="87" t="str">
        <f t="shared" ca="1" si="59"/>
        <v/>
      </c>
      <c r="BC128" s="27" t="str">
        <f t="shared" ca="1" si="60"/>
        <v/>
      </c>
      <c r="BD128" s="27" t="str">
        <f t="shared" ca="1" si="61"/>
        <v/>
      </c>
      <c r="BE128" s="166" t="str">
        <f t="shared" si="62"/>
        <v/>
      </c>
      <c r="BF128" s="27" t="str">
        <f t="shared" si="63"/>
        <v/>
      </c>
      <c r="BG128" s="27" t="str">
        <f t="shared" si="64"/>
        <v/>
      </c>
      <c r="BH128" s="174"/>
      <c r="BI128" s="89" t="str">
        <f t="shared" ca="1" si="65"/>
        <v/>
      </c>
      <c r="BJ128" s="116" t="str">
        <f t="shared" ca="1" si="66"/>
        <v/>
      </c>
      <c r="BK128" s="117" t="str">
        <f t="shared" ca="1" si="67"/>
        <v/>
      </c>
      <c r="BL128" s="117" t="str">
        <f t="shared" ca="1" si="68"/>
        <v/>
      </c>
      <c r="BM128" s="118" t="str">
        <f t="shared" ca="1" si="69"/>
        <v/>
      </c>
      <c r="BO128" s="28" t="str">
        <f t="shared" ca="1" si="44"/>
        <v/>
      </c>
    </row>
    <row r="129" spans="1:67" s="27" customFormat="1" ht="14.25" customHeight="1" x14ac:dyDescent="0.3">
      <c r="A129" s="76" t="str">
        <f t="shared" ca="1" si="45"/>
        <v/>
      </c>
      <c r="B129" s="119"/>
      <c r="C129" s="119" t="s">
        <v>35</v>
      </c>
      <c r="D129" s="119" t="s">
        <v>35</v>
      </c>
      <c r="E129" s="119" t="s">
        <v>62</v>
      </c>
      <c r="F129" s="119"/>
      <c r="G129" s="119"/>
      <c r="H129" s="119"/>
      <c r="I129" s="119"/>
      <c r="J129" s="119"/>
      <c r="L129" s="120" t="s">
        <v>74</v>
      </c>
      <c r="M129" s="219"/>
      <c r="N129" s="121"/>
      <c r="O129" s="121"/>
      <c r="Y129" s="208"/>
      <c r="Z129" s="91"/>
      <c r="AB129" s="172"/>
      <c r="AC129" s="173"/>
      <c r="AD129" s="173"/>
      <c r="AE129" s="91"/>
      <c r="AF129" s="27">
        <v>-1</v>
      </c>
      <c r="AG129" s="27">
        <v>-1</v>
      </c>
      <c r="AH129" s="91"/>
      <c r="AK129" s="91"/>
      <c r="AN129" s="208">
        <f t="shared" si="46"/>
        <v>3</v>
      </c>
      <c r="AO129" s="27" t="str">
        <f>IF($AN130&gt;$AN129, IFERROR(MATCH($AN129, $AN130:$AN$146, 0)-1, ROW($AO$146)-ROW()), "")</f>
        <v/>
      </c>
      <c r="AP129" s="91">
        <f t="shared" ca="1" si="47"/>
        <v>0</v>
      </c>
      <c r="AQ129" s="27" t="str">
        <f t="shared" ca="1" si="48"/>
        <v/>
      </c>
      <c r="AR129" s="27" t="str">
        <f t="shared" ca="1" si="49"/>
        <v/>
      </c>
      <c r="AS129" s="87">
        <f t="shared" ca="1" si="50"/>
        <v>0</v>
      </c>
      <c r="AT129" s="27" t="str">
        <f t="shared" ca="1" si="51"/>
        <v/>
      </c>
      <c r="AU129" s="27" t="str">
        <f t="shared" ca="1" si="52"/>
        <v/>
      </c>
      <c r="AV129" s="83" t="str">
        <f t="shared" ca="1" si="53"/>
        <v/>
      </c>
      <c r="AW129" s="30" t="str">
        <f t="shared" si="54"/>
        <v/>
      </c>
      <c r="AX129" s="30" t="str">
        <f t="shared" si="55"/>
        <v/>
      </c>
      <c r="AY129" s="85" t="str">
        <f t="shared" ca="1" si="56"/>
        <v/>
      </c>
      <c r="AZ129" s="30" t="str">
        <f t="shared" si="57"/>
        <v/>
      </c>
      <c r="BA129" s="30" t="str">
        <f t="shared" si="58"/>
        <v/>
      </c>
      <c r="BB129" s="87" t="str">
        <f t="shared" ca="1" si="59"/>
        <v/>
      </c>
      <c r="BC129" s="27" t="str">
        <f t="shared" ca="1" si="60"/>
        <v/>
      </c>
      <c r="BD129" s="27" t="str">
        <f t="shared" ca="1" si="61"/>
        <v/>
      </c>
      <c r="BE129" s="166" t="str">
        <f t="shared" si="62"/>
        <v/>
      </c>
      <c r="BF129" s="27" t="str">
        <f t="shared" si="63"/>
        <v/>
      </c>
      <c r="BG129" s="27" t="str">
        <f t="shared" si="64"/>
        <v/>
      </c>
      <c r="BH129" s="174"/>
      <c r="BI129" s="89" t="str">
        <f t="shared" ca="1" si="65"/>
        <v/>
      </c>
      <c r="BJ129" s="116" t="str">
        <f t="shared" ca="1" si="66"/>
        <v/>
      </c>
      <c r="BK129" s="117" t="str">
        <f t="shared" ca="1" si="67"/>
        <v/>
      </c>
      <c r="BL129" s="117" t="str">
        <f t="shared" ca="1" si="68"/>
        <v/>
      </c>
      <c r="BM129" s="118" t="str">
        <f t="shared" ca="1" si="69"/>
        <v/>
      </c>
      <c r="BO129" s="28" t="str">
        <f t="shared" ca="1" si="44"/>
        <v/>
      </c>
    </row>
    <row r="130" spans="1:67" s="27" customFormat="1" ht="14.25" customHeight="1" x14ac:dyDescent="0.3">
      <c r="A130" s="76" t="str">
        <f t="shared" ca="1" si="45"/>
        <v/>
      </c>
      <c r="B130" s="119"/>
      <c r="C130" s="119" t="s">
        <v>35</v>
      </c>
      <c r="D130" s="119" t="s">
        <v>63</v>
      </c>
      <c r="E130" s="119"/>
      <c r="F130" s="119"/>
      <c r="G130" s="119"/>
      <c r="H130" s="119"/>
      <c r="I130" s="119"/>
      <c r="J130" s="119"/>
      <c r="L130" s="120" t="s">
        <v>75</v>
      </c>
      <c r="M130" s="219"/>
      <c r="N130" s="121"/>
      <c r="O130" s="121"/>
      <c r="Y130" s="208"/>
      <c r="Z130" s="91"/>
      <c r="AB130" s="172"/>
      <c r="AC130" s="173"/>
      <c r="AD130" s="173"/>
      <c r="AE130" s="91"/>
      <c r="AF130" s="27">
        <v>-1</v>
      </c>
      <c r="AG130" s="27">
        <v>-1</v>
      </c>
      <c r="AH130" s="91"/>
      <c r="AK130" s="91"/>
      <c r="AN130" s="208">
        <f t="shared" si="46"/>
        <v>2</v>
      </c>
      <c r="AO130" s="27" t="str">
        <f>IF($AN131&gt;$AN130, IFERROR(MATCH($AN130, $AN131:$AN$146, 0)-1, ROW($AO$146)-ROW()), "")</f>
        <v/>
      </c>
      <c r="AP130" s="91">
        <f t="shared" ca="1" si="47"/>
        <v>0</v>
      </c>
      <c r="AQ130" s="27" t="str">
        <f t="shared" ca="1" si="48"/>
        <v/>
      </c>
      <c r="AR130" s="27" t="str">
        <f t="shared" ca="1" si="49"/>
        <v/>
      </c>
      <c r="AS130" s="87">
        <f t="shared" ca="1" si="50"/>
        <v>0</v>
      </c>
      <c r="AT130" s="27" t="str">
        <f t="shared" ca="1" si="51"/>
        <v/>
      </c>
      <c r="AU130" s="27" t="str">
        <f t="shared" ca="1" si="52"/>
        <v/>
      </c>
      <c r="AV130" s="83" t="str">
        <f t="shared" ca="1" si="53"/>
        <v/>
      </c>
      <c r="AW130" s="30" t="str">
        <f t="shared" si="54"/>
        <v/>
      </c>
      <c r="AX130" s="30" t="str">
        <f t="shared" si="55"/>
        <v/>
      </c>
      <c r="AY130" s="85" t="str">
        <f t="shared" ca="1" si="56"/>
        <v/>
      </c>
      <c r="AZ130" s="30" t="str">
        <f t="shared" si="57"/>
        <v/>
      </c>
      <c r="BA130" s="30" t="str">
        <f t="shared" si="58"/>
        <v/>
      </c>
      <c r="BB130" s="87" t="str">
        <f t="shared" ca="1" si="59"/>
        <v/>
      </c>
      <c r="BC130" s="27" t="str">
        <f t="shared" ca="1" si="60"/>
        <v/>
      </c>
      <c r="BD130" s="27" t="str">
        <f t="shared" ca="1" si="61"/>
        <v/>
      </c>
      <c r="BE130" s="166" t="str">
        <f t="shared" si="62"/>
        <v/>
      </c>
      <c r="BF130" s="27" t="str">
        <f t="shared" si="63"/>
        <v/>
      </c>
      <c r="BG130" s="27" t="str">
        <f t="shared" si="64"/>
        <v/>
      </c>
      <c r="BH130" s="174"/>
      <c r="BI130" s="89" t="str">
        <f t="shared" ca="1" si="65"/>
        <v/>
      </c>
      <c r="BJ130" s="116" t="str">
        <f t="shared" ca="1" si="66"/>
        <v/>
      </c>
      <c r="BK130" s="117" t="str">
        <f t="shared" ca="1" si="67"/>
        <v/>
      </c>
      <c r="BL130" s="117" t="str">
        <f t="shared" ca="1" si="68"/>
        <v/>
      </c>
      <c r="BM130" s="118" t="str">
        <f t="shared" ca="1" si="69"/>
        <v/>
      </c>
      <c r="BO130" s="28" t="str">
        <f t="shared" ca="1" si="44"/>
        <v/>
      </c>
    </row>
    <row r="131" spans="1:67" s="27" customFormat="1" ht="14.25" customHeight="1" x14ac:dyDescent="0.3">
      <c r="A131" s="76" t="str">
        <f t="shared" ca="1" si="45"/>
        <v/>
      </c>
      <c r="B131" s="119"/>
      <c r="C131" s="119" t="s">
        <v>64</v>
      </c>
      <c r="D131" s="119"/>
      <c r="E131" s="119"/>
      <c r="F131" s="119"/>
      <c r="G131" s="119"/>
      <c r="H131" s="119"/>
      <c r="I131" s="119"/>
      <c r="J131" s="119"/>
      <c r="L131" s="120" t="s">
        <v>76</v>
      </c>
      <c r="M131" s="219">
        <f>SUM(M132,M136)</f>
        <v>0</v>
      </c>
      <c r="N131" s="121"/>
      <c r="O131" s="121"/>
      <c r="Y131" s="208"/>
      <c r="Z131" s="91"/>
      <c r="AB131" s="172"/>
      <c r="AC131" s="173"/>
      <c r="AD131" s="173"/>
      <c r="AE131" s="91"/>
      <c r="AF131" s="27">
        <v>-1</v>
      </c>
      <c r="AG131" s="27">
        <v>-1</v>
      </c>
      <c r="AH131" s="91"/>
      <c r="AK131" s="91"/>
      <c r="AN131" s="208">
        <f t="shared" si="46"/>
        <v>1</v>
      </c>
      <c r="AO131" s="27">
        <f>IF($AN132&gt;$AN131, IFERROR(MATCH($AN131, $AN132:$AN$146, 0)-1, ROW($AO$146)-ROW()), "")</f>
        <v>5</v>
      </c>
      <c r="AP131" s="91">
        <f t="shared" ca="1" si="47"/>
        <v>0</v>
      </c>
      <c r="AQ131" s="27" t="str">
        <f t="shared" ca="1" si="48"/>
        <v/>
      </c>
      <c r="AR131" s="27" t="str">
        <f t="shared" ca="1" si="49"/>
        <v/>
      </c>
      <c r="AS131" s="87">
        <f t="shared" ca="1" si="50"/>
        <v>0</v>
      </c>
      <c r="AT131" s="27" t="str">
        <f t="shared" ca="1" si="51"/>
        <v/>
      </c>
      <c r="AU131" s="27" t="str">
        <f t="shared" ca="1" si="52"/>
        <v/>
      </c>
      <c r="AV131" s="83" t="str">
        <f t="shared" ca="1" si="53"/>
        <v/>
      </c>
      <c r="AW131" s="30" t="str">
        <f t="shared" si="54"/>
        <v/>
      </c>
      <c r="AX131" s="30" t="str">
        <f t="shared" si="55"/>
        <v/>
      </c>
      <c r="AY131" s="85" t="str">
        <f t="shared" ca="1" si="56"/>
        <v/>
      </c>
      <c r="AZ131" s="30" t="str">
        <f t="shared" si="57"/>
        <v/>
      </c>
      <c r="BA131" s="30" t="str">
        <f t="shared" si="58"/>
        <v/>
      </c>
      <c r="BB131" s="87" t="str">
        <f t="shared" ca="1" si="59"/>
        <v/>
      </c>
      <c r="BC131" s="27" t="str">
        <f t="shared" ca="1" si="60"/>
        <v/>
      </c>
      <c r="BD131" s="27" t="str">
        <f t="shared" ca="1" si="61"/>
        <v/>
      </c>
      <c r="BE131" s="166" t="str">
        <f t="shared" si="62"/>
        <v/>
      </c>
      <c r="BF131" s="27" t="str">
        <f t="shared" si="63"/>
        <v/>
      </c>
      <c r="BG131" s="27" t="str">
        <f t="shared" si="64"/>
        <v/>
      </c>
      <c r="BH131" s="174"/>
      <c r="BI131" s="89" t="str">
        <f t="shared" ca="1" si="65"/>
        <v/>
      </c>
      <c r="BJ131" s="116" t="str">
        <f t="shared" ca="1" si="66"/>
        <v/>
      </c>
      <c r="BK131" s="117" t="str">
        <f t="shared" ca="1" si="67"/>
        <v/>
      </c>
      <c r="BL131" s="117" t="str">
        <f t="shared" ca="1" si="68"/>
        <v/>
      </c>
      <c r="BM131" s="118" t="str">
        <f t="shared" ca="1" si="69"/>
        <v/>
      </c>
      <c r="BO131" s="28" t="str">
        <f t="shared" ca="1" si="44"/>
        <v/>
      </c>
    </row>
    <row r="132" spans="1:67" s="27" customFormat="1" ht="14.25" customHeight="1" x14ac:dyDescent="0.3">
      <c r="A132" s="76" t="str">
        <f t="shared" ca="1" si="45"/>
        <v/>
      </c>
      <c r="B132" s="119"/>
      <c r="C132" s="119"/>
      <c r="D132" s="119" t="s">
        <v>65</v>
      </c>
      <c r="E132" s="119"/>
      <c r="F132" s="119"/>
      <c r="G132" s="119"/>
      <c r="H132" s="119"/>
      <c r="I132" s="119"/>
      <c r="J132" s="119"/>
      <c r="L132" s="120">
        <v>65</v>
      </c>
      <c r="M132" s="219">
        <f>SUM(M133:M135)</f>
        <v>0</v>
      </c>
      <c r="N132" s="121"/>
      <c r="O132" s="121"/>
      <c r="Y132" s="208"/>
      <c r="Z132" s="91"/>
      <c r="AB132" s="172"/>
      <c r="AC132" s="173"/>
      <c r="AD132" s="173"/>
      <c r="AE132" s="91"/>
      <c r="AF132" s="27">
        <v>-1</v>
      </c>
      <c r="AG132" s="27">
        <v>-1</v>
      </c>
      <c r="AH132" s="91"/>
      <c r="AK132" s="91"/>
      <c r="AN132" s="208">
        <f t="shared" si="46"/>
        <v>2</v>
      </c>
      <c r="AO132" s="27">
        <f>IF($AN133&gt;$AN132, IFERROR(MATCH($AN132, $AN133:$AN$146, 0)-1, ROW($AO$146)-ROW()), "")</f>
        <v>3</v>
      </c>
      <c r="AP132" s="91">
        <f t="shared" ca="1" si="47"/>
        <v>0</v>
      </c>
      <c r="AQ132" s="27" t="str">
        <f t="shared" ca="1" si="48"/>
        <v/>
      </c>
      <c r="AR132" s="27" t="str">
        <f t="shared" ca="1" si="49"/>
        <v/>
      </c>
      <c r="AS132" s="87">
        <f t="shared" ca="1" si="50"/>
        <v>0</v>
      </c>
      <c r="AT132" s="27" t="str">
        <f t="shared" ca="1" si="51"/>
        <v/>
      </c>
      <c r="AU132" s="27" t="str">
        <f t="shared" ca="1" si="52"/>
        <v/>
      </c>
      <c r="AV132" s="83" t="str">
        <f t="shared" ca="1" si="53"/>
        <v/>
      </c>
      <c r="AW132" s="30" t="str">
        <f t="shared" si="54"/>
        <v/>
      </c>
      <c r="AX132" s="30" t="str">
        <f t="shared" si="55"/>
        <v/>
      </c>
      <c r="AY132" s="85" t="str">
        <f t="shared" ca="1" si="56"/>
        <v/>
      </c>
      <c r="AZ132" s="30" t="str">
        <f t="shared" si="57"/>
        <v/>
      </c>
      <c r="BA132" s="30" t="str">
        <f t="shared" si="58"/>
        <v/>
      </c>
      <c r="BB132" s="87" t="str">
        <f t="shared" ca="1" si="59"/>
        <v/>
      </c>
      <c r="BC132" s="27" t="str">
        <f t="shared" ca="1" si="60"/>
        <v/>
      </c>
      <c r="BD132" s="27" t="str">
        <f t="shared" ca="1" si="61"/>
        <v/>
      </c>
      <c r="BE132" s="166" t="str">
        <f t="shared" si="62"/>
        <v/>
      </c>
      <c r="BF132" s="27" t="str">
        <f t="shared" si="63"/>
        <v/>
      </c>
      <c r="BG132" s="27" t="str">
        <f t="shared" si="64"/>
        <v/>
      </c>
      <c r="BH132" s="174"/>
      <c r="BI132" s="89" t="str">
        <f t="shared" ca="1" si="65"/>
        <v/>
      </c>
      <c r="BJ132" s="116" t="str">
        <f t="shared" ca="1" si="66"/>
        <v/>
      </c>
      <c r="BK132" s="117" t="str">
        <f t="shared" ca="1" si="67"/>
        <v/>
      </c>
      <c r="BL132" s="117" t="str">
        <f t="shared" ca="1" si="68"/>
        <v/>
      </c>
      <c r="BM132" s="118" t="str">
        <f t="shared" ca="1" si="69"/>
        <v/>
      </c>
      <c r="BO132" s="28" t="str">
        <f t="shared" ca="1" si="44"/>
        <v/>
      </c>
    </row>
    <row r="133" spans="1:67" s="27" customFormat="1" ht="14.25" customHeight="1" x14ac:dyDescent="0.3">
      <c r="A133" s="76" t="str">
        <f t="shared" ca="1" si="45"/>
        <v/>
      </c>
      <c r="B133" s="119"/>
      <c r="C133" s="119"/>
      <c r="D133" s="119" t="s">
        <v>35</v>
      </c>
      <c r="E133" s="119" t="s">
        <v>66</v>
      </c>
      <c r="F133" s="119"/>
      <c r="G133" s="119"/>
      <c r="H133" s="119"/>
      <c r="I133" s="119"/>
      <c r="J133" s="119"/>
      <c r="L133" s="120">
        <v>650</v>
      </c>
      <c r="M133" s="219"/>
      <c r="N133" s="121"/>
      <c r="O133" s="121"/>
      <c r="Y133" s="208"/>
      <c r="Z133" s="91"/>
      <c r="AB133" s="172"/>
      <c r="AC133" s="173"/>
      <c r="AD133" s="173"/>
      <c r="AE133" s="91"/>
      <c r="AF133" s="27">
        <v>-1</v>
      </c>
      <c r="AG133" s="27">
        <v>-1</v>
      </c>
      <c r="AH133" s="91"/>
      <c r="AK133" s="91"/>
      <c r="AN133" s="208">
        <f t="shared" si="46"/>
        <v>3</v>
      </c>
      <c r="AO133" s="27" t="str">
        <f>IF($AN134&gt;$AN133, IFERROR(MATCH($AN133, $AN134:$AN$146, 0)-1, ROW($AO$146)-ROW()), "")</f>
        <v/>
      </c>
      <c r="AP133" s="91">
        <f t="shared" ca="1" si="47"/>
        <v>0</v>
      </c>
      <c r="AQ133" s="27" t="str">
        <f t="shared" ca="1" si="48"/>
        <v/>
      </c>
      <c r="AR133" s="27" t="str">
        <f t="shared" ca="1" si="49"/>
        <v/>
      </c>
      <c r="AS133" s="87">
        <f t="shared" ca="1" si="50"/>
        <v>0</v>
      </c>
      <c r="AT133" s="27" t="str">
        <f t="shared" ca="1" si="51"/>
        <v/>
      </c>
      <c r="AU133" s="27" t="str">
        <f t="shared" ca="1" si="52"/>
        <v/>
      </c>
      <c r="AV133" s="83" t="str">
        <f t="shared" ca="1" si="53"/>
        <v/>
      </c>
      <c r="AW133" s="30" t="str">
        <f t="shared" si="54"/>
        <v/>
      </c>
      <c r="AX133" s="30" t="str">
        <f t="shared" si="55"/>
        <v/>
      </c>
      <c r="AY133" s="85" t="str">
        <f t="shared" ca="1" si="56"/>
        <v/>
      </c>
      <c r="AZ133" s="30" t="str">
        <f t="shared" si="57"/>
        <v/>
      </c>
      <c r="BA133" s="30" t="str">
        <f t="shared" si="58"/>
        <v/>
      </c>
      <c r="BB133" s="87" t="str">
        <f t="shared" ca="1" si="59"/>
        <v/>
      </c>
      <c r="BC133" s="27" t="str">
        <f t="shared" ca="1" si="60"/>
        <v/>
      </c>
      <c r="BD133" s="27" t="str">
        <f t="shared" ca="1" si="61"/>
        <v/>
      </c>
      <c r="BE133" s="166" t="str">
        <f t="shared" si="62"/>
        <v/>
      </c>
      <c r="BF133" s="27" t="str">
        <f t="shared" si="63"/>
        <v/>
      </c>
      <c r="BG133" s="27" t="str">
        <f t="shared" si="64"/>
        <v/>
      </c>
      <c r="BH133" s="174"/>
      <c r="BI133" s="89" t="str">
        <f t="shared" ca="1" si="65"/>
        <v/>
      </c>
      <c r="BJ133" s="116" t="str">
        <f t="shared" ca="1" si="66"/>
        <v/>
      </c>
      <c r="BK133" s="117" t="str">
        <f t="shared" ca="1" si="67"/>
        <v/>
      </c>
      <c r="BL133" s="117" t="str">
        <f t="shared" ca="1" si="68"/>
        <v/>
      </c>
      <c r="BM133" s="118" t="str">
        <f t="shared" ca="1" si="69"/>
        <v/>
      </c>
      <c r="BO133" s="28" t="str">
        <f t="shared" ref="BO133:BO146" ca="1" si="70">IF($BI133&lt;&gt;"", $BI133, $BM133)</f>
        <v/>
      </c>
    </row>
    <row r="134" spans="1:67" s="27" customFormat="1" ht="28.5" customHeight="1" x14ac:dyDescent="0.3">
      <c r="A134" s="76" t="str">
        <f t="shared" ref="A134:A146" ca="1" si="71">IF(BI134&lt;&gt;"", "✘", "")</f>
        <v/>
      </c>
      <c r="B134" s="119"/>
      <c r="C134" s="119"/>
      <c r="D134" s="119" t="s">
        <v>35</v>
      </c>
      <c r="E134" s="241" t="s">
        <v>67</v>
      </c>
      <c r="F134" s="241"/>
      <c r="G134" s="241"/>
      <c r="H134" s="241"/>
      <c r="I134" s="241"/>
      <c r="J134" s="241"/>
      <c r="K134" s="241"/>
      <c r="L134" s="120">
        <v>651</v>
      </c>
      <c r="M134" s="219"/>
      <c r="N134" s="121"/>
      <c r="O134" s="121"/>
      <c r="Y134" s="208"/>
      <c r="Z134" s="91">
        <v>1</v>
      </c>
      <c r="AB134" s="172"/>
      <c r="AC134" s="173"/>
      <c r="AD134" s="173"/>
      <c r="AE134" s="91"/>
      <c r="AF134" s="27">
        <v>-1</v>
      </c>
      <c r="AG134" s="27">
        <v>-1</v>
      </c>
      <c r="AH134" s="91"/>
      <c r="AK134" s="91"/>
      <c r="AN134" s="208">
        <f t="shared" ref="AN134:AN146" si="72">IF(C134&lt;&gt;"",1,IF(D134&lt;&gt;"",2,IF(E134&lt;&gt;"",3,IF(F134&lt;&gt;"",4,IF(G134&lt;&gt;"",5,IF(H134&lt;&gt;"",6,IF(I134&lt;&gt;"",7,IF(J134&lt;&gt;"",8))))))))</f>
        <v>3</v>
      </c>
      <c r="AO134" s="27" t="str">
        <f>IF($AN135&gt;$AN134, IFERROR(MATCH($AN134, $AN135:$AN$146, 0)-1, ROW($AO$146)-ROW()), "")</f>
        <v/>
      </c>
      <c r="AP134" s="91">
        <f t="shared" ref="AP134:AP146" ca="1" si="73">IF(AE134&lt;&gt;-1, IF(AB134&lt;&gt;"", AB134, IF($AO134&lt;&gt;"", SUMIF(OFFSET($AN134, 1, 0, $AO134), $AN134+1, OFFSET(M134, 1, 0, $AO134)), M134)), "")</f>
        <v>0</v>
      </c>
      <c r="AQ134" s="27" t="str">
        <f t="shared" ref="AQ134:AQ146" ca="1" si="74">IF(AF134&lt;&gt;-1, IF(AC134&lt;&gt;"", AC134, IF($AO134&lt;&gt;"", SUMIF(OFFSET($AN134, 1, 0, $AO134), $AN134+1, OFFSET(N134, 1, 0, $AO134)), N134)), "")</f>
        <v/>
      </c>
      <c r="AR134" s="27" t="str">
        <f t="shared" ref="AR134:AR146" ca="1" si="75">IF(AG134&lt;&gt;-1, IF(AD134&lt;&gt;"", AD134, IF($AO134&lt;&gt;"", SUMIF(OFFSET($AN134, 1, 0, $AO134), $AN134+1, OFFSET(O134, 1, 0, $AO134)), O134)), "")</f>
        <v/>
      </c>
      <c r="AS134" s="87">
        <f t="shared" ref="AS134:AS146" ca="1" si="76">IF(AP134&lt;&gt;0, AP134, M134)</f>
        <v>0</v>
      </c>
      <c r="AT134" s="27" t="str">
        <f t="shared" ref="AT134:AT146" ca="1" si="77">IF(AQ134&lt;&gt;0, AQ134, N134)</f>
        <v/>
      </c>
      <c r="AU134" s="27" t="str">
        <f t="shared" ref="AU134:AU146" ca="1" si="78">IF(AR134&lt;&gt;0, AR134, O134)</f>
        <v/>
      </c>
      <c r="AV134" s="83" t="str">
        <f t="shared" ref="AV134:AV146" ca="1" si="79">IF(AE134&lt;&gt;-1, IF(ISTEXT(M134), IFERROR(IF(SEARCH(".", M134)&lt;&gt;0, "| Veld '"&amp;AV$4&amp;ROW()&amp;"': "&amp;Fout_punt), "| Veld '"&amp;AV$4&amp;ROW()&amp;"': "&amp;Fout_geen_getal), IF(M134&lt;&gt;AS134, "| Veld '"&amp;AV$4&amp;ROW()&amp;"': "&amp;Fout_som&amp;TEXT(AS134,"#.##0,00 €")&amp;"  ", IF($AA134&lt;&gt;0, IF(M134&gt;0, "| Veld '"&amp;AV$4&amp;ROW()&amp;"': "&amp;Fout_positief, ""), IF($Z134&lt;&gt;1, IF(M134&lt;0, "| Veld '"&amp;AV$4&amp;ROW()&amp;"': "&amp;Fout_negatief, ""), "")))), "")</f>
        <v/>
      </c>
      <c r="AW134" s="30" t="str">
        <f t="shared" ref="AW134:AW146" si="80">IF(AF134&lt;&gt;-1, IF(ISTEXT(N134), IFERROR(IF(SEARCH(".", N134)&lt;&gt;0, "| Veld '"&amp;AW$4&amp;ROW()&amp;"': "&amp;Fout_punt), "| Veld '"&amp;AW$4&amp;ROW()&amp;"': "&amp;Fout_geen_getal), IF(N134&lt;&gt;AT134, "| Veld '"&amp;AW$4&amp;ROW()&amp;"': "&amp;Fout_som&amp;TEXT(AT134,"#.##0,00 €")&amp;"  ", IF($AA134&lt;&gt;0, IF(N134&gt;0, "| Veld '"&amp;AW$4&amp;ROW()&amp;"': "&amp;Fout_positief, ""), IF($Z134&lt;&gt;1, IF(N134&lt;0, "| Veld '"&amp;AW$4&amp;ROW()&amp;"': "&amp;Fout_negatief, ""), "")))), "")</f>
        <v/>
      </c>
      <c r="AX134" s="30" t="str">
        <f t="shared" ref="AX134:AX146" si="81">IF(AG134&lt;&gt;-1, IF(ISTEXT(O134), IFERROR(IF(SEARCH(".", O134)&lt;&gt;0, "| Veld '"&amp;AX$4&amp;ROW()&amp;"': "&amp;Fout_punt), "| Veld '"&amp;AX$4&amp;ROW()&amp;"': "&amp;Fout_geen_getal), IF(O134&lt;&gt;AU134, "| Veld '"&amp;AX$4&amp;ROW()&amp;"': "&amp;Fout_som&amp;TEXT(AU134,"#.##0,00 €")&amp;"  ", IF($AA134&lt;&gt;0, IF(O134&gt;0, "| Veld '"&amp;AX$4&amp;ROW()&amp;"': "&amp;Fout_positief, ""), IF($Z134&lt;&gt;1, IF(O134&lt;0, "| Veld '"&amp;AX$4&amp;ROW()&amp;"': "&amp;Fout_negatief, ""), "")))), "")</f>
        <v/>
      </c>
      <c r="AY134" s="85" t="str">
        <f t="shared" ref="AY134:AY146" ca="1" si="82">IF(AV134&lt;&gt;"", ROW(), "")</f>
        <v/>
      </c>
      <c r="AZ134" s="30" t="str">
        <f t="shared" ref="AZ134:AZ146" si="83">IF(AW134&lt;&gt;"", ROW(), "")</f>
        <v/>
      </c>
      <c r="BA134" s="30" t="str">
        <f t="shared" ref="BA134:BA146" si="84">IF(AX134&lt;&gt;"", ROW(), "")</f>
        <v/>
      </c>
      <c r="BB134" s="87" t="str">
        <f t="shared" ref="BB134:BB146" ca="1" si="85">IF(AP134&lt;&gt;AS134, "| Veld '"&amp;BB$4&amp;ROW()&amp;"': "&amp;Info_lege_velden, "")</f>
        <v/>
      </c>
      <c r="BC134" s="27" t="str">
        <f t="shared" ref="BC134:BC146" ca="1" si="86">IF(AQ134&lt;&gt;AT134, "| Veld '"&amp;BC$4&amp;ROW()&amp;"': "&amp;Info_lege_velden, "")</f>
        <v/>
      </c>
      <c r="BD134" s="27" t="str">
        <f t="shared" ref="BD134:BD146" ca="1" si="87">IF(AR134&lt;&gt;AU134, "| Veld '"&amp;BD$4&amp;ROW()&amp;"': "&amp;Info_lege_velden, "")</f>
        <v/>
      </c>
      <c r="BE134" s="166" t="str">
        <f t="shared" ref="BE134:BE146" si="88">IF(AE134&lt;0, IF(M134&lt;&gt;0, "| Veld '"&amp;BE$4&amp;ROW()&amp;"'"&amp;Fout_redundant, ""), "")</f>
        <v/>
      </c>
      <c r="BF134" s="27" t="str">
        <f t="shared" ref="BF134:BF146" si="89">IF(AF134&lt;0, IF(N134&lt;&gt;0, "| Veld '"&amp;BF$4&amp;ROW()&amp;"'"&amp;Fout_redundant, ""), "")</f>
        <v/>
      </c>
      <c r="BG134" s="27" t="str">
        <f t="shared" ref="BG134:BG146" si="90">IF(AG134&lt;0, IF(O134&lt;&gt;0, "| Veld '"&amp;BG$4&amp;ROW()&amp;"'"&amp;Fout_redundant, ""), "")</f>
        <v/>
      </c>
      <c r="BH134" s="174"/>
      <c r="BI134" s="89" t="str">
        <f t="shared" ref="BI134:BI146" ca="1" si="91">_xlfn.CONCAT(AV134:AX134,BB134:BD134,BE134:BG134,AH134:AJ134)</f>
        <v/>
      </c>
      <c r="BJ134" s="116" t="str">
        <f t="shared" ref="BJ134:BJ146" ca="1" si="92">IF($AO134&lt;&gt;"", IF(SUMIF(OFFSET($AN134, 1, 0, $AO134), "&gt;"&amp;$AN134, OFFSET(AY134, 1, 0, $AO134))&lt;&gt;0, IFERROR( "| Veld '"&amp;BJ$4&amp;ROW()&amp;"': "&amp;Waarschuwing_1&amp;_xlfn.TEXTJOIN(" &amp; ", TRUE, OFFSET(AY134,1,0,$AO134))&amp;" in kolom '"&amp;BJ$4&amp;"'"&amp;Waarschuwing_2, "| Veld '"&amp;BJ$4&amp;ROW()&amp;"': "&amp;Waarschuwing_legacy), ""), "")</f>
        <v/>
      </c>
      <c r="BK134" s="117" t="str">
        <f t="shared" ref="BK134:BK146" ca="1" si="93">IF($AO134&lt;&gt;"", IF(SUMIF(OFFSET($AN134, 1, 0, $AO134), "&gt;"&amp;$AN134, OFFSET(AZ134, 1, 0, $AO134))&lt;&gt;0, IFERROR( "| Veld '"&amp;BK$4&amp;ROW()&amp;"': "&amp;Waarschuwing_1&amp;_xlfn.TEXTJOIN(" &amp; ", TRUE, OFFSET(AZ134,1,0,$AO134))&amp;" in kolom '"&amp;BK$4&amp;"'"&amp;Waarschuwing_2, "| Veld '"&amp;BK$4&amp;ROW()&amp;"': "&amp;Waarschuwing_legacy), ""), "")</f>
        <v/>
      </c>
      <c r="BL134" s="117" t="str">
        <f t="shared" ref="BL134:BL146" ca="1" si="94">IF($AO134&lt;&gt;"", IF(SUMIF(OFFSET($AN134, 1, 0, $AO134), "&gt;"&amp;$AN134, OFFSET(BA134, 1, 0, $AO134))&lt;&gt;0, IFERROR( "| Veld '"&amp;BL$4&amp;ROW()&amp;"': "&amp;Waarschuwing_1&amp;_xlfn.TEXTJOIN(" &amp; ", TRUE, OFFSET(BA134,1,0,$AO134))&amp;" in kolom '"&amp;BL$4&amp;"'"&amp;Waarschuwing_2, "| Veld '"&amp;BL$4&amp;ROW()&amp;"': "&amp;Waarschuwing_legacy), ""), "")</f>
        <v/>
      </c>
      <c r="BM134" s="118" t="str">
        <f t="shared" ref="BM134:BM146" ca="1" si="95">_xlfn.CONCAT(BJ134:BL134, AK134:AM134)</f>
        <v/>
      </c>
      <c r="BO134" s="28" t="str">
        <f t="shared" ca="1" si="70"/>
        <v/>
      </c>
    </row>
    <row r="135" spans="1:67" s="27" customFormat="1" ht="14.25" customHeight="1" x14ac:dyDescent="0.3">
      <c r="A135" s="76" t="str">
        <f t="shared" ca="1" si="71"/>
        <v/>
      </c>
      <c r="B135" s="119"/>
      <c r="C135" s="119"/>
      <c r="D135" s="119" t="s">
        <v>35</v>
      </c>
      <c r="E135" s="119" t="s">
        <v>68</v>
      </c>
      <c r="F135" s="119"/>
      <c r="G135" s="119"/>
      <c r="H135" s="119"/>
      <c r="I135" s="119"/>
      <c r="J135" s="119"/>
      <c r="L135" s="120" t="s">
        <v>77</v>
      </c>
      <c r="M135" s="219"/>
      <c r="N135" s="121"/>
      <c r="O135" s="121"/>
      <c r="Y135" s="208"/>
      <c r="Z135" s="91"/>
      <c r="AB135" s="172"/>
      <c r="AC135" s="173"/>
      <c r="AD135" s="173"/>
      <c r="AE135" s="91"/>
      <c r="AF135" s="27">
        <v>-1</v>
      </c>
      <c r="AG135" s="27">
        <v>-1</v>
      </c>
      <c r="AH135" s="91"/>
      <c r="AK135" s="91"/>
      <c r="AN135" s="208">
        <f t="shared" si="72"/>
        <v>3</v>
      </c>
      <c r="AO135" s="27" t="str">
        <f>IF($AN136&gt;$AN135, IFERROR(MATCH($AN135, $AN136:$AN$146, 0)-1, ROW($AO$146)-ROW()), "")</f>
        <v/>
      </c>
      <c r="AP135" s="91">
        <f t="shared" ca="1" si="73"/>
        <v>0</v>
      </c>
      <c r="AQ135" s="27" t="str">
        <f t="shared" ca="1" si="74"/>
        <v/>
      </c>
      <c r="AR135" s="27" t="str">
        <f t="shared" ca="1" si="75"/>
        <v/>
      </c>
      <c r="AS135" s="87">
        <f t="shared" ca="1" si="76"/>
        <v>0</v>
      </c>
      <c r="AT135" s="27" t="str">
        <f t="shared" ca="1" si="77"/>
        <v/>
      </c>
      <c r="AU135" s="27" t="str">
        <f t="shared" ca="1" si="78"/>
        <v/>
      </c>
      <c r="AV135" s="83" t="str">
        <f t="shared" ca="1" si="79"/>
        <v/>
      </c>
      <c r="AW135" s="30" t="str">
        <f t="shared" si="80"/>
        <v/>
      </c>
      <c r="AX135" s="30" t="str">
        <f t="shared" si="81"/>
        <v/>
      </c>
      <c r="AY135" s="85" t="str">
        <f t="shared" ca="1" si="82"/>
        <v/>
      </c>
      <c r="AZ135" s="30" t="str">
        <f t="shared" si="83"/>
        <v/>
      </c>
      <c r="BA135" s="30" t="str">
        <f t="shared" si="84"/>
        <v/>
      </c>
      <c r="BB135" s="87" t="str">
        <f t="shared" ca="1" si="85"/>
        <v/>
      </c>
      <c r="BC135" s="27" t="str">
        <f t="shared" ca="1" si="86"/>
        <v/>
      </c>
      <c r="BD135" s="27" t="str">
        <f t="shared" ca="1" si="87"/>
        <v/>
      </c>
      <c r="BE135" s="166" t="str">
        <f t="shared" si="88"/>
        <v/>
      </c>
      <c r="BF135" s="27" t="str">
        <f t="shared" si="89"/>
        <v/>
      </c>
      <c r="BG135" s="27" t="str">
        <f t="shared" si="90"/>
        <v/>
      </c>
      <c r="BH135" s="174"/>
      <c r="BI135" s="89" t="str">
        <f t="shared" ca="1" si="91"/>
        <v/>
      </c>
      <c r="BJ135" s="116" t="str">
        <f t="shared" ca="1" si="92"/>
        <v/>
      </c>
      <c r="BK135" s="117" t="str">
        <f t="shared" ca="1" si="93"/>
        <v/>
      </c>
      <c r="BL135" s="117" t="str">
        <f t="shared" ca="1" si="94"/>
        <v/>
      </c>
      <c r="BM135" s="118" t="str">
        <f t="shared" ca="1" si="95"/>
        <v/>
      </c>
      <c r="BO135" s="28" t="str">
        <f t="shared" ca="1" si="70"/>
        <v/>
      </c>
    </row>
    <row r="136" spans="1:67" s="27" customFormat="1" ht="14.25" customHeight="1" x14ac:dyDescent="0.3">
      <c r="A136" s="76" t="str">
        <f t="shared" ca="1" si="71"/>
        <v/>
      </c>
      <c r="B136" s="119"/>
      <c r="C136" s="119"/>
      <c r="D136" s="119" t="s">
        <v>69</v>
      </c>
      <c r="E136" s="119"/>
      <c r="F136" s="119"/>
      <c r="G136" s="119"/>
      <c r="H136" s="119"/>
      <c r="I136" s="119"/>
      <c r="J136" s="119"/>
      <c r="L136" s="120" t="s">
        <v>78</v>
      </c>
      <c r="M136" s="219"/>
      <c r="N136" s="121"/>
      <c r="O136" s="121"/>
      <c r="Y136" s="208"/>
      <c r="Z136" s="91"/>
      <c r="AB136" s="172"/>
      <c r="AC136" s="173"/>
      <c r="AD136" s="173"/>
      <c r="AE136" s="91"/>
      <c r="AF136" s="27">
        <v>-1</v>
      </c>
      <c r="AG136" s="27">
        <v>-1</v>
      </c>
      <c r="AH136" s="91"/>
      <c r="AK136" s="91"/>
      <c r="AN136" s="208">
        <f t="shared" si="72"/>
        <v>2</v>
      </c>
      <c r="AO136" s="27" t="str">
        <f>IF($AN137&gt;$AN136, IFERROR(MATCH($AN136, $AN137:$AN$146, 0)-1, ROW($AO$146)-ROW()), "")</f>
        <v/>
      </c>
      <c r="AP136" s="91">
        <f t="shared" ca="1" si="73"/>
        <v>0</v>
      </c>
      <c r="AQ136" s="27" t="str">
        <f t="shared" ca="1" si="74"/>
        <v/>
      </c>
      <c r="AR136" s="27" t="str">
        <f t="shared" ca="1" si="75"/>
        <v/>
      </c>
      <c r="AS136" s="87">
        <f t="shared" ca="1" si="76"/>
        <v>0</v>
      </c>
      <c r="AT136" s="27" t="str">
        <f t="shared" ca="1" si="77"/>
        <v/>
      </c>
      <c r="AU136" s="27" t="str">
        <f t="shared" ca="1" si="78"/>
        <v/>
      </c>
      <c r="AV136" s="83" t="str">
        <f t="shared" ca="1" si="79"/>
        <v/>
      </c>
      <c r="AW136" s="30" t="str">
        <f t="shared" si="80"/>
        <v/>
      </c>
      <c r="AX136" s="30" t="str">
        <f t="shared" si="81"/>
        <v/>
      </c>
      <c r="AY136" s="85" t="str">
        <f t="shared" ca="1" si="82"/>
        <v/>
      </c>
      <c r="AZ136" s="30" t="str">
        <f t="shared" si="83"/>
        <v/>
      </c>
      <c r="BA136" s="30" t="str">
        <f t="shared" si="84"/>
        <v/>
      </c>
      <c r="BB136" s="87" t="str">
        <f t="shared" ca="1" si="85"/>
        <v/>
      </c>
      <c r="BC136" s="27" t="str">
        <f t="shared" ca="1" si="86"/>
        <v/>
      </c>
      <c r="BD136" s="27" t="str">
        <f t="shared" ca="1" si="87"/>
        <v/>
      </c>
      <c r="BE136" s="166" t="str">
        <f t="shared" si="88"/>
        <v/>
      </c>
      <c r="BF136" s="27" t="str">
        <f t="shared" si="89"/>
        <v/>
      </c>
      <c r="BG136" s="27" t="str">
        <f t="shared" si="90"/>
        <v/>
      </c>
      <c r="BH136" s="174"/>
      <c r="BI136" s="89" t="str">
        <f t="shared" ca="1" si="91"/>
        <v/>
      </c>
      <c r="BJ136" s="116" t="str">
        <f t="shared" ca="1" si="92"/>
        <v/>
      </c>
      <c r="BK136" s="117" t="str">
        <f t="shared" ca="1" si="93"/>
        <v/>
      </c>
      <c r="BL136" s="117" t="str">
        <f t="shared" ca="1" si="94"/>
        <v/>
      </c>
      <c r="BM136" s="118" t="str">
        <f t="shared" ca="1" si="95"/>
        <v/>
      </c>
      <c r="BO136" s="28" t="str">
        <f t="shared" ca="1" si="70"/>
        <v/>
      </c>
    </row>
    <row r="137" spans="1:67" s="27" customFormat="1" ht="14.25" customHeight="1" x14ac:dyDescent="0.3">
      <c r="A137" s="76" t="str">
        <f t="shared" ca="1" si="71"/>
        <v/>
      </c>
      <c r="B137" s="119"/>
      <c r="C137" s="119" t="str">
        <f>"Winst (Verlies)"&amp;IF(Sjabloon_subsidiesoort="Werking", " van het boekjaar", "")&amp;" vóór belastingen (+)/(-)"</f>
        <v>Winst (Verlies) van het boekjaar vóór belastingen (+)/(-)</v>
      </c>
      <c r="D137" s="119"/>
      <c r="E137" s="119"/>
      <c r="F137" s="119"/>
      <c r="G137" s="119"/>
      <c r="H137" s="119"/>
      <c r="I137" s="119"/>
      <c r="J137" s="119"/>
      <c r="L137" s="120">
        <v>9903</v>
      </c>
      <c r="M137" s="219">
        <f>M124+M125-M131</f>
        <v>0</v>
      </c>
      <c r="N137" s="121"/>
      <c r="O137" s="121"/>
      <c r="Y137" s="208"/>
      <c r="Z137" s="91">
        <v>1</v>
      </c>
      <c r="AB137" s="172">
        <f t="shared" ref="AB137" si="96">M124+M125-M131</f>
        <v>0</v>
      </c>
      <c r="AC137" s="173"/>
      <c r="AD137" s="173"/>
      <c r="AE137" s="91"/>
      <c r="AF137" s="27">
        <v>-1</v>
      </c>
      <c r="AG137" s="27">
        <v>-1</v>
      </c>
      <c r="AH137" s="91"/>
      <c r="AK137" s="91"/>
      <c r="AN137" s="208">
        <f t="shared" si="72"/>
        <v>1</v>
      </c>
      <c r="AO137" s="27">
        <f>IF($AN138&gt;$AN137, IFERROR(MATCH($AN137, $AN138:$AN$146, 0)-1, ROW($AO$146)-ROW()), "")</f>
        <v>5</v>
      </c>
      <c r="AP137" s="91">
        <f t="shared" ca="1" si="73"/>
        <v>0</v>
      </c>
      <c r="AQ137" s="27" t="str">
        <f t="shared" ca="1" si="74"/>
        <v/>
      </c>
      <c r="AR137" s="27" t="str">
        <f t="shared" ca="1" si="75"/>
        <v/>
      </c>
      <c r="AS137" s="87">
        <f t="shared" ca="1" si="76"/>
        <v>0</v>
      </c>
      <c r="AT137" s="27" t="str">
        <f t="shared" ca="1" si="77"/>
        <v/>
      </c>
      <c r="AU137" s="27" t="str">
        <f t="shared" ca="1" si="78"/>
        <v/>
      </c>
      <c r="AV137" s="83" t="str">
        <f t="shared" ca="1" si="79"/>
        <v/>
      </c>
      <c r="AW137" s="30" t="str">
        <f t="shared" si="80"/>
        <v/>
      </c>
      <c r="AX137" s="30" t="str">
        <f t="shared" si="81"/>
        <v/>
      </c>
      <c r="AY137" s="85" t="str">
        <f t="shared" ca="1" si="82"/>
        <v/>
      </c>
      <c r="AZ137" s="30" t="str">
        <f t="shared" si="83"/>
        <v/>
      </c>
      <c r="BA137" s="30" t="str">
        <f t="shared" si="84"/>
        <v/>
      </c>
      <c r="BB137" s="87" t="str">
        <f t="shared" ca="1" si="85"/>
        <v/>
      </c>
      <c r="BC137" s="27" t="str">
        <f t="shared" ca="1" si="86"/>
        <v/>
      </c>
      <c r="BD137" s="27" t="str">
        <f t="shared" ca="1" si="87"/>
        <v/>
      </c>
      <c r="BE137" s="166" t="str">
        <f t="shared" si="88"/>
        <v/>
      </c>
      <c r="BF137" s="27" t="str">
        <f t="shared" si="89"/>
        <v/>
      </c>
      <c r="BG137" s="27" t="str">
        <f t="shared" si="90"/>
        <v/>
      </c>
      <c r="BH137" s="174"/>
      <c r="BI137" s="89" t="str">
        <f t="shared" ca="1" si="91"/>
        <v/>
      </c>
      <c r="BJ137" s="116" t="str">
        <f t="shared" ca="1" si="92"/>
        <v/>
      </c>
      <c r="BK137" s="117" t="str">
        <f t="shared" ca="1" si="93"/>
        <v/>
      </c>
      <c r="BL137" s="117" t="str">
        <f t="shared" ca="1" si="94"/>
        <v/>
      </c>
      <c r="BM137" s="118" t="str">
        <f t="shared" ca="1" si="95"/>
        <v/>
      </c>
      <c r="BO137" s="28" t="str">
        <f t="shared" ca="1" si="70"/>
        <v/>
      </c>
    </row>
    <row r="138" spans="1:67" s="27" customFormat="1" ht="14.25" customHeight="1" x14ac:dyDescent="0.3">
      <c r="A138" s="76" t="str">
        <f t="shared" ca="1" si="71"/>
        <v/>
      </c>
      <c r="B138" s="119"/>
      <c r="C138" s="119"/>
      <c r="D138" s="119" t="s">
        <v>142</v>
      </c>
      <c r="E138" s="119"/>
      <c r="F138" s="119"/>
      <c r="G138" s="119"/>
      <c r="H138" s="119"/>
      <c r="I138" s="119"/>
      <c r="J138" s="119"/>
      <c r="L138" s="120">
        <v>780</v>
      </c>
      <c r="M138" s="219"/>
      <c r="N138" s="121"/>
      <c r="O138" s="121"/>
      <c r="Y138" s="208"/>
      <c r="Z138" s="91"/>
      <c r="AB138" s="172"/>
      <c r="AC138" s="173"/>
      <c r="AD138" s="173"/>
      <c r="AE138" s="91"/>
      <c r="AF138" s="27">
        <v>-1</v>
      </c>
      <c r="AG138" s="27">
        <v>-1</v>
      </c>
      <c r="AH138" s="91"/>
      <c r="AK138" s="91"/>
      <c r="AN138" s="208">
        <f t="shared" si="72"/>
        <v>2</v>
      </c>
      <c r="AO138" s="27" t="str">
        <f>IF($AN139&gt;$AN138, IFERROR(MATCH($AN138, $AN139:$AN$146, 0)-1, ROW($AO$146)-ROW()), "")</f>
        <v/>
      </c>
      <c r="AP138" s="91">
        <f t="shared" ca="1" si="73"/>
        <v>0</v>
      </c>
      <c r="AQ138" s="27" t="str">
        <f t="shared" ca="1" si="74"/>
        <v/>
      </c>
      <c r="AR138" s="27" t="str">
        <f t="shared" ca="1" si="75"/>
        <v/>
      </c>
      <c r="AS138" s="87">
        <f t="shared" ca="1" si="76"/>
        <v>0</v>
      </c>
      <c r="AT138" s="27" t="str">
        <f t="shared" ca="1" si="77"/>
        <v/>
      </c>
      <c r="AU138" s="27" t="str">
        <f t="shared" ca="1" si="78"/>
        <v/>
      </c>
      <c r="AV138" s="83" t="str">
        <f t="shared" ca="1" si="79"/>
        <v/>
      </c>
      <c r="AW138" s="30" t="str">
        <f t="shared" si="80"/>
        <v/>
      </c>
      <c r="AX138" s="30" t="str">
        <f t="shared" si="81"/>
        <v/>
      </c>
      <c r="AY138" s="85" t="str">
        <f t="shared" ca="1" si="82"/>
        <v/>
      </c>
      <c r="AZ138" s="30" t="str">
        <f t="shared" si="83"/>
        <v/>
      </c>
      <c r="BA138" s="30" t="str">
        <f t="shared" si="84"/>
        <v/>
      </c>
      <c r="BB138" s="87" t="str">
        <f t="shared" ca="1" si="85"/>
        <v/>
      </c>
      <c r="BC138" s="27" t="str">
        <f t="shared" ca="1" si="86"/>
        <v/>
      </c>
      <c r="BD138" s="27" t="str">
        <f t="shared" ca="1" si="87"/>
        <v/>
      </c>
      <c r="BE138" s="166" t="str">
        <f t="shared" si="88"/>
        <v/>
      </c>
      <c r="BF138" s="27" t="str">
        <f t="shared" si="89"/>
        <v/>
      </c>
      <c r="BG138" s="27" t="str">
        <f t="shared" si="90"/>
        <v/>
      </c>
      <c r="BH138" s="174"/>
      <c r="BI138" s="89" t="str">
        <f t="shared" ca="1" si="91"/>
        <v/>
      </c>
      <c r="BJ138" s="116" t="str">
        <f t="shared" ca="1" si="92"/>
        <v/>
      </c>
      <c r="BK138" s="117" t="str">
        <f t="shared" ca="1" si="93"/>
        <v/>
      </c>
      <c r="BL138" s="117" t="str">
        <f t="shared" ca="1" si="94"/>
        <v/>
      </c>
      <c r="BM138" s="118" t="str">
        <f t="shared" ca="1" si="95"/>
        <v/>
      </c>
      <c r="BO138" s="28" t="str">
        <f t="shared" ca="1" si="70"/>
        <v/>
      </c>
    </row>
    <row r="139" spans="1:67" s="27" customFormat="1" ht="14.25" customHeight="1" x14ac:dyDescent="0.3">
      <c r="A139" s="76" t="str">
        <f t="shared" ca="1" si="71"/>
        <v/>
      </c>
      <c r="B139" s="119"/>
      <c r="C139" s="119"/>
      <c r="D139" s="119" t="s">
        <v>143</v>
      </c>
      <c r="E139" s="119"/>
      <c r="F139" s="119"/>
      <c r="G139" s="119"/>
      <c r="H139" s="119"/>
      <c r="I139" s="119"/>
      <c r="J139" s="119"/>
      <c r="L139" s="120">
        <v>680</v>
      </c>
      <c r="M139" s="219"/>
      <c r="N139" s="121"/>
      <c r="O139" s="121"/>
      <c r="Y139" s="208"/>
      <c r="Z139" s="91"/>
      <c r="AB139" s="172"/>
      <c r="AC139" s="173"/>
      <c r="AD139" s="173"/>
      <c r="AE139" s="91"/>
      <c r="AF139" s="27">
        <v>-1</v>
      </c>
      <c r="AG139" s="27">
        <v>-1</v>
      </c>
      <c r="AH139" s="91"/>
      <c r="AK139" s="91"/>
      <c r="AN139" s="208">
        <f t="shared" si="72"/>
        <v>2</v>
      </c>
      <c r="AO139" s="27" t="str">
        <f>IF($AN140&gt;$AN139, IFERROR(MATCH($AN139, $AN140:$AN$146, 0)-1, ROW($AO$146)-ROW()), "")</f>
        <v/>
      </c>
      <c r="AP139" s="91">
        <f t="shared" ca="1" si="73"/>
        <v>0</v>
      </c>
      <c r="AQ139" s="27" t="str">
        <f t="shared" ca="1" si="74"/>
        <v/>
      </c>
      <c r="AR139" s="27" t="str">
        <f t="shared" ca="1" si="75"/>
        <v/>
      </c>
      <c r="AS139" s="87">
        <f t="shared" ca="1" si="76"/>
        <v>0</v>
      </c>
      <c r="AT139" s="27" t="str">
        <f t="shared" ca="1" si="77"/>
        <v/>
      </c>
      <c r="AU139" s="27" t="str">
        <f t="shared" ca="1" si="78"/>
        <v/>
      </c>
      <c r="AV139" s="83" t="str">
        <f t="shared" ca="1" si="79"/>
        <v/>
      </c>
      <c r="AW139" s="30" t="str">
        <f t="shared" si="80"/>
        <v/>
      </c>
      <c r="AX139" s="30" t="str">
        <f t="shared" si="81"/>
        <v/>
      </c>
      <c r="AY139" s="85" t="str">
        <f t="shared" ca="1" si="82"/>
        <v/>
      </c>
      <c r="AZ139" s="30" t="str">
        <f t="shared" si="83"/>
        <v/>
      </c>
      <c r="BA139" s="30" t="str">
        <f t="shared" si="84"/>
        <v/>
      </c>
      <c r="BB139" s="87" t="str">
        <f t="shared" ca="1" si="85"/>
        <v/>
      </c>
      <c r="BC139" s="27" t="str">
        <f t="shared" ca="1" si="86"/>
        <v/>
      </c>
      <c r="BD139" s="27" t="str">
        <f t="shared" ca="1" si="87"/>
        <v/>
      </c>
      <c r="BE139" s="166" t="str">
        <f t="shared" si="88"/>
        <v/>
      </c>
      <c r="BF139" s="27" t="str">
        <f t="shared" si="89"/>
        <v/>
      </c>
      <c r="BG139" s="27" t="str">
        <f t="shared" si="90"/>
        <v/>
      </c>
      <c r="BH139" s="174"/>
      <c r="BI139" s="89" t="str">
        <f t="shared" ca="1" si="91"/>
        <v/>
      </c>
      <c r="BJ139" s="116" t="str">
        <f t="shared" ca="1" si="92"/>
        <v/>
      </c>
      <c r="BK139" s="117" t="str">
        <f t="shared" ca="1" si="93"/>
        <v/>
      </c>
      <c r="BL139" s="117" t="str">
        <f t="shared" ca="1" si="94"/>
        <v/>
      </c>
      <c r="BM139" s="118" t="str">
        <f t="shared" ca="1" si="95"/>
        <v/>
      </c>
      <c r="BO139" s="28" t="str">
        <f t="shared" ca="1" si="70"/>
        <v/>
      </c>
    </row>
    <row r="140" spans="1:67" s="27" customFormat="1" ht="14.25" customHeight="1" x14ac:dyDescent="0.3">
      <c r="A140" s="76" t="str">
        <f t="shared" ca="1" si="71"/>
        <v/>
      </c>
      <c r="B140" s="119"/>
      <c r="C140" s="119"/>
      <c r="D140" s="119" t="s">
        <v>144</v>
      </c>
      <c r="E140" s="119"/>
      <c r="F140" s="119"/>
      <c r="G140" s="119"/>
      <c r="H140" s="119"/>
      <c r="I140" s="119"/>
      <c r="J140" s="119"/>
      <c r="L140" s="120" t="s">
        <v>151</v>
      </c>
      <c r="M140" s="219">
        <f>M141-M142</f>
        <v>0</v>
      </c>
      <c r="N140" s="121"/>
      <c r="O140" s="121"/>
      <c r="Y140" s="208"/>
      <c r="Z140" s="91">
        <v>1</v>
      </c>
      <c r="AB140" s="91">
        <f t="shared" ref="AB140" si="97">M141-M142</f>
        <v>0</v>
      </c>
      <c r="AC140" s="91"/>
      <c r="AD140" s="163"/>
      <c r="AE140" s="91"/>
      <c r="AF140" s="27">
        <v>-1</v>
      </c>
      <c r="AG140" s="27">
        <v>-1</v>
      </c>
      <c r="AH140" s="91"/>
      <c r="AK140" s="91"/>
      <c r="AN140" s="208">
        <f t="shared" si="72"/>
        <v>2</v>
      </c>
      <c r="AO140" s="27">
        <f>IF($AN141&gt;$AN140, IFERROR(MATCH($AN140, $AN141:$AN$146, 0)-1, ROW($AO$146)-ROW()), "")</f>
        <v>3</v>
      </c>
      <c r="AP140" s="91">
        <f t="shared" ca="1" si="73"/>
        <v>0</v>
      </c>
      <c r="AQ140" s="27" t="str">
        <f t="shared" ca="1" si="74"/>
        <v/>
      </c>
      <c r="AR140" s="27" t="str">
        <f t="shared" ca="1" si="75"/>
        <v/>
      </c>
      <c r="AS140" s="87">
        <f t="shared" ca="1" si="76"/>
        <v>0</v>
      </c>
      <c r="AT140" s="27" t="str">
        <f t="shared" ca="1" si="77"/>
        <v/>
      </c>
      <c r="AU140" s="27" t="str">
        <f t="shared" ca="1" si="78"/>
        <v/>
      </c>
      <c r="AV140" s="83" t="str">
        <f t="shared" ca="1" si="79"/>
        <v/>
      </c>
      <c r="AW140" s="30" t="str">
        <f t="shared" si="80"/>
        <v/>
      </c>
      <c r="AX140" s="30" t="str">
        <f t="shared" si="81"/>
        <v/>
      </c>
      <c r="AY140" s="85" t="str">
        <f t="shared" ca="1" si="82"/>
        <v/>
      </c>
      <c r="AZ140" s="30" t="str">
        <f t="shared" si="83"/>
        <v/>
      </c>
      <c r="BA140" s="30" t="str">
        <f t="shared" si="84"/>
        <v/>
      </c>
      <c r="BB140" s="87" t="str">
        <f t="shared" ca="1" si="85"/>
        <v/>
      </c>
      <c r="BC140" s="27" t="str">
        <f t="shared" ca="1" si="86"/>
        <v/>
      </c>
      <c r="BD140" s="27" t="str">
        <f t="shared" ca="1" si="87"/>
        <v/>
      </c>
      <c r="BE140" s="166" t="str">
        <f t="shared" si="88"/>
        <v/>
      </c>
      <c r="BF140" s="27" t="str">
        <f t="shared" si="89"/>
        <v/>
      </c>
      <c r="BG140" s="27" t="str">
        <f t="shared" si="90"/>
        <v/>
      </c>
      <c r="BH140" s="174"/>
      <c r="BI140" s="89" t="str">
        <f t="shared" ca="1" si="91"/>
        <v/>
      </c>
      <c r="BJ140" s="116" t="str">
        <f t="shared" ca="1" si="92"/>
        <v/>
      </c>
      <c r="BK140" s="117" t="str">
        <f t="shared" ca="1" si="93"/>
        <v/>
      </c>
      <c r="BL140" s="117" t="str">
        <f t="shared" ca="1" si="94"/>
        <v/>
      </c>
      <c r="BM140" s="118" t="str">
        <f t="shared" ca="1" si="95"/>
        <v/>
      </c>
      <c r="BO140" s="28" t="str">
        <f t="shared" ca="1" si="70"/>
        <v/>
      </c>
    </row>
    <row r="141" spans="1:67" s="27" customFormat="1" ht="14.25" customHeight="1" x14ac:dyDescent="0.3">
      <c r="A141" s="76" t="str">
        <f t="shared" ca="1" si="71"/>
        <v/>
      </c>
      <c r="B141" s="119"/>
      <c r="C141" s="119" t="s">
        <v>35</v>
      </c>
      <c r="D141" s="119"/>
      <c r="E141" s="119" t="s">
        <v>145</v>
      </c>
      <c r="F141" s="119"/>
      <c r="G141" s="119"/>
      <c r="H141" s="119"/>
      <c r="I141" s="119"/>
      <c r="J141" s="119"/>
      <c r="L141" s="120" t="s">
        <v>152</v>
      </c>
      <c r="M141" s="219"/>
      <c r="N141" s="121"/>
      <c r="O141" s="121"/>
      <c r="Y141" s="208"/>
      <c r="Z141" s="91"/>
      <c r="AB141" s="172"/>
      <c r="AC141" s="173"/>
      <c r="AD141" s="173"/>
      <c r="AE141" s="91"/>
      <c r="AF141" s="27">
        <v>-1</v>
      </c>
      <c r="AG141" s="27">
        <v>-1</v>
      </c>
      <c r="AH141" s="91"/>
      <c r="AK141" s="91"/>
      <c r="AN141" s="208">
        <f t="shared" si="72"/>
        <v>3</v>
      </c>
      <c r="AO141" s="27" t="str">
        <f>IF($AN142&gt;$AN141, IFERROR(MATCH($AN141, $AN142:$AN$146, 0)-1, ROW($AO$146)-ROW()), "")</f>
        <v/>
      </c>
      <c r="AP141" s="91">
        <f t="shared" ca="1" si="73"/>
        <v>0</v>
      </c>
      <c r="AQ141" s="27" t="str">
        <f t="shared" ca="1" si="74"/>
        <v/>
      </c>
      <c r="AR141" s="27" t="str">
        <f t="shared" ca="1" si="75"/>
        <v/>
      </c>
      <c r="AS141" s="87">
        <f t="shared" ca="1" si="76"/>
        <v>0</v>
      </c>
      <c r="AT141" s="27" t="str">
        <f t="shared" ca="1" si="77"/>
        <v/>
      </c>
      <c r="AU141" s="27" t="str">
        <f t="shared" ca="1" si="78"/>
        <v/>
      </c>
      <c r="AV141" s="83" t="str">
        <f t="shared" ca="1" si="79"/>
        <v/>
      </c>
      <c r="AW141" s="30" t="str">
        <f t="shared" si="80"/>
        <v/>
      </c>
      <c r="AX141" s="30" t="str">
        <f t="shared" si="81"/>
        <v/>
      </c>
      <c r="AY141" s="85" t="str">
        <f t="shared" ca="1" si="82"/>
        <v/>
      </c>
      <c r="AZ141" s="30" t="str">
        <f t="shared" si="83"/>
        <v/>
      </c>
      <c r="BA141" s="30" t="str">
        <f t="shared" si="84"/>
        <v/>
      </c>
      <c r="BB141" s="87" t="str">
        <f t="shared" ca="1" si="85"/>
        <v/>
      </c>
      <c r="BC141" s="27" t="str">
        <f t="shared" ca="1" si="86"/>
        <v/>
      </c>
      <c r="BD141" s="27" t="str">
        <f t="shared" ca="1" si="87"/>
        <v/>
      </c>
      <c r="BE141" s="166" t="str">
        <f t="shared" si="88"/>
        <v/>
      </c>
      <c r="BF141" s="27" t="str">
        <f t="shared" si="89"/>
        <v/>
      </c>
      <c r="BG141" s="27" t="str">
        <f t="shared" si="90"/>
        <v/>
      </c>
      <c r="BH141" s="174"/>
      <c r="BI141" s="89" t="str">
        <f t="shared" ca="1" si="91"/>
        <v/>
      </c>
      <c r="BJ141" s="116" t="str">
        <f t="shared" ca="1" si="92"/>
        <v/>
      </c>
      <c r="BK141" s="117" t="str">
        <f t="shared" ca="1" si="93"/>
        <v/>
      </c>
      <c r="BL141" s="117" t="str">
        <f t="shared" ca="1" si="94"/>
        <v/>
      </c>
      <c r="BM141" s="118" t="str">
        <f t="shared" ca="1" si="95"/>
        <v/>
      </c>
      <c r="BO141" s="28" t="str">
        <f t="shared" ca="1" si="70"/>
        <v/>
      </c>
    </row>
    <row r="142" spans="1:67" s="27" customFormat="1" ht="14.25" customHeight="1" x14ac:dyDescent="0.3">
      <c r="A142" s="76" t="str">
        <f t="shared" ca="1" si="71"/>
        <v/>
      </c>
      <c r="B142" s="119"/>
      <c r="C142" s="119" t="s">
        <v>35</v>
      </c>
      <c r="D142" s="119"/>
      <c r="E142" s="119" t="s">
        <v>146</v>
      </c>
      <c r="F142" s="119"/>
      <c r="G142" s="119"/>
      <c r="H142" s="119"/>
      <c r="I142" s="119"/>
      <c r="J142" s="119"/>
      <c r="L142" s="120">
        <v>77</v>
      </c>
      <c r="M142" s="219"/>
      <c r="N142" s="121"/>
      <c r="O142" s="121"/>
      <c r="Y142" s="208"/>
      <c r="Z142" s="91"/>
      <c r="AB142" s="172"/>
      <c r="AC142" s="173"/>
      <c r="AD142" s="173"/>
      <c r="AE142" s="91"/>
      <c r="AF142" s="27">
        <v>-1</v>
      </c>
      <c r="AG142" s="27">
        <v>-1</v>
      </c>
      <c r="AH142" s="91"/>
      <c r="AK142" s="91"/>
      <c r="AN142" s="208">
        <f t="shared" si="72"/>
        <v>3</v>
      </c>
      <c r="AO142" s="27" t="str">
        <f>IF($AN143&gt;$AN142, IFERROR(MATCH($AN142, $AN143:$AN$146, 0)-1, ROW($AO$146)-ROW()), "")</f>
        <v/>
      </c>
      <c r="AP142" s="91">
        <f t="shared" ca="1" si="73"/>
        <v>0</v>
      </c>
      <c r="AQ142" s="27" t="str">
        <f t="shared" ca="1" si="74"/>
        <v/>
      </c>
      <c r="AR142" s="27" t="str">
        <f t="shared" ca="1" si="75"/>
        <v/>
      </c>
      <c r="AS142" s="87">
        <f t="shared" ca="1" si="76"/>
        <v>0</v>
      </c>
      <c r="AT142" s="27" t="str">
        <f t="shared" ca="1" si="77"/>
        <v/>
      </c>
      <c r="AU142" s="27" t="str">
        <f t="shared" ca="1" si="78"/>
        <v/>
      </c>
      <c r="AV142" s="83" t="str">
        <f t="shared" ca="1" si="79"/>
        <v/>
      </c>
      <c r="AW142" s="30" t="str">
        <f t="shared" si="80"/>
        <v/>
      </c>
      <c r="AX142" s="30" t="str">
        <f t="shared" si="81"/>
        <v/>
      </c>
      <c r="AY142" s="85" t="str">
        <f t="shared" ca="1" si="82"/>
        <v/>
      </c>
      <c r="AZ142" s="30" t="str">
        <f t="shared" si="83"/>
        <v/>
      </c>
      <c r="BA142" s="30" t="str">
        <f t="shared" si="84"/>
        <v/>
      </c>
      <c r="BB142" s="87" t="str">
        <f t="shared" ca="1" si="85"/>
        <v/>
      </c>
      <c r="BC142" s="27" t="str">
        <f t="shared" ca="1" si="86"/>
        <v/>
      </c>
      <c r="BD142" s="27" t="str">
        <f t="shared" ca="1" si="87"/>
        <v/>
      </c>
      <c r="BE142" s="166" t="str">
        <f t="shared" si="88"/>
        <v/>
      </c>
      <c r="BF142" s="27" t="str">
        <f t="shared" si="89"/>
        <v/>
      </c>
      <c r="BG142" s="27" t="str">
        <f t="shared" si="90"/>
        <v/>
      </c>
      <c r="BH142" s="174"/>
      <c r="BI142" s="89" t="str">
        <f t="shared" ca="1" si="91"/>
        <v/>
      </c>
      <c r="BJ142" s="116" t="str">
        <f t="shared" ca="1" si="92"/>
        <v/>
      </c>
      <c r="BK142" s="117" t="str">
        <f t="shared" ca="1" si="93"/>
        <v/>
      </c>
      <c r="BL142" s="117" t="str">
        <f t="shared" ca="1" si="94"/>
        <v/>
      </c>
      <c r="BM142" s="118" t="str">
        <f t="shared" ca="1" si="95"/>
        <v/>
      </c>
      <c r="BO142" s="28" t="str">
        <f t="shared" ca="1" si="70"/>
        <v/>
      </c>
    </row>
    <row r="143" spans="1:67" s="27" customFormat="1" ht="14.25" customHeight="1" x14ac:dyDescent="0.3">
      <c r="A143" s="76" t="str">
        <f t="shared" ca="1" si="71"/>
        <v/>
      </c>
      <c r="B143" s="119"/>
      <c r="C143" s="119" t="s">
        <v>147</v>
      </c>
      <c r="D143" s="119"/>
      <c r="E143" s="119"/>
      <c r="F143" s="119"/>
      <c r="G143" s="119"/>
      <c r="H143" s="119"/>
      <c r="I143" s="119"/>
      <c r="J143" s="119"/>
      <c r="L143" s="120">
        <v>9904</v>
      </c>
      <c r="M143" s="219">
        <f>M137+M138-M139-M140</f>
        <v>0</v>
      </c>
      <c r="N143" s="121"/>
      <c r="O143" s="121"/>
      <c r="Y143" s="208"/>
      <c r="Z143" s="91">
        <v>1</v>
      </c>
      <c r="AB143" s="91">
        <f t="shared" ref="AB143" si="98">M137+M138-M139-M140</f>
        <v>0</v>
      </c>
      <c r="AC143" s="173"/>
      <c r="AD143" s="173"/>
      <c r="AE143" s="91"/>
      <c r="AF143" s="27">
        <v>-1</v>
      </c>
      <c r="AG143" s="27">
        <v>-1</v>
      </c>
      <c r="AH143" s="91"/>
      <c r="AK143" s="91"/>
      <c r="AN143" s="208">
        <f t="shared" si="72"/>
        <v>1</v>
      </c>
      <c r="AO143" s="27">
        <f>IF($AN144&gt;$AN143, IFERROR(MATCH($AN143, $AN144:$AN$146, 0)-1, ROW($AO$146)-ROW()), "")</f>
        <v>2</v>
      </c>
      <c r="AP143" s="91">
        <f t="shared" ca="1" si="73"/>
        <v>0</v>
      </c>
      <c r="AQ143" s="27" t="str">
        <f t="shared" ca="1" si="74"/>
        <v/>
      </c>
      <c r="AR143" s="27" t="str">
        <f t="shared" ca="1" si="75"/>
        <v/>
      </c>
      <c r="AS143" s="87">
        <f t="shared" ca="1" si="76"/>
        <v>0</v>
      </c>
      <c r="AT143" s="27" t="str">
        <f t="shared" ca="1" si="77"/>
        <v/>
      </c>
      <c r="AU143" s="27" t="str">
        <f t="shared" ca="1" si="78"/>
        <v/>
      </c>
      <c r="AV143" s="83" t="str">
        <f t="shared" ca="1" si="79"/>
        <v/>
      </c>
      <c r="AW143" s="30" t="str">
        <f t="shared" si="80"/>
        <v/>
      </c>
      <c r="AX143" s="30" t="str">
        <f t="shared" si="81"/>
        <v/>
      </c>
      <c r="AY143" s="85" t="str">
        <f t="shared" ca="1" si="82"/>
        <v/>
      </c>
      <c r="AZ143" s="30" t="str">
        <f t="shared" si="83"/>
        <v/>
      </c>
      <c r="BA143" s="30" t="str">
        <f t="shared" si="84"/>
        <v/>
      </c>
      <c r="BB143" s="87" t="str">
        <f t="shared" ca="1" si="85"/>
        <v/>
      </c>
      <c r="BC143" s="27" t="str">
        <f t="shared" ca="1" si="86"/>
        <v/>
      </c>
      <c r="BD143" s="27" t="str">
        <f t="shared" ca="1" si="87"/>
        <v/>
      </c>
      <c r="BE143" s="166" t="str">
        <f t="shared" si="88"/>
        <v/>
      </c>
      <c r="BF143" s="27" t="str">
        <f t="shared" si="89"/>
        <v/>
      </c>
      <c r="BG143" s="27" t="str">
        <f t="shared" si="90"/>
        <v/>
      </c>
      <c r="BH143" s="174"/>
      <c r="BI143" s="89" t="str">
        <f t="shared" ca="1" si="91"/>
        <v/>
      </c>
      <c r="BJ143" s="116" t="str">
        <f t="shared" ca="1" si="92"/>
        <v/>
      </c>
      <c r="BK143" s="117" t="str">
        <f t="shared" ca="1" si="93"/>
        <v/>
      </c>
      <c r="BL143" s="117" t="str">
        <f t="shared" ca="1" si="94"/>
        <v/>
      </c>
      <c r="BM143" s="118" t="str">
        <f t="shared" ca="1" si="95"/>
        <v/>
      </c>
      <c r="BO143" s="28" t="str">
        <f t="shared" ca="1" si="70"/>
        <v/>
      </c>
    </row>
    <row r="144" spans="1:67" s="27" customFormat="1" ht="14.25" customHeight="1" x14ac:dyDescent="0.3">
      <c r="A144" s="76" t="str">
        <f t="shared" ca="1" si="71"/>
        <v/>
      </c>
      <c r="B144" s="119"/>
      <c r="C144" s="119"/>
      <c r="D144" s="119" t="s">
        <v>148</v>
      </c>
      <c r="E144" s="119"/>
      <c r="F144" s="119"/>
      <c r="G144" s="119"/>
      <c r="H144" s="119"/>
      <c r="I144" s="119"/>
      <c r="J144" s="119"/>
      <c r="L144" s="120">
        <v>789</v>
      </c>
      <c r="M144" s="219"/>
      <c r="N144" s="121"/>
      <c r="O144" s="121"/>
      <c r="Y144" s="208"/>
      <c r="Z144" s="91"/>
      <c r="AB144" s="172"/>
      <c r="AC144" s="173"/>
      <c r="AD144" s="173"/>
      <c r="AE144" s="91"/>
      <c r="AF144" s="27">
        <v>-1</v>
      </c>
      <c r="AG144" s="27">
        <v>-1</v>
      </c>
      <c r="AH144" s="91"/>
      <c r="AK144" s="91" t="str">
        <f t="shared" ref="AK144:AK145" si="99">IF(M144&lt;&gt;0, "| Veld '"&amp;AK$4&amp;ROW()&amp;"': Let erop dat deze rekening niet bedoeld is voor resultaatsverwerking.  ", "")</f>
        <v/>
      </c>
      <c r="AN144" s="208">
        <f t="shared" si="72"/>
        <v>2</v>
      </c>
      <c r="AO144" s="27" t="str">
        <f>IF($AN145&gt;$AN144, IFERROR(MATCH($AN144, $AN145:$AN$146, 0)-1, ROW($AO$146)-ROW()), "")</f>
        <v/>
      </c>
      <c r="AP144" s="91">
        <f t="shared" ca="1" si="73"/>
        <v>0</v>
      </c>
      <c r="AQ144" s="27" t="str">
        <f t="shared" ca="1" si="74"/>
        <v/>
      </c>
      <c r="AR144" s="27" t="str">
        <f t="shared" ca="1" si="75"/>
        <v/>
      </c>
      <c r="AS144" s="87">
        <f t="shared" ca="1" si="76"/>
        <v>0</v>
      </c>
      <c r="AT144" s="27" t="str">
        <f t="shared" ca="1" si="77"/>
        <v/>
      </c>
      <c r="AU144" s="27" t="str">
        <f t="shared" ca="1" si="78"/>
        <v/>
      </c>
      <c r="AV144" s="83" t="str">
        <f t="shared" ca="1" si="79"/>
        <v/>
      </c>
      <c r="AW144" s="30" t="str">
        <f t="shared" si="80"/>
        <v/>
      </c>
      <c r="AX144" s="30" t="str">
        <f t="shared" si="81"/>
        <v/>
      </c>
      <c r="AY144" s="85" t="str">
        <f t="shared" ca="1" si="82"/>
        <v/>
      </c>
      <c r="AZ144" s="30" t="str">
        <f t="shared" si="83"/>
        <v/>
      </c>
      <c r="BA144" s="30" t="str">
        <f t="shared" si="84"/>
        <v/>
      </c>
      <c r="BB144" s="87" t="str">
        <f t="shared" ca="1" si="85"/>
        <v/>
      </c>
      <c r="BC144" s="27" t="str">
        <f t="shared" ca="1" si="86"/>
        <v/>
      </c>
      <c r="BD144" s="27" t="str">
        <f t="shared" ca="1" si="87"/>
        <v/>
      </c>
      <c r="BE144" s="166" t="str">
        <f t="shared" si="88"/>
        <v/>
      </c>
      <c r="BF144" s="27" t="str">
        <f t="shared" si="89"/>
        <v/>
      </c>
      <c r="BG144" s="27" t="str">
        <f t="shared" si="90"/>
        <v/>
      </c>
      <c r="BH144" s="174"/>
      <c r="BI144" s="89" t="str">
        <f t="shared" ca="1" si="91"/>
        <v/>
      </c>
      <c r="BJ144" s="116" t="str">
        <f t="shared" ca="1" si="92"/>
        <v/>
      </c>
      <c r="BK144" s="117" t="str">
        <f t="shared" ca="1" si="93"/>
        <v/>
      </c>
      <c r="BL144" s="117" t="str">
        <f t="shared" ca="1" si="94"/>
        <v/>
      </c>
      <c r="BM144" s="118" t="str">
        <f t="shared" ca="1" si="95"/>
        <v/>
      </c>
      <c r="BO144" s="28" t="str">
        <f t="shared" ca="1" si="70"/>
        <v/>
      </c>
    </row>
    <row r="145" spans="1:67" s="27" customFormat="1" ht="14.25" customHeight="1" x14ac:dyDescent="0.3">
      <c r="A145" s="76" t="str">
        <f t="shared" ca="1" si="71"/>
        <v/>
      </c>
      <c r="B145" s="119"/>
      <c r="C145" s="119"/>
      <c r="D145" s="119" t="s">
        <v>149</v>
      </c>
      <c r="E145" s="119"/>
      <c r="F145" s="119"/>
      <c r="G145" s="119"/>
      <c r="H145" s="119"/>
      <c r="I145" s="119"/>
      <c r="J145" s="119"/>
      <c r="L145" s="120">
        <v>689</v>
      </c>
      <c r="M145" s="219"/>
      <c r="N145" s="121"/>
      <c r="O145" s="121"/>
      <c r="Y145" s="208"/>
      <c r="Z145" s="91"/>
      <c r="AB145" s="172"/>
      <c r="AC145" s="173"/>
      <c r="AD145" s="173"/>
      <c r="AE145" s="91"/>
      <c r="AF145" s="27">
        <v>-1</v>
      </c>
      <c r="AG145" s="27">
        <v>-1</v>
      </c>
      <c r="AH145" s="91"/>
      <c r="AK145" s="91" t="str">
        <f t="shared" si="99"/>
        <v/>
      </c>
      <c r="AN145" s="208">
        <f t="shared" si="72"/>
        <v>2</v>
      </c>
      <c r="AO145" s="27" t="str">
        <f>IF($AN146&gt;$AN145, IFERROR(MATCH($AN145, $AN146:$AN$146, 0)-1, ROW($AO$146)-ROW()), "")</f>
        <v/>
      </c>
      <c r="AP145" s="91">
        <f t="shared" ca="1" si="73"/>
        <v>0</v>
      </c>
      <c r="AQ145" s="27" t="str">
        <f t="shared" ca="1" si="74"/>
        <v/>
      </c>
      <c r="AR145" s="27" t="str">
        <f t="shared" ca="1" si="75"/>
        <v/>
      </c>
      <c r="AS145" s="87">
        <f t="shared" ca="1" si="76"/>
        <v>0</v>
      </c>
      <c r="AT145" s="27" t="str">
        <f t="shared" ca="1" si="77"/>
        <v/>
      </c>
      <c r="AU145" s="27" t="str">
        <f t="shared" ca="1" si="78"/>
        <v/>
      </c>
      <c r="AV145" s="83" t="str">
        <f t="shared" ca="1" si="79"/>
        <v/>
      </c>
      <c r="AW145" s="30" t="str">
        <f t="shared" si="80"/>
        <v/>
      </c>
      <c r="AX145" s="30" t="str">
        <f t="shared" si="81"/>
        <v/>
      </c>
      <c r="AY145" s="85" t="str">
        <f t="shared" ca="1" si="82"/>
        <v/>
      </c>
      <c r="AZ145" s="30" t="str">
        <f t="shared" si="83"/>
        <v/>
      </c>
      <c r="BA145" s="30" t="str">
        <f t="shared" si="84"/>
        <v/>
      </c>
      <c r="BB145" s="87" t="str">
        <f t="shared" ca="1" si="85"/>
        <v/>
      </c>
      <c r="BC145" s="27" t="str">
        <f t="shared" ca="1" si="86"/>
        <v/>
      </c>
      <c r="BD145" s="27" t="str">
        <f t="shared" ca="1" si="87"/>
        <v/>
      </c>
      <c r="BE145" s="166" t="str">
        <f t="shared" si="88"/>
        <v/>
      </c>
      <c r="BF145" s="27" t="str">
        <f t="shared" si="89"/>
        <v/>
      </c>
      <c r="BG145" s="27" t="str">
        <f t="shared" si="90"/>
        <v/>
      </c>
      <c r="BH145" s="174"/>
      <c r="BI145" s="89" t="str">
        <f t="shared" ca="1" si="91"/>
        <v/>
      </c>
      <c r="BJ145" s="116" t="str">
        <f t="shared" ca="1" si="92"/>
        <v/>
      </c>
      <c r="BK145" s="117" t="str">
        <f t="shared" ca="1" si="93"/>
        <v/>
      </c>
      <c r="BL145" s="117" t="str">
        <f t="shared" ca="1" si="94"/>
        <v/>
      </c>
      <c r="BM145" s="118" t="str">
        <f t="shared" ca="1" si="95"/>
        <v/>
      </c>
      <c r="BO145" s="28" t="str">
        <f t="shared" ca="1" si="70"/>
        <v/>
      </c>
    </row>
    <row r="146" spans="1:67" s="27" customFormat="1" ht="14.25" customHeight="1" x14ac:dyDescent="0.3">
      <c r="A146" s="76" t="str">
        <f t="shared" ca="1" si="71"/>
        <v/>
      </c>
      <c r="B146" s="119"/>
      <c r="C146" s="119" t="s">
        <v>150</v>
      </c>
      <c r="D146" s="119"/>
      <c r="E146" s="119"/>
      <c r="F146" s="119"/>
      <c r="G146" s="119"/>
      <c r="H146" s="119"/>
      <c r="I146" s="119"/>
      <c r="J146" s="119"/>
      <c r="L146" s="120">
        <v>9905</v>
      </c>
      <c r="M146" s="219">
        <f>M143+M144-M145</f>
        <v>0</v>
      </c>
      <c r="N146" s="121"/>
      <c r="O146" s="121"/>
      <c r="Y146" s="208"/>
      <c r="Z146" s="91">
        <v>1</v>
      </c>
      <c r="AB146" s="91">
        <f t="shared" ref="AB146" si="100">M143+M144-M145</f>
        <v>0</v>
      </c>
      <c r="AC146" s="173"/>
      <c r="AD146" s="173"/>
      <c r="AE146" s="91"/>
      <c r="AF146" s="27">
        <v>-1</v>
      </c>
      <c r="AG146" s="27">
        <v>-1</v>
      </c>
      <c r="AH146" s="172"/>
      <c r="AI146" s="173"/>
      <c r="AJ146" s="173"/>
      <c r="AK146" s="172"/>
      <c r="AL146" s="173"/>
      <c r="AM146" s="173"/>
      <c r="AN146" s="208">
        <f t="shared" si="72"/>
        <v>1</v>
      </c>
      <c r="AO146" s="27" t="str">
        <f>IF($AN147&gt;$AN146, IFERROR(MATCH($AN146, $AN$146:$AN147, 0)-1, ROW($AO$146)-ROW()), "")</f>
        <v/>
      </c>
      <c r="AP146" s="91">
        <f t="shared" ca="1" si="73"/>
        <v>0</v>
      </c>
      <c r="AQ146" s="27" t="str">
        <f t="shared" ca="1" si="74"/>
        <v/>
      </c>
      <c r="AR146" s="27" t="str">
        <f t="shared" ca="1" si="75"/>
        <v/>
      </c>
      <c r="AS146" s="87">
        <f t="shared" ca="1" si="76"/>
        <v>0</v>
      </c>
      <c r="AT146" s="27" t="str">
        <f t="shared" ca="1" si="77"/>
        <v/>
      </c>
      <c r="AU146" s="27" t="str">
        <f t="shared" ca="1" si="78"/>
        <v/>
      </c>
      <c r="AV146" s="83" t="str">
        <f t="shared" ca="1" si="79"/>
        <v/>
      </c>
      <c r="AW146" s="30" t="str">
        <f t="shared" si="80"/>
        <v/>
      </c>
      <c r="AX146" s="30" t="str">
        <f t="shared" si="81"/>
        <v/>
      </c>
      <c r="AY146" s="85" t="str">
        <f t="shared" ca="1" si="82"/>
        <v/>
      </c>
      <c r="AZ146" s="30" t="str">
        <f t="shared" si="83"/>
        <v/>
      </c>
      <c r="BA146" s="30" t="str">
        <f t="shared" si="84"/>
        <v/>
      </c>
      <c r="BB146" s="87" t="str">
        <f t="shared" ca="1" si="85"/>
        <v/>
      </c>
      <c r="BC146" s="27" t="str">
        <f t="shared" ca="1" si="86"/>
        <v/>
      </c>
      <c r="BD146" s="27" t="str">
        <f t="shared" ca="1" si="87"/>
        <v/>
      </c>
      <c r="BE146" s="166" t="str">
        <f t="shared" si="88"/>
        <v/>
      </c>
      <c r="BF146" s="27" t="str">
        <f t="shared" si="89"/>
        <v/>
      </c>
      <c r="BG146" s="27" t="str">
        <f t="shared" si="90"/>
        <v/>
      </c>
      <c r="BH146" s="174"/>
      <c r="BI146" s="89" t="str">
        <f t="shared" ca="1" si="91"/>
        <v/>
      </c>
      <c r="BJ146" s="116" t="str">
        <f t="shared" ca="1" si="92"/>
        <v/>
      </c>
      <c r="BK146" s="117" t="str">
        <f t="shared" ca="1" si="93"/>
        <v/>
      </c>
      <c r="BL146" s="117" t="str">
        <f t="shared" ca="1" si="94"/>
        <v/>
      </c>
      <c r="BM146" s="118" t="str">
        <f t="shared" ca="1" si="95"/>
        <v/>
      </c>
      <c r="BO146" s="28" t="str">
        <f t="shared" ca="1" si="70"/>
        <v/>
      </c>
    </row>
    <row r="147" spans="1:67" ht="14.4" customHeight="1" x14ac:dyDescent="0.3">
      <c r="A147" s="32"/>
      <c r="B147" s="42"/>
      <c r="C147" s="32"/>
      <c r="D147" s="42"/>
      <c r="E147" s="32"/>
      <c r="F147" s="42"/>
      <c r="G147" s="32"/>
      <c r="H147" s="42"/>
      <c r="I147" s="32"/>
      <c r="J147" s="42"/>
      <c r="K147" s="32"/>
      <c r="L147" s="42"/>
      <c r="M147" s="32"/>
      <c r="N147" s="32"/>
      <c r="O147" s="32"/>
      <c r="P147" s="32"/>
      <c r="Q147" s="42"/>
      <c r="R147" s="32"/>
      <c r="S147" s="42"/>
      <c r="T147" s="32"/>
      <c r="U147" s="42"/>
      <c r="V147" s="32"/>
      <c r="W147" s="42"/>
      <c r="X147" s="32"/>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5"/>
      <c r="AW147" s="125"/>
      <c r="AX147" s="125"/>
      <c r="AY147" s="125"/>
      <c r="AZ147" s="125"/>
      <c r="BA147" s="125"/>
      <c r="BB147" s="124"/>
      <c r="BC147" s="124"/>
      <c r="BD147" s="124"/>
      <c r="BE147" s="124"/>
      <c r="BF147" s="124"/>
      <c r="BG147" s="124"/>
      <c r="BH147" s="124"/>
      <c r="BI147" s="124"/>
      <c r="BJ147" s="124"/>
      <c r="BK147" s="124"/>
      <c r="BL147" s="124"/>
      <c r="BM147" s="124"/>
      <c r="BN147" s="124" t="s">
        <v>13</v>
      </c>
      <c r="BO147" s="126"/>
    </row>
    <row r="148" spans="1:67" ht="14.4" customHeight="1" x14ac:dyDescent="0.3">
      <c r="B148" s="25"/>
      <c r="C148" s="25"/>
      <c r="D148" s="25"/>
      <c r="E148" s="25"/>
      <c r="F148" s="25"/>
      <c r="G148" s="25"/>
      <c r="H148" s="25"/>
      <c r="I148" s="25"/>
      <c r="J148" s="25"/>
      <c r="L148" s="25"/>
      <c r="M148" s="25"/>
      <c r="N148" s="25"/>
      <c r="O148" s="25"/>
      <c r="Y148" s="25">
        <f>SUM(Y5:Y146)</f>
        <v>2</v>
      </c>
      <c r="AE148" s="25">
        <f>SUMIF(AE5:AE146, 1)</f>
        <v>0</v>
      </c>
      <c r="AF148" s="25">
        <f>SUMIF(AF5:AF146, 1)</f>
        <v>0</v>
      </c>
      <c r="AG148" s="25">
        <f>SUMIF(AG5:AG146, 1)</f>
        <v>0</v>
      </c>
      <c r="AH148" s="25" cm="1">
        <f t="array" ref="AH148">SUMPRODUCT(--((AH5:AH146)&lt;&gt;""))</f>
        <v>0</v>
      </c>
      <c r="AI148" s="25" cm="1">
        <f t="array" ref="AI148">SUMPRODUCT(--((AI5:AI146)&lt;&gt;""))</f>
        <v>0</v>
      </c>
      <c r="AJ148" s="25" cm="1">
        <f t="array" ref="AJ148">SUMPRODUCT(--((AJ5:AJ146)&lt;&gt;""))</f>
        <v>0</v>
      </c>
      <c r="AV148" s="25" cm="1">
        <f t="array" aca="1" ref="AV148" ca="1">SUMPRODUCT(--((AV5:AV146)&lt;&gt;""))</f>
        <v>0</v>
      </c>
      <c r="AW148" s="25" cm="1">
        <f t="array" ref="AW148">SUMPRODUCT(--((AW5:AW146)&lt;&gt;""))</f>
        <v>0</v>
      </c>
      <c r="AX148" s="25" cm="1">
        <f t="array" ref="AX148">SUMPRODUCT(--((AX5:AX146)&lt;&gt;""))</f>
        <v>0</v>
      </c>
      <c r="AY148" s="25"/>
      <c r="AZ148" s="25"/>
      <c r="BA148" s="25"/>
      <c r="BB148" s="25" cm="1">
        <f t="array" aca="1" ref="BB148" ca="1">SUMPRODUCT(--((BB5:BB146)&lt;&gt;""))</f>
        <v>0</v>
      </c>
      <c r="BC148" s="25" cm="1">
        <f t="array" aca="1" ref="BC148" ca="1">SUMPRODUCT(--((BC5:BC146)&lt;&gt;""))</f>
        <v>0</v>
      </c>
      <c r="BD148" s="25" cm="1">
        <f t="array" aca="1" ref="BD148" ca="1">SUMPRODUCT(--((BD5:BD146)&lt;&gt;""))</f>
        <v>0</v>
      </c>
      <c r="BE148" s="25" cm="1">
        <f t="array" ref="BE148">SUMPRODUCT(--((BE5:BE146)&lt;&gt;""))</f>
        <v>0</v>
      </c>
      <c r="BF148" s="25" cm="1">
        <f t="array" ref="BF148">SUMPRODUCT(--((BF5:BF146)&lt;&gt;""))</f>
        <v>0</v>
      </c>
      <c r="BG148" s="25" cm="1">
        <f t="array" ref="BG148">SUMPRODUCT(--((BG5:BG146)&lt;&gt;""))</f>
        <v>0</v>
      </c>
    </row>
    <row r="149" spans="1:67" ht="14.4" customHeight="1" x14ac:dyDescent="0.3">
      <c r="C149" s="92" t="s">
        <v>134</v>
      </c>
    </row>
    <row r="150" spans="1:67" ht="14.4" customHeight="1" x14ac:dyDescent="0.3">
      <c r="C150" s="92" t="s">
        <v>135</v>
      </c>
    </row>
  </sheetData>
  <sheetProtection algorithmName="SHA-512" hashValue="xKyEc2gqHCHxrAPmcsPT+wxPWpxLNdT4WmqMTn376ow8EmibbNIrMGSM7l8ir81tCzsbyeRpLo2jEVoQzpdKeQ==" saltValue="mLXKKf7X4kcRtQH8Ig8rLQ==" spinCount="100000" sheet="1" objects="1" scenarios="1" selectLockedCells="1"/>
  <mergeCells count="4">
    <mergeCell ref="B2:J3"/>
    <mergeCell ref="E110:K110"/>
    <mergeCell ref="D119:K119"/>
    <mergeCell ref="E134:K134"/>
  </mergeCells>
  <conditionalFormatting sqref="B5:W146">
    <cfRule type="expression" dxfId="102" priority="1790">
      <formula>$AN5=1</formula>
    </cfRule>
  </conditionalFormatting>
  <conditionalFormatting sqref="C5:V146">
    <cfRule type="expression" dxfId="101" priority="1791">
      <formula>$AN5=2</formula>
    </cfRule>
  </conditionalFormatting>
  <conditionalFormatting sqref="D5:U146">
    <cfRule type="expression" dxfId="100" priority="1792">
      <formula>$AN5=3</formula>
    </cfRule>
  </conditionalFormatting>
  <conditionalFormatting sqref="E5:T146">
    <cfRule type="expression" dxfId="99" priority="1797">
      <formula>$AN5=4</formula>
    </cfRule>
  </conditionalFormatting>
  <conditionalFormatting sqref="F5:S146">
    <cfRule type="expression" dxfId="98" priority="1798">
      <formula>$AN5=5</formula>
    </cfRule>
  </conditionalFormatting>
  <conditionalFormatting sqref="G5:R146">
    <cfRule type="expression" dxfId="97" priority="1799">
      <formula>$AN5=6</formula>
    </cfRule>
  </conditionalFormatting>
  <conditionalFormatting sqref="H5:Q146">
    <cfRule type="expression" dxfId="96" priority="1800">
      <formula>$AN5=7</formula>
    </cfRule>
  </conditionalFormatting>
  <conditionalFormatting sqref="I5:P146">
    <cfRule type="expression" dxfId="95" priority="1801">
      <formula>$AN5=8</formula>
    </cfRule>
  </conditionalFormatting>
  <conditionalFormatting sqref="M5:O146">
    <cfRule type="expression" dxfId="94" priority="1739">
      <formula>AE5=-1</formula>
    </cfRule>
    <cfRule type="expression" dxfId="93" priority="1741">
      <formula>AH5&lt;&gt;""</formula>
    </cfRule>
    <cfRule type="expression" dxfId="92" priority="1743">
      <formula>AV5&lt;&gt;""</formula>
    </cfRule>
    <cfRule type="expression" dxfId="91" priority="1745">
      <formula>BE5&lt;&gt;""</formula>
    </cfRule>
    <cfRule type="expression" dxfId="90" priority="1747">
      <formula>BB5&lt;&gt;""</formula>
    </cfRule>
    <cfRule type="expression" dxfId="89" priority="1749">
      <formula>AK5&lt;&gt;""</formula>
    </cfRule>
    <cfRule type="expression" dxfId="88" priority="1751">
      <formula>BJ5&lt;&gt;""</formula>
    </cfRule>
    <cfRule type="expression" dxfId="87" priority="1753">
      <formula>AE5=1</formula>
    </cfRule>
    <cfRule type="expression" dxfId="86" priority="1789">
      <formula>AND(NOT(_xlfn.ISFORMULA(M5)), AE5&lt;&gt;-1)</formula>
    </cfRule>
  </conditionalFormatting>
  <conditionalFormatting sqref="Y5:AM146">
    <cfRule type="expression" dxfId="85" priority="24">
      <formula>_xlfn.ISFORMULA(Y5)</formula>
    </cfRule>
    <cfRule type="expression" dxfId="84" priority="25">
      <formula>OR(_xlfn.ISFORMULA(Y5), Y5&lt;&gt;"")</formula>
    </cfRule>
  </conditionalFormatting>
  <conditionalFormatting sqref="AE3:AG3">
    <cfRule type="expression" dxfId="83" priority="3">
      <formula>_xlfn.ISFORMULA(AE3)</formula>
    </cfRule>
    <cfRule type="expression" dxfId="82" priority="4">
      <formula>AE3&lt;&gt;""</formula>
    </cfRule>
  </conditionalFormatting>
  <conditionalFormatting sqref="BO2:BX2">
    <cfRule type="expression" dxfId="81" priority="1">
      <formula>Structuur_werking&lt;&gt;""</formula>
    </cfRule>
  </conditionalFormatting>
  <conditionalFormatting sqref="BO5:CO146">
    <cfRule type="expression" dxfId="80" priority="1606">
      <formula>$BI5&lt;&gt;""</formula>
    </cfRule>
    <cfRule type="expression" dxfId="79" priority="1607">
      <formula>$BO5&lt;&gt;""</formula>
    </cfRule>
  </conditionalFormatting>
  <pageMargins left="0.70866141732283472" right="0.70866141732283472" top="0.74803149606299213" bottom="0.74803149606299213" header="0.31496062992125984" footer="0.31496062992125984"/>
  <pageSetup paperSize="9" scale="55" fitToHeight="0" orientation="portrait" r:id="rId1"/>
  <headerFooter>
    <oddHeader>&amp;L&amp;G&amp;R&amp;A</oddHeader>
    <oddFooter>Pagina &amp;P van &amp;N</oddFooter>
  </headerFooter>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585CD-C911-4EAA-B141-D1FB063BA089}">
  <sheetPr codeName="Blad11">
    <pageSetUpPr fitToPage="1"/>
  </sheetPr>
  <dimension ref="A1:BE21"/>
  <sheetViews>
    <sheetView showGridLines="0" zoomScaleNormal="100" workbookViewId="0">
      <pane xSplit="1" ySplit="4" topLeftCell="B5" activePane="bottomRight" state="frozen"/>
      <selection pane="topRight"/>
      <selection pane="bottomLeft"/>
      <selection pane="bottomRight"/>
    </sheetView>
  </sheetViews>
  <sheetFormatPr defaultColWidth="8.88671875" defaultRowHeight="14.4" customHeight="1" x14ac:dyDescent="0.3"/>
  <cols>
    <col min="1" max="1" width="2.44140625" style="31" customWidth="1"/>
    <col min="2" max="2" width="1.109375" style="43" hidden="1" customWidth="1"/>
    <col min="3" max="4" width="1.109375" style="44" hidden="1" customWidth="1"/>
    <col min="5" max="6" width="1.109375" style="43" hidden="1" customWidth="1"/>
    <col min="7" max="9" width="1.109375" style="43" customWidth="1"/>
    <col min="10" max="10" width="40" style="43" customWidth="1"/>
    <col min="11" max="11" width="14.33203125" style="25" customWidth="1"/>
    <col min="12" max="12" width="10" style="127" customWidth="1"/>
    <col min="13" max="13" width="15.88671875" style="100" customWidth="1"/>
    <col min="14" max="14" width="94.44140625" style="100" customWidth="1"/>
    <col min="15" max="15" width="1.109375" style="25" customWidth="1"/>
    <col min="16" max="22" width="1.109375" style="25" hidden="1" customWidth="1"/>
    <col min="23" max="23" width="2.44140625" style="25" hidden="1" customWidth="1"/>
    <col min="24" max="24" width="9.109375" style="25" hidden="1" customWidth="1"/>
    <col min="25" max="26" width="9" style="25" hidden="1" customWidth="1"/>
    <col min="27" max="29" width="9.109375" style="25" hidden="1" customWidth="1"/>
    <col min="30" max="30" width="9" style="25" hidden="1" customWidth="1"/>
    <col min="31" max="31" width="2.44140625" style="103" customWidth="1"/>
    <col min="32" max="16384" width="8.88671875" style="25"/>
  </cols>
  <sheetData>
    <row r="1" spans="1:57" ht="24" customHeight="1" x14ac:dyDescent="0.3">
      <c r="A1" s="96"/>
      <c r="B1" s="41"/>
      <c r="C1" s="41"/>
      <c r="D1" s="41"/>
      <c r="E1" s="41"/>
      <c r="F1" s="41"/>
      <c r="G1" s="41"/>
      <c r="H1" s="41"/>
      <c r="I1" s="41"/>
      <c r="J1" s="41"/>
      <c r="K1" s="98"/>
      <c r="N1" s="60"/>
      <c r="X1" s="98" t="str">
        <f>IF($AD$19=1, "Bij 1 rekening ontbreekt er een toelichting – vul aan.", IF($AD$19&gt;1, "Bij "&amp;$AD$19&amp;" rekeningen ontbreekt er een toelichting – vul aan.", ""))</f>
        <v/>
      </c>
    </row>
    <row r="2" spans="1:57" s="31" customFormat="1" ht="9.6" customHeight="1" x14ac:dyDescent="0.3">
      <c r="C2" s="50"/>
      <c r="D2" s="50"/>
      <c r="E2" s="50"/>
      <c r="F2" s="50"/>
      <c r="G2" s="240" t="s">
        <v>381</v>
      </c>
      <c r="H2" s="240"/>
      <c r="I2" s="240"/>
      <c r="J2" s="240"/>
      <c r="K2" s="240"/>
      <c r="L2" s="105"/>
      <c r="M2" s="128"/>
      <c r="N2" s="154"/>
      <c r="Y2" s="203" t="s">
        <v>363</v>
      </c>
      <c r="Z2"/>
      <c r="AA2" s="203" t="s">
        <v>365</v>
      </c>
      <c r="AB2"/>
      <c r="AC2"/>
      <c r="AD2" s="25"/>
      <c r="AE2" s="103"/>
    </row>
    <row r="3" spans="1:57" s="31" customFormat="1" ht="14.1" customHeight="1" x14ac:dyDescent="0.3">
      <c r="B3" s="50"/>
      <c r="C3" s="50"/>
      <c r="D3" s="50"/>
      <c r="E3" s="50"/>
      <c r="F3" s="50"/>
      <c r="G3" s="240"/>
      <c r="H3" s="240"/>
      <c r="I3" s="240"/>
      <c r="J3" s="240"/>
      <c r="K3" s="240"/>
      <c r="L3" s="105"/>
      <c r="M3" s="128"/>
      <c r="N3" s="154"/>
      <c r="X3" s="25"/>
      <c r="Y3" s="204"/>
      <c r="Z3" s="25"/>
      <c r="AA3" s="204" t="s">
        <v>133</v>
      </c>
      <c r="AB3" s="25"/>
      <c r="AC3" s="141"/>
      <c r="AD3" s="25" t="s">
        <v>20</v>
      </c>
      <c r="AE3" s="103"/>
    </row>
    <row r="4" spans="1:57" s="111" customFormat="1" ht="14.4" customHeight="1" x14ac:dyDescent="0.3">
      <c r="A4" s="155"/>
      <c r="B4" s="107"/>
      <c r="C4" s="107"/>
      <c r="D4" s="107"/>
      <c r="E4" s="107"/>
      <c r="F4" s="107"/>
      <c r="G4" s="107" t="s">
        <v>40</v>
      </c>
      <c r="H4" s="107"/>
      <c r="I4" s="107"/>
      <c r="J4" s="107"/>
      <c r="K4" s="75"/>
      <c r="L4" s="107" t="s">
        <v>0</v>
      </c>
      <c r="M4" s="129" t="str">
        <f>"Boekjaar "&amp;Datum_werkingsjaar</f>
        <v>Boekjaar 2024</v>
      </c>
      <c r="N4" s="108" t="s">
        <v>49</v>
      </c>
      <c r="O4" s="75"/>
      <c r="P4" s="75"/>
      <c r="Q4" s="75"/>
      <c r="R4" s="75"/>
      <c r="S4" s="75"/>
      <c r="T4" s="75"/>
      <c r="U4" s="75"/>
      <c r="V4" s="75"/>
      <c r="W4" s="75"/>
      <c r="X4" s="45"/>
      <c r="Y4" s="207" t="s">
        <v>89</v>
      </c>
      <c r="Z4" s="45" t="s">
        <v>380</v>
      </c>
      <c r="AA4" s="207" t="s">
        <v>1</v>
      </c>
      <c r="AB4" s="45" t="s">
        <v>2</v>
      </c>
      <c r="AC4" s="142" t="s">
        <v>165</v>
      </c>
      <c r="AD4" s="45" t="s">
        <v>137</v>
      </c>
      <c r="AE4" s="110"/>
      <c r="BE4" s="99" t="s">
        <v>141</v>
      </c>
    </row>
    <row r="5" spans="1:57" s="31" customFormat="1" ht="52.5" customHeight="1" x14ac:dyDescent="0.3">
      <c r="A5" s="148" t="str">
        <f t="shared" ref="A5:A17" si="0">IF(AE5&lt;&gt;"", "✘", "")</f>
        <v/>
      </c>
      <c r="B5" s="156"/>
      <c r="C5" s="156"/>
      <c r="D5" s="156"/>
      <c r="E5" s="156"/>
      <c r="F5" s="156"/>
      <c r="G5" s="156"/>
      <c r="H5" s="156" t="s">
        <v>123</v>
      </c>
      <c r="I5" s="156"/>
      <c r="J5" s="156"/>
      <c r="L5" s="157">
        <v>7338</v>
      </c>
      <c r="M5" s="158">
        <f>IF(L5&lt;&gt;"n.v.t.", VLOOKUP($L5, Resultatenrekening!$L$5:$O$146, 2, FALSE), "n.v.t.")</f>
        <v>0</v>
      </c>
      <c r="N5" s="159"/>
      <c r="Y5" s="211">
        <v>1</v>
      </c>
      <c r="AA5" s="212">
        <f t="shared" ref="AA5" si="1">IF(C5&lt;&gt;"",1,IF(D5&lt;&gt;"",2,IF(E5&lt;&gt;"",3,IF(F5&lt;&gt;"",4,IF(G5&lt;&gt;"",5,IF(H5&lt;&gt;"",6,IF(I5&lt;&gt;"",7,IF(J5&lt;&gt;"",8))))))))</f>
        <v>6</v>
      </c>
      <c r="AB5" s="31" t="str">
        <f>IF($AA6&gt;$AA5, IFERROR(MATCH($AA5, $AA6:$AA$17, 0)-1, ROW($AB$17)-ROW()), "")</f>
        <v/>
      </c>
      <c r="AC5" s="209">
        <f t="shared" ref="AC5" si="2">IF(AND(M5&lt;&gt;"", M5&lt;&gt;0), IF(Y5&lt;&gt;"", IF(ISNUMBER(Y5), Y5, IF(SUMIFS(M5,M5,Y5)&lt;&gt;0, 1, 0)), IF(AA6&lt;=AA5, 1, 0)), -1)</f>
        <v>-1</v>
      </c>
      <c r="AD5" s="210" t="str">
        <f t="shared" ref="AD5" si="3">IF(AC5&gt;0, IF(N5="", "| Toelichting verplicht"&amp;
    IF(AND(Y5&lt;&gt;"", NOT(ISNUMBER(Y5))),
        " indien "&amp;IF(Z5&lt;&gt;"",
            Z5&amp;".  ",
            "'M"&amp;ROW()&amp;"'"&amp;Y5&amp;".  "), "."), ""), "")</f>
        <v/>
      </c>
      <c r="AE5" s="94" t="str">
        <f>AD5</f>
        <v/>
      </c>
    </row>
    <row r="6" spans="1:57" s="31" customFormat="1" ht="52.5" customHeight="1" x14ac:dyDescent="0.3">
      <c r="A6" s="148" t="str">
        <f t="shared" si="0"/>
        <v/>
      </c>
      <c r="B6" s="156"/>
      <c r="C6" s="156"/>
      <c r="D6" s="156"/>
      <c r="E6" s="156"/>
      <c r="F6" s="156"/>
      <c r="G6" s="156"/>
      <c r="H6" s="222" t="s">
        <v>418</v>
      </c>
      <c r="I6" s="156"/>
      <c r="J6" s="156"/>
      <c r="L6" s="157">
        <v>74</v>
      </c>
      <c r="M6" s="158">
        <f>IF(L6&lt;&gt;"n.v.t.", VLOOKUP($L6, Resultatenrekening!$L$5:$O$146, 2, FALSE), "n.v.t.")</f>
        <v>0</v>
      </c>
      <c r="N6" s="159"/>
      <c r="Y6" s="212">
        <v>1</v>
      </c>
      <c r="AA6" s="212">
        <f t="shared" ref="AA6:AA17" si="4">IF(C6&lt;&gt;"",1,IF(D6&lt;&gt;"",2,IF(E6&lt;&gt;"",3,IF(F6&lt;&gt;"",4,IF(G6&lt;&gt;"",5,IF(H6&lt;&gt;"",6,IF(I6&lt;&gt;"",7,IF(J6&lt;&gt;"",8))))))))</f>
        <v>6</v>
      </c>
      <c r="AB6" s="31" t="str">
        <f>IF($AA7&gt;$AA6, IFERROR(MATCH($AA6, $AA7:$AA$17, 0)-1, ROW($AB$17)-ROW()), "")</f>
        <v/>
      </c>
      <c r="AC6" s="209">
        <f t="shared" ref="AC6:AC17" si="5">IF(AND(M6&lt;&gt;"", M6&lt;&gt;0), IF(Y6&lt;&gt;"", IF(ISNUMBER(Y6), Y6, IF(SUMIFS(M6,M6,Y6)&lt;&gt;0, 1, 0)), IF(AA7&lt;=AA6, 1, 0)), -1)</f>
        <v>-1</v>
      </c>
      <c r="AD6" s="210" t="str">
        <f t="shared" ref="AD6:AD17" si="6">IF(AC6&gt;0, IF(N6="", "| Toelichting verplicht"&amp;
    IF(AND(Y6&lt;&gt;"", NOT(ISNUMBER(Y6))),
        " indien "&amp;IF(Z6&lt;&gt;"",
            Z6&amp;".  ",
            "'M"&amp;ROW()&amp;"'"&amp;Y6&amp;".  "), "."), ""), "")</f>
        <v/>
      </c>
      <c r="AE6" s="94" t="str">
        <f t="shared" ref="AE6:AE17" si="7">AD6</f>
        <v/>
      </c>
    </row>
    <row r="7" spans="1:57" s="31" customFormat="1" ht="52.5" customHeight="1" x14ac:dyDescent="0.3">
      <c r="A7" s="148" t="str">
        <f t="shared" si="0"/>
        <v/>
      </c>
      <c r="B7" s="156"/>
      <c r="C7" s="156"/>
      <c r="D7" s="156"/>
      <c r="E7" s="156"/>
      <c r="F7" s="156"/>
      <c r="G7" s="156"/>
      <c r="H7" s="156" t="s">
        <v>29</v>
      </c>
      <c r="I7" s="156"/>
      <c r="J7" s="156"/>
      <c r="L7" s="157" t="s">
        <v>26</v>
      </c>
      <c r="M7" s="158">
        <f>IF(L7&lt;&gt;"n.v.t.", VLOOKUP($L7, Resultatenrekening!$L$5:$O$146, 2, FALSE), "n.v.t.")</f>
        <v>0</v>
      </c>
      <c r="N7" s="159"/>
      <c r="Y7" s="212" t="s">
        <v>350</v>
      </c>
      <c r="AA7" s="212">
        <f t="shared" si="4"/>
        <v>6</v>
      </c>
      <c r="AB7" s="31" t="str">
        <f>IF($AA8&gt;$AA7, IFERROR(MATCH($AA7, $AA8:$AA$17, 0)-1, ROW($AB$17)-ROW()), "")</f>
        <v/>
      </c>
      <c r="AC7" s="209">
        <f t="shared" si="5"/>
        <v>-1</v>
      </c>
      <c r="AD7" s="210" t="str">
        <f t="shared" si="6"/>
        <v/>
      </c>
      <c r="AE7" s="94" t="str">
        <f t="shared" si="7"/>
        <v/>
      </c>
    </row>
    <row r="8" spans="1:57" s="31" customFormat="1" ht="52.5" customHeight="1" x14ac:dyDescent="0.3">
      <c r="A8" s="148" t="str">
        <f t="shared" si="0"/>
        <v/>
      </c>
      <c r="B8" s="156"/>
      <c r="C8" s="156"/>
      <c r="D8" s="156"/>
      <c r="E8" s="156"/>
      <c r="F8" s="156"/>
      <c r="G8" s="156"/>
      <c r="H8" s="222" t="s">
        <v>349</v>
      </c>
      <c r="I8" s="156"/>
      <c r="J8" s="156"/>
      <c r="L8" s="157">
        <v>6118</v>
      </c>
      <c r="M8" s="158">
        <f>IF(L8&lt;&gt;"n.v.t.", VLOOKUP($L8, Resultatenrekening!$L$5:$O$146, 2, FALSE), "n.v.t.")</f>
        <v>0</v>
      </c>
      <c r="N8" s="159"/>
      <c r="Y8" s="212">
        <v>1</v>
      </c>
      <c r="AA8" s="212">
        <f t="shared" si="4"/>
        <v>6</v>
      </c>
      <c r="AB8" s="31" t="str">
        <f>IF($AA9&gt;$AA8, IFERROR(MATCH($AA8, $AA9:$AA$17, 0)-1, ROW($AB$17)-ROW()), "")</f>
        <v/>
      </c>
      <c r="AC8" s="209">
        <f t="shared" si="5"/>
        <v>-1</v>
      </c>
      <c r="AD8" s="210" t="str">
        <f t="shared" si="6"/>
        <v/>
      </c>
      <c r="AE8" s="94" t="str">
        <f t="shared" si="7"/>
        <v/>
      </c>
    </row>
    <row r="9" spans="1:57" s="31" customFormat="1" ht="52.5" customHeight="1" x14ac:dyDescent="0.3">
      <c r="A9" s="148" t="str">
        <f t="shared" si="0"/>
        <v/>
      </c>
      <c r="B9" s="156"/>
      <c r="C9" s="156"/>
      <c r="D9" s="156"/>
      <c r="E9" s="156"/>
      <c r="F9" s="156"/>
      <c r="G9" s="156"/>
      <c r="H9" s="222" t="s">
        <v>329</v>
      </c>
      <c r="I9" s="156"/>
      <c r="J9" s="156"/>
      <c r="L9" s="157">
        <v>619</v>
      </c>
      <c r="M9" s="158">
        <f>IF(L9&lt;&gt;"n.v.t.", VLOOKUP($L9, Resultatenrekening!$L$5:$O$146, 2, FALSE), "n.v.t.")</f>
        <v>0</v>
      </c>
      <c r="N9" s="159"/>
      <c r="Y9" s="212">
        <v>1</v>
      </c>
      <c r="AA9" s="212">
        <f t="shared" si="4"/>
        <v>6</v>
      </c>
      <c r="AB9" s="31" t="str">
        <f>IF($AA10&gt;$AA9, IFERROR(MATCH($AA9, $AA10:$AA$17, 0)-1, ROW($AB$17)-ROW()), "")</f>
        <v/>
      </c>
      <c r="AC9" s="209">
        <f t="shared" si="5"/>
        <v>-1</v>
      </c>
      <c r="AD9" s="210" t="str">
        <f t="shared" si="6"/>
        <v/>
      </c>
      <c r="AE9" s="94" t="str">
        <f t="shared" si="7"/>
        <v/>
      </c>
    </row>
    <row r="10" spans="1:57" s="31" customFormat="1" ht="52.5" customHeight="1" x14ac:dyDescent="0.3">
      <c r="A10" s="148" t="str">
        <f t="shared" si="0"/>
        <v/>
      </c>
      <c r="B10" s="156"/>
      <c r="C10" s="156"/>
      <c r="D10" s="156"/>
      <c r="E10" s="156"/>
      <c r="F10" s="156"/>
      <c r="G10" s="156"/>
      <c r="H10" s="242" t="s">
        <v>419</v>
      </c>
      <c r="I10" s="242"/>
      <c r="J10" s="242"/>
      <c r="K10" s="242"/>
      <c r="L10" s="224" t="s">
        <v>21</v>
      </c>
      <c r="M10" s="158">
        <f>IF(L10&lt;&gt;"n.v.t.", VLOOKUP($L10, Resultatenrekening!$L$5:$O$146, 2, FALSE), "n.v.t.")</f>
        <v>0</v>
      </c>
      <c r="N10" s="225"/>
      <c r="Y10" s="212">
        <v>1</v>
      </c>
      <c r="AA10" s="212">
        <f t="shared" si="4"/>
        <v>6</v>
      </c>
      <c r="AB10" s="31" t="str">
        <f>IF($AA11&gt;$AA10, IFERROR(MATCH($AA10, $AA11:$AA$17, 0)-1, ROW($AB$17)-ROW()), "")</f>
        <v/>
      </c>
      <c r="AC10" s="209">
        <f t="shared" si="5"/>
        <v>-1</v>
      </c>
      <c r="AD10" s="210" t="str">
        <f t="shared" si="6"/>
        <v/>
      </c>
      <c r="AE10" s="94" t="str">
        <f t="shared" si="7"/>
        <v/>
      </c>
    </row>
    <row r="11" spans="1:57" s="31" customFormat="1" ht="52.5" customHeight="1" x14ac:dyDescent="0.3">
      <c r="A11" s="148" t="str">
        <f t="shared" si="0"/>
        <v/>
      </c>
      <c r="B11" s="156"/>
      <c r="C11" s="156"/>
      <c r="D11" s="156"/>
      <c r="E11" s="156"/>
      <c r="F11" s="156"/>
      <c r="G11" s="156"/>
      <c r="H11" s="156" t="s">
        <v>4</v>
      </c>
      <c r="I11" s="156"/>
      <c r="J11" s="156"/>
      <c r="L11" s="157" t="s">
        <v>23</v>
      </c>
      <c r="M11" s="158">
        <f>IF(L11&lt;&gt;"n.v.t.", VLOOKUP($L11, Resultatenrekening!$L$5:$O$146, 2, FALSE), "n.v.t.")</f>
        <v>0</v>
      </c>
      <c r="N11" s="159"/>
      <c r="Y11" s="212">
        <v>1</v>
      </c>
      <c r="AA11" s="212">
        <f t="shared" si="4"/>
        <v>6</v>
      </c>
      <c r="AB11" s="31" t="str">
        <f>IF($AA12&gt;$AA11, IFERROR(MATCH($AA11, $AA12:$AA$17, 0)-1, ROW($AB$17)-ROW()), "")</f>
        <v/>
      </c>
      <c r="AC11" s="209">
        <f t="shared" si="5"/>
        <v>-1</v>
      </c>
      <c r="AD11" s="210" t="str">
        <f t="shared" si="6"/>
        <v/>
      </c>
      <c r="AE11" s="94" t="str">
        <f t="shared" si="7"/>
        <v/>
      </c>
    </row>
    <row r="12" spans="1:57" s="31" customFormat="1" ht="52.5" customHeight="1" x14ac:dyDescent="0.3">
      <c r="A12" s="148" t="str">
        <f t="shared" si="0"/>
        <v/>
      </c>
      <c r="B12" s="156"/>
      <c r="C12" s="156"/>
      <c r="D12" s="156"/>
      <c r="E12" s="156"/>
      <c r="F12" s="156"/>
      <c r="G12" s="156"/>
      <c r="H12" s="156" t="s">
        <v>25</v>
      </c>
      <c r="I12" s="156"/>
      <c r="J12" s="156"/>
      <c r="L12" s="157" t="s">
        <v>24</v>
      </c>
      <c r="M12" s="158">
        <f>IF(L12&lt;&gt;"n.v.t.", VLOOKUP($L12, Resultatenrekening!$L$5:$O$146, 2, FALSE), "n.v.t.")</f>
        <v>0</v>
      </c>
      <c r="N12" s="159"/>
      <c r="Y12" s="212" t="s">
        <v>350</v>
      </c>
      <c r="AA12" s="212">
        <f t="shared" si="4"/>
        <v>6</v>
      </c>
      <c r="AB12" s="31" t="str">
        <f>IF($AA13&gt;$AA12, IFERROR(MATCH($AA12, $AA13:$AA$17, 0)-1, ROW($AB$17)-ROW()), "")</f>
        <v/>
      </c>
      <c r="AC12" s="209">
        <f t="shared" si="5"/>
        <v>-1</v>
      </c>
      <c r="AD12" s="210" t="str">
        <f t="shared" si="6"/>
        <v/>
      </c>
      <c r="AE12" s="94" t="str">
        <f t="shared" si="7"/>
        <v/>
      </c>
    </row>
    <row r="13" spans="1:57" s="31" customFormat="1" ht="52.5" customHeight="1" x14ac:dyDescent="0.3">
      <c r="A13" s="148" t="str">
        <f t="shared" si="0"/>
        <v/>
      </c>
      <c r="B13" s="156"/>
      <c r="C13" s="156"/>
      <c r="D13" s="156"/>
      <c r="E13" s="156"/>
      <c r="F13" s="156"/>
      <c r="G13" s="156"/>
      <c r="H13" s="156" t="s">
        <v>58</v>
      </c>
      <c r="I13" s="156"/>
      <c r="J13" s="156"/>
      <c r="L13" s="157" t="s">
        <v>73</v>
      </c>
      <c r="M13" s="158">
        <f>IF(L13&lt;&gt;"n.v.t.", VLOOKUP($L13, Resultatenrekening!$L$5:$O$146, 2, FALSE), "n.v.t.")</f>
        <v>0</v>
      </c>
      <c r="N13" s="159"/>
      <c r="Y13" s="212" t="s">
        <v>351</v>
      </c>
      <c r="AA13" s="212">
        <f t="shared" si="4"/>
        <v>6</v>
      </c>
      <c r="AB13" s="31" t="str">
        <f>IF($AA14&gt;$AA13, IFERROR(MATCH($AA13, $AA14:$AA$17, 0)-1, ROW($AB$17)-ROW()), "")</f>
        <v/>
      </c>
      <c r="AC13" s="209">
        <f t="shared" si="5"/>
        <v>-1</v>
      </c>
      <c r="AD13" s="210" t="str">
        <f t="shared" si="6"/>
        <v/>
      </c>
      <c r="AE13" s="94" t="str">
        <f t="shared" si="7"/>
        <v/>
      </c>
    </row>
    <row r="14" spans="1:57" s="31" customFormat="1" ht="52.5" customHeight="1" x14ac:dyDescent="0.3">
      <c r="A14" s="148" t="str">
        <f t="shared" si="0"/>
        <v/>
      </c>
      <c r="B14" s="156"/>
      <c r="C14" s="156"/>
      <c r="D14" s="156"/>
      <c r="E14" s="156"/>
      <c r="F14" s="156"/>
      <c r="G14" s="156"/>
      <c r="H14" s="156" t="s">
        <v>64</v>
      </c>
      <c r="I14" s="156"/>
      <c r="J14" s="156"/>
      <c r="L14" s="157" t="s">
        <v>76</v>
      </c>
      <c r="M14" s="158">
        <f>IF(L14&lt;&gt;"n.v.t.", VLOOKUP($L14, Resultatenrekening!$L$5:$O$146, 2, FALSE), "n.v.t.")</f>
        <v>0</v>
      </c>
      <c r="N14" s="159"/>
      <c r="Y14" s="212" t="s">
        <v>351</v>
      </c>
      <c r="AA14" s="212">
        <f t="shared" si="4"/>
        <v>6</v>
      </c>
      <c r="AB14" s="31" t="str">
        <f>IF($AA15&gt;$AA14, IFERROR(MATCH($AA14, $AA15:$AA$17, 0)-1, ROW($AB$17)-ROW()), "")</f>
        <v/>
      </c>
      <c r="AC14" s="209">
        <f t="shared" si="5"/>
        <v>-1</v>
      </c>
      <c r="AD14" s="210" t="str">
        <f t="shared" si="6"/>
        <v/>
      </c>
      <c r="AE14" s="94" t="str">
        <f t="shared" si="7"/>
        <v/>
      </c>
    </row>
    <row r="15" spans="1:57" s="31" customFormat="1" ht="52.5" customHeight="1" x14ac:dyDescent="0.3">
      <c r="A15" s="148" t="str">
        <f t="shared" si="0"/>
        <v/>
      </c>
      <c r="B15" s="156"/>
      <c r="C15" s="156"/>
      <c r="D15" s="156"/>
      <c r="E15" s="156"/>
      <c r="F15" s="156"/>
      <c r="G15" s="156"/>
      <c r="H15" s="156" t="s">
        <v>148</v>
      </c>
      <c r="I15" s="156"/>
      <c r="J15" s="156"/>
      <c r="L15" s="157">
        <v>789</v>
      </c>
      <c r="M15" s="158">
        <f>IF(L15&lt;&gt;"n.v.t.", VLOOKUP($L15, Resultatenrekening!$L$5:$O$146, 2, FALSE), "n.v.t.")</f>
        <v>0</v>
      </c>
      <c r="N15" s="159"/>
      <c r="Y15" s="212">
        <v>1</v>
      </c>
      <c r="AA15" s="212">
        <f t="shared" si="4"/>
        <v>6</v>
      </c>
      <c r="AB15" s="31" t="str">
        <f>IF($AA16&gt;$AA15, IFERROR(MATCH($AA15, $AA16:$AA$17, 0)-1, ROW($AB$17)-ROW()), "")</f>
        <v/>
      </c>
      <c r="AC15" s="209">
        <f t="shared" si="5"/>
        <v>-1</v>
      </c>
      <c r="AD15" s="210" t="str">
        <f t="shared" si="6"/>
        <v/>
      </c>
      <c r="AE15" s="94" t="str">
        <f t="shared" si="7"/>
        <v/>
      </c>
    </row>
    <row r="16" spans="1:57" s="31" customFormat="1" ht="52.5" customHeight="1" x14ac:dyDescent="0.3">
      <c r="A16" s="148" t="str">
        <f t="shared" si="0"/>
        <v/>
      </c>
      <c r="B16" s="156"/>
      <c r="C16" s="156"/>
      <c r="D16" s="156"/>
      <c r="E16" s="156"/>
      <c r="F16" s="156"/>
      <c r="G16" s="156"/>
      <c r="H16" s="156" t="s">
        <v>149</v>
      </c>
      <c r="I16" s="156"/>
      <c r="J16" s="156"/>
      <c r="L16" s="157">
        <v>689</v>
      </c>
      <c r="M16" s="158">
        <f>IF(L16&lt;&gt;"n.v.t.", VLOOKUP($L16, Resultatenrekening!$L$5:$O$146, 2, FALSE), "n.v.t.")</f>
        <v>0</v>
      </c>
      <c r="N16" s="159"/>
      <c r="Y16" s="212">
        <v>1</v>
      </c>
      <c r="AA16" s="212">
        <f t="shared" si="4"/>
        <v>6</v>
      </c>
      <c r="AB16" s="31" t="str">
        <f>IF($AA17&gt;$AA16, IFERROR(MATCH($AA16, $AA17:$AA$17, 0)-1, ROW($AB$17)-ROW()), "")</f>
        <v/>
      </c>
      <c r="AC16" s="209">
        <f t="shared" si="5"/>
        <v>-1</v>
      </c>
      <c r="AD16" s="210" t="str">
        <f t="shared" si="6"/>
        <v/>
      </c>
      <c r="AE16" s="94" t="str">
        <f t="shared" si="7"/>
        <v/>
      </c>
    </row>
    <row r="17" spans="1:31" s="31" customFormat="1" ht="52.5" customHeight="1" x14ac:dyDescent="0.3">
      <c r="A17" s="148" t="str">
        <f t="shared" si="0"/>
        <v/>
      </c>
      <c r="B17" s="156"/>
      <c r="C17" s="156"/>
      <c r="D17" s="156"/>
      <c r="E17" s="156"/>
      <c r="F17" s="156"/>
      <c r="G17" s="156"/>
      <c r="H17" s="156" t="s">
        <v>332</v>
      </c>
      <c r="I17" s="156"/>
      <c r="J17" s="156"/>
      <c r="L17" s="157" t="s">
        <v>84</v>
      </c>
      <c r="M17" s="158" t="str">
        <f>IF(L17&lt;&gt;"n.v.t.", VLOOKUP($L17, Resultatenrekening!$L$5:$O$146, 2, FALSE), "n.v.t.")</f>
        <v>n.v.t.</v>
      </c>
      <c r="N17" s="159"/>
      <c r="Y17" s="212">
        <v>0</v>
      </c>
      <c r="AA17" s="212">
        <f t="shared" si="4"/>
        <v>6</v>
      </c>
      <c r="AB17" s="31" t="str">
        <f>IF($AA18&gt;$AA17, IFERROR(MATCH($AA17, $AA$17:$AA18, 0)-1, ROW($AB$17)-ROW()), "")</f>
        <v/>
      </c>
      <c r="AC17" s="209">
        <f t="shared" si="5"/>
        <v>0</v>
      </c>
      <c r="AD17" s="210" t="str">
        <f t="shared" si="6"/>
        <v/>
      </c>
      <c r="AE17" s="94" t="str">
        <f t="shared" si="7"/>
        <v/>
      </c>
    </row>
    <row r="18" spans="1:31" ht="14.4" customHeight="1" x14ac:dyDescent="0.3">
      <c r="A18" s="97"/>
      <c r="B18" s="42"/>
      <c r="C18" s="32"/>
      <c r="D18" s="42"/>
      <c r="E18" s="32"/>
      <c r="F18" s="42"/>
      <c r="G18" s="32"/>
      <c r="H18" s="42"/>
      <c r="I18" s="32"/>
      <c r="J18" s="42"/>
      <c r="K18" s="32"/>
      <c r="L18" s="42"/>
      <c r="M18" s="32"/>
      <c r="N18" s="32"/>
      <c r="O18" s="32"/>
      <c r="P18" s="42"/>
      <c r="Q18" s="32"/>
      <c r="R18" s="42"/>
      <c r="S18" s="32"/>
      <c r="T18" s="42"/>
      <c r="U18" s="32"/>
      <c r="V18" s="42"/>
      <c r="W18" s="32"/>
      <c r="X18" s="124"/>
      <c r="Y18" s="124"/>
      <c r="Z18" s="124"/>
      <c r="AA18" s="124"/>
      <c r="AB18" s="124"/>
      <c r="AC18" s="124"/>
      <c r="AD18" s="160" t="s">
        <v>13</v>
      </c>
      <c r="AE18" s="126"/>
    </row>
    <row r="19" spans="1:31" ht="14.4" customHeight="1" x14ac:dyDescent="0.3">
      <c r="B19" s="25"/>
      <c r="C19" s="25"/>
      <c r="D19" s="25"/>
      <c r="E19" s="25"/>
      <c r="F19" s="25"/>
      <c r="G19" s="25"/>
      <c r="H19" s="25"/>
      <c r="I19" s="25"/>
      <c r="J19" s="25"/>
      <c r="L19" s="25"/>
      <c r="M19" s="25"/>
      <c r="N19" s="25"/>
      <c r="AD19">
        <f>COUNTA($AE$5:$AE$17)-COUNTBLANK($AE$5:$AE$17)</f>
        <v>0</v>
      </c>
      <c r="AE19" s="25"/>
    </row>
    <row r="20" spans="1:31" ht="14.4" customHeight="1" x14ac:dyDescent="0.3">
      <c r="C20" s="92" t="s">
        <v>134</v>
      </c>
    </row>
    <row r="21" spans="1:31" ht="14.4" customHeight="1" x14ac:dyDescent="0.3">
      <c r="C21" s="92" t="s">
        <v>135</v>
      </c>
    </row>
  </sheetData>
  <sheetProtection algorithmName="SHA-512" hashValue="BXqrJ1Wdhy+nkF2s0ACqr6Mex496nA+Ns5rneUwOrkNvUF6r2XI9SF+QvqfZV6YnPWdQygytZXmprjwZeoY8ZQ==" saltValue="UvSWMBmAdX7zlKBypLK0XA==" spinCount="100000" sheet="1" objects="1" scenarios="1" selectLockedCells="1"/>
  <mergeCells count="2">
    <mergeCell ref="G2:K3"/>
    <mergeCell ref="H10:K10"/>
  </mergeCells>
  <conditionalFormatting sqref="B5:V17">
    <cfRule type="expression" dxfId="78" priority="12">
      <formula>$AA5=1</formula>
    </cfRule>
  </conditionalFormatting>
  <conditionalFormatting sqref="C5:U17">
    <cfRule type="expression" dxfId="77" priority="13">
      <formula>$AA5=2</formula>
    </cfRule>
  </conditionalFormatting>
  <conditionalFormatting sqref="D5:T17">
    <cfRule type="expression" dxfId="76" priority="14">
      <formula>$AA5=3</formula>
    </cfRule>
  </conditionalFormatting>
  <conditionalFormatting sqref="E5:S17">
    <cfRule type="expression" dxfId="75" priority="15">
      <formula>$AA5=4</formula>
    </cfRule>
  </conditionalFormatting>
  <conditionalFormatting sqref="F5:R17">
    <cfRule type="expression" dxfId="74" priority="1553">
      <formula>$AA5=5</formula>
    </cfRule>
  </conditionalFormatting>
  <conditionalFormatting sqref="G5:Q17">
    <cfRule type="expression" dxfId="73" priority="1554">
      <formula>$AA5=6</formula>
    </cfRule>
  </conditionalFormatting>
  <conditionalFormatting sqref="H5:P17">
    <cfRule type="expression" dxfId="72" priority="1555">
      <formula>$AA5=7</formula>
    </cfRule>
  </conditionalFormatting>
  <conditionalFormatting sqref="I5:O17">
    <cfRule type="expression" dxfId="71" priority="1556">
      <formula>$AA5=8</formula>
    </cfRule>
  </conditionalFormatting>
  <conditionalFormatting sqref="N5:N17">
    <cfRule type="expression" dxfId="70" priority="8">
      <formula>$AC5=-1</formula>
    </cfRule>
    <cfRule type="expression" dxfId="69" priority="9">
      <formula>AND($AC5=1, $N5&lt;&gt;"")</formula>
    </cfRule>
    <cfRule type="expression" dxfId="68" priority="10">
      <formula>$AC5=0</formula>
    </cfRule>
    <cfRule type="expression" dxfId="67" priority="11">
      <formula>$AC5=1</formula>
    </cfRule>
  </conditionalFormatting>
  <conditionalFormatting sqref="Y5:Z17">
    <cfRule type="expression" dxfId="66" priority="1">
      <formula>_xlfn.ISFORMULA(Y5)</formula>
    </cfRule>
    <cfRule type="expression" dxfId="65" priority="2">
      <formula>Y5&lt;&gt;""</formula>
    </cfRule>
  </conditionalFormatting>
  <conditionalFormatting sqref="AE5:BE17">
    <cfRule type="expression" dxfId="64" priority="7">
      <formula>$AE5&lt;&gt;""</formula>
    </cfRule>
  </conditionalFormatting>
  <pageMargins left="0.70866141732283472" right="0.70866141732283472" top="0.74803149606299213" bottom="0.74803149606299213" header="0.31496062992125984" footer="0.31496062992125984"/>
  <pageSetup paperSize="9" scale="47" fitToHeight="0" orientation="portrait" r:id="rId1"/>
  <headerFooter>
    <oddHeader>&amp;L&amp;G&amp;R&amp;A</oddHeader>
    <oddFooter>Pagina &amp;P van &amp;N</oddFoot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BD06-BB11-47A7-BE56-038A1FC71C56}">
  <sheetPr codeName="Blad2">
    <pageSetUpPr fitToPage="1"/>
  </sheetPr>
  <dimension ref="A1:BY62"/>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8.88671875" defaultRowHeight="14.4" customHeight="1" x14ac:dyDescent="0.3"/>
  <cols>
    <col min="1" max="1" width="2.44140625" style="25" customWidth="1"/>
    <col min="2" max="2" width="1.109375" style="43" hidden="1" customWidth="1"/>
    <col min="3" max="4" width="1.109375" style="44" customWidth="1"/>
    <col min="5" max="9" width="1.109375" style="43" customWidth="1"/>
    <col min="10" max="10" width="46.6640625" style="43" customWidth="1"/>
    <col min="11" max="11" width="16.88671875" style="25" customWidth="1"/>
    <col min="12" max="12" width="9.109375" style="127" customWidth="1"/>
    <col min="13" max="13" width="1" style="100" customWidth="1"/>
    <col min="14" max="14" width="15.88671875" style="100" customWidth="1"/>
    <col min="15" max="15" width="15.88671875" style="101" hidden="1" customWidth="1"/>
    <col min="16" max="16" width="58.88671875" style="101" customWidth="1"/>
    <col min="17" max="17" width="1.109375" style="25" customWidth="1"/>
    <col min="18" max="24" width="1.109375" style="25" hidden="1" customWidth="1"/>
    <col min="25" max="25" width="2.44140625" style="25" hidden="1" customWidth="1"/>
    <col min="26" max="40" width="9" style="25" hidden="1" customWidth="1"/>
    <col min="41" max="47" width="9" style="102" hidden="1" customWidth="1"/>
    <col min="48" max="50" width="9" style="25" hidden="1" customWidth="1"/>
    <col min="51" max="51" width="2.44140625" style="103" customWidth="1"/>
    <col min="52" max="16384" width="8.88671875" style="25"/>
  </cols>
  <sheetData>
    <row r="1" spans="1:77" ht="24" customHeight="1" x14ac:dyDescent="0.3">
      <c r="A1" s="40"/>
      <c r="B1" s="41"/>
      <c r="C1" s="41"/>
      <c r="D1" s="41"/>
      <c r="E1" s="41"/>
      <c r="F1" s="41"/>
      <c r="G1" s="41"/>
      <c r="H1" s="41"/>
      <c r="I1" s="41"/>
      <c r="J1" s="41"/>
      <c r="Z1" s="98" t="str">
        <f>IF(SUM($AG$34:$AJ$34, $AO$34:$AQ$34)=1,
    Fout_zonder_rij_enkel&amp;IF($AU$34&lt;&gt;0, " Vul resterende "&amp;AU34&amp;" verplichte velden in.", ""),
    IF(SUM($AG$34:$AJ$34, $AO$34:$AQ$34)&gt;1,
        SUM($AG$34:$AJ$34, $AO$34:$AQ$34)&amp;Fout_zonder_rij_meer&amp;IF($AU$34&lt;&gt;0, " Vul resterende "&amp;AU34&amp;" verplichte velden in.", ""),
        IF($AU$34&lt;&gt;0, "Vul resterende "&amp;AU34&amp;" verplichte velden in.", "")
    )
)</f>
        <v>Vul resterende 3 verplichte velden in.</v>
      </c>
    </row>
    <row r="2" spans="1:77" s="31" customFormat="1" ht="9.6" customHeight="1" x14ac:dyDescent="0.3">
      <c r="B2" s="240" t="str">
        <f>"RESULTAATSVERWERKING EN RESERVEOPBOUW "&amp;Datum_werkingsjaar</f>
        <v>RESULTAATSVERWERKING EN RESERVEOPBOUW 2024</v>
      </c>
      <c r="C2" s="240"/>
      <c r="D2" s="240"/>
      <c r="E2" s="240"/>
      <c r="F2" s="240"/>
      <c r="G2" s="240"/>
      <c r="H2" s="240"/>
      <c r="I2" s="240"/>
      <c r="J2" s="240"/>
      <c r="K2" s="240"/>
      <c r="L2" s="105"/>
      <c r="M2" s="128"/>
      <c r="N2" s="104"/>
      <c r="O2" s="128"/>
      <c r="P2" s="104"/>
      <c r="Z2" s="77" t="s">
        <v>309</v>
      </c>
      <c r="AA2" s="25"/>
      <c r="AC2"/>
      <c r="AD2"/>
      <c r="AE2"/>
      <c r="AF2"/>
      <c r="AG2"/>
      <c r="AH2"/>
      <c r="AI2"/>
      <c r="AJ2"/>
      <c r="AK2"/>
      <c r="AL2"/>
      <c r="AM2"/>
      <c r="AN2" s="77" t="s">
        <v>310</v>
      </c>
      <c r="AO2" s="102"/>
      <c r="AP2" s="102"/>
      <c r="AQ2" s="102"/>
      <c r="AR2" s="102"/>
      <c r="AS2" s="102"/>
      <c r="AT2" s="102"/>
      <c r="AU2" s="102"/>
      <c r="AV2" s="25"/>
      <c r="AW2" s="25"/>
      <c r="AX2" s="25"/>
      <c r="AY2" s="103"/>
    </row>
    <row r="3" spans="1:77" s="31" customFormat="1" ht="13.95" customHeight="1" x14ac:dyDescent="0.3">
      <c r="B3" s="240"/>
      <c r="C3" s="240"/>
      <c r="D3" s="240"/>
      <c r="E3" s="240"/>
      <c r="F3" s="240"/>
      <c r="G3" s="240"/>
      <c r="H3" s="240"/>
      <c r="I3" s="240"/>
      <c r="J3" s="240"/>
      <c r="K3" s="240"/>
      <c r="L3" s="105"/>
      <c r="M3" s="105"/>
      <c r="N3" s="105"/>
      <c r="O3" s="105"/>
      <c r="P3" s="105"/>
      <c r="Z3" s="79" t="s">
        <v>307</v>
      </c>
      <c r="AA3" s="25"/>
      <c r="AB3" s="79" t="s">
        <v>92</v>
      </c>
      <c r="AC3" s="79" t="s">
        <v>285</v>
      </c>
      <c r="AE3" s="25"/>
      <c r="AF3" s="25"/>
      <c r="AG3" s="79" t="s">
        <v>302</v>
      </c>
      <c r="AI3" s="25"/>
      <c r="AJ3" s="161"/>
      <c r="AK3" s="25" t="s">
        <v>301</v>
      </c>
      <c r="AL3" s="25"/>
      <c r="AM3" s="25"/>
      <c r="AN3" s="79"/>
      <c r="AO3" s="93" t="s">
        <v>284</v>
      </c>
      <c r="AP3" s="102"/>
      <c r="AQ3" s="102"/>
      <c r="AR3" s="106" t="s">
        <v>308</v>
      </c>
      <c r="AS3" s="102"/>
      <c r="AT3" s="102"/>
      <c r="AU3" s="102"/>
      <c r="AV3" s="141"/>
      <c r="AW3" s="141"/>
      <c r="AX3" s="79"/>
      <c r="AY3" s="103"/>
    </row>
    <row r="4" spans="1:77" s="111" customFormat="1" ht="14.4" customHeight="1" x14ac:dyDescent="0.3">
      <c r="A4" s="75"/>
      <c r="B4" s="75"/>
      <c r="C4" s="75" t="s">
        <v>40</v>
      </c>
      <c r="D4" s="107"/>
      <c r="E4" s="107"/>
      <c r="F4" s="107"/>
      <c r="G4" s="107"/>
      <c r="H4" s="107"/>
      <c r="I4" s="107"/>
      <c r="J4" s="107"/>
      <c r="K4" s="75"/>
      <c r="L4" s="107" t="s">
        <v>0</v>
      </c>
      <c r="M4" s="129" t="str" cm="1">
        <f t="array" ref="M4">IF(Structuur_werking&lt;&gt;"", IF(Structuur_werking&lt;&gt;Structuur_werking_dubbel, "n.v.t.", "Totaal"), "")</f>
        <v/>
      </c>
      <c r="N4" s="108" t="str">
        <f>"Boekjaar "&amp;Datum_werkingsjaar</f>
        <v>Boekjaar 2024</v>
      </c>
      <c r="O4" s="108" t="s">
        <v>84</v>
      </c>
      <c r="P4" s="129" t="s">
        <v>49</v>
      </c>
      <c r="Q4" s="75"/>
      <c r="R4" s="75"/>
      <c r="S4" s="75"/>
      <c r="T4" s="75"/>
      <c r="U4" s="75"/>
      <c r="V4" s="75"/>
      <c r="W4" s="75"/>
      <c r="X4" s="75"/>
      <c r="Y4" s="75"/>
      <c r="Z4" s="80" t="s">
        <v>40</v>
      </c>
      <c r="AA4" s="45" t="s">
        <v>306</v>
      </c>
      <c r="AB4" s="80" t="str">
        <f>"""+"" én ""-"""</f>
        <v>"+" én "-"</v>
      </c>
      <c r="AC4" s="80" t="str">
        <f>SUBSTITUTE(ADDRESS(1, COLUMN(M4), 4, 1), "1", "")</f>
        <v>M</v>
      </c>
      <c r="AD4" s="45" t="str">
        <f>SUBSTITUTE(ADDRESS(1, COLUMN(N4), 4, 1), "1", "")</f>
        <v>N</v>
      </c>
      <c r="AE4" s="45" t="str">
        <f>SUBSTITUTE(ADDRESS(1, COLUMN(O4), 4, 1), "1", "")</f>
        <v>O</v>
      </c>
      <c r="AF4" s="45" t="str">
        <f>SUBSTITUTE(ADDRESS(1, COLUMN(P4), 4, 1), "1", "")</f>
        <v>P</v>
      </c>
      <c r="AG4" s="80" t="s">
        <v>385</v>
      </c>
      <c r="AH4" s="165" t="str">
        <f>SUBSTITUTE(ADDRESS(1, COLUMN(N4), 4, 1), "1", "")</f>
        <v>N</v>
      </c>
      <c r="AI4" s="45" t="str">
        <f>SUBSTITUTE(ADDRESS(1, COLUMN(O4), 4, 1), "1", "")</f>
        <v>O</v>
      </c>
      <c r="AJ4" s="162" t="str">
        <f>SUBSTITUTE(ADDRESS(1, COLUMN(P4), 4, 1), "1", "")</f>
        <v>P</v>
      </c>
      <c r="AK4" s="45" t="str">
        <f>SUBSTITUTE(ADDRESS(1, COLUMN(N4), 4, 1), "1", "")</f>
        <v>N</v>
      </c>
      <c r="AL4" s="45" t="str">
        <f t="shared" ref="AL4:AM4" si="0">SUBSTITUTE(ADDRESS(1, COLUMN(O4), 4, 1), "1", "")</f>
        <v>O</v>
      </c>
      <c r="AM4" s="45" t="str">
        <f t="shared" si="0"/>
        <v>P</v>
      </c>
      <c r="AN4" s="80" t="s">
        <v>1</v>
      </c>
      <c r="AO4" s="82" t="str">
        <f>SUBSTITUTE(ADDRESS(1, COLUMN(N4), 4, 1), "1", "")</f>
        <v>N</v>
      </c>
      <c r="AP4" s="47" t="str">
        <f>SUBSTITUTE(ADDRESS(1, COLUMN(O4), 4, 1), "1", "")</f>
        <v>O</v>
      </c>
      <c r="AQ4" s="47" t="str">
        <f>SUBSTITUTE(ADDRESS(1, COLUMN(P4), 4, 1), "1", "")</f>
        <v>P</v>
      </c>
      <c r="AR4" s="82" t="str">
        <f>SUBSTITUTE(ADDRESS(1, COLUMN(N4), 4, 1), "1", "")</f>
        <v>N</v>
      </c>
      <c r="AS4" s="47" t="str">
        <f>SUBSTITUTE(ADDRESS(1, COLUMN(O4), 4, 1), "1", "")</f>
        <v>O</v>
      </c>
      <c r="AT4" s="47" t="str">
        <f>SUBSTITUTE(ADDRESS(1, COLUMN(P4), 4, 1), "1", "")</f>
        <v>P</v>
      </c>
      <c r="AU4" s="144" t="s">
        <v>305</v>
      </c>
      <c r="AV4" s="142" t="s">
        <v>304</v>
      </c>
      <c r="AW4" s="144" t="s">
        <v>30</v>
      </c>
      <c r="AX4" s="45" t="s">
        <v>31</v>
      </c>
      <c r="AY4" s="110"/>
      <c r="BY4" s="99" t="s">
        <v>141</v>
      </c>
    </row>
    <row r="5" spans="1:77" ht="14.4" customHeight="1" x14ac:dyDescent="0.3">
      <c r="B5" s="25"/>
      <c r="C5" s="25"/>
      <c r="D5" s="25"/>
      <c r="E5" s="25"/>
      <c r="F5" s="25"/>
      <c r="G5" s="25"/>
      <c r="H5" s="25"/>
      <c r="I5" s="25"/>
      <c r="J5" s="25"/>
      <c r="L5" s="25"/>
      <c r="M5" s="25"/>
      <c r="N5" s="25"/>
      <c r="O5" s="25"/>
      <c r="P5" s="25"/>
      <c r="AO5" s="25"/>
      <c r="AP5" s="25"/>
      <c r="AQ5" s="25"/>
      <c r="AR5" s="25"/>
      <c r="AS5" s="25"/>
      <c r="AT5" s="25"/>
      <c r="AU5" s="25"/>
      <c r="AY5" s="25"/>
    </row>
    <row r="6" spans="1:77" ht="14.4" customHeight="1" x14ac:dyDescent="0.3">
      <c r="C6" s="25"/>
      <c r="E6" s="138" t="s">
        <v>268</v>
      </c>
      <c r="F6" s="25"/>
      <c r="G6" s="25"/>
      <c r="H6" s="25"/>
      <c r="I6" s="25"/>
      <c r="J6" s="25"/>
      <c r="L6" s="25"/>
      <c r="M6" s="25"/>
      <c r="N6" s="25"/>
      <c r="O6" s="25"/>
      <c r="P6" s="25"/>
      <c r="AO6" s="25"/>
      <c r="AP6" s="25"/>
      <c r="AQ6" s="25"/>
      <c r="AR6" s="25"/>
      <c r="AS6" s="25"/>
      <c r="AT6" s="25"/>
      <c r="AU6" s="25"/>
      <c r="AY6" s="25"/>
    </row>
    <row r="7" spans="1:77" ht="6.9" customHeight="1" x14ac:dyDescent="0.3">
      <c r="B7" s="25"/>
      <c r="C7" s="25"/>
      <c r="D7" s="25"/>
      <c r="E7" s="25"/>
      <c r="F7" s="25"/>
      <c r="G7" s="25"/>
      <c r="H7" s="25"/>
      <c r="I7" s="25"/>
      <c r="J7" s="25"/>
      <c r="L7" s="25"/>
      <c r="M7" s="25"/>
      <c r="N7" s="25"/>
      <c r="O7" s="25"/>
      <c r="P7" s="25"/>
      <c r="AO7" s="25"/>
      <c r="AP7" s="25"/>
      <c r="AQ7" s="25"/>
      <c r="AR7" s="25"/>
      <c r="AS7" s="25"/>
      <c r="AT7" s="25"/>
      <c r="AU7" s="25"/>
      <c r="AY7" s="25"/>
    </row>
    <row r="8" spans="1:77" s="27" customFormat="1" ht="14.4" customHeight="1" x14ac:dyDescent="0.3">
      <c r="A8" s="76" t="str">
        <f>IF(OR(AG8&lt;&gt;"", AW8&lt;&gt;""), "✘", "")</f>
        <v/>
      </c>
      <c r="B8" s="112"/>
      <c r="C8" s="112"/>
      <c r="D8" s="112"/>
      <c r="E8" s="112" t="s">
        <v>262</v>
      </c>
      <c r="F8" s="112"/>
      <c r="G8" s="112"/>
      <c r="H8" s="112"/>
      <c r="I8" s="112"/>
      <c r="J8" s="112"/>
      <c r="K8" s="30"/>
      <c r="L8" s="113">
        <v>9906</v>
      </c>
      <c r="M8" s="130"/>
      <c r="N8" s="214">
        <f>N9+N10</f>
        <v>0</v>
      </c>
      <c r="O8" s="131" cm="1">
        <f t="array" ref="O8">IF(Structuur_werking&lt;&gt;Structuur_werking_dubbel, 0, O9+O10)</f>
        <v>0</v>
      </c>
      <c r="P8" s="145"/>
      <c r="Q8" s="30"/>
      <c r="R8" s="30"/>
      <c r="S8" s="30"/>
      <c r="T8" s="30"/>
      <c r="U8" s="30"/>
      <c r="V8" s="30"/>
      <c r="Z8" s="115"/>
      <c r="AB8" s="169">
        <v>1</v>
      </c>
      <c r="AC8" s="169" cm="1">
        <f t="array" ref="AC8">IF(Structuur_werking&lt;&gt;Structuur_werking_dubbel, -1, "")</f>
        <v>-1</v>
      </c>
      <c r="AD8" s="170"/>
      <c r="AE8" s="170" cm="1">
        <f t="array" ref="AE8">IF(Structuur_werking&lt;&gt;Structuur_werking_dubbel, -1, "")</f>
        <v>-1</v>
      </c>
      <c r="AF8" s="170">
        <v>-1</v>
      </c>
      <c r="AG8" s="91"/>
      <c r="AH8" s="166"/>
      <c r="AJ8" s="163"/>
      <c r="AN8" s="91">
        <f>IF(L8&lt;&gt;"", IF(C8&lt;&gt;"",1,IF(D8&lt;&gt;"",2,IF(E8&lt;&gt;"",3,IF(F8&lt;&gt;"",4,IF(G8&lt;&gt;"",5,IF(H8&lt;&gt;"",6,IF(I8&lt;&gt;"",7,IF(J8&lt;&gt;"",8)))))))), "")</f>
        <v>3</v>
      </c>
      <c r="AO8" s="83" t="str">
        <f t="shared" ref="AO8:AO31" si="1">IF(ISTEXT(N8), IFERROR(IF(SEARCH(".", N8)&lt;&gt;0, "| Veld '"&amp;AO$4&amp;ROW()&amp;"': "&amp;Fout_punt), "| Veld '"&amp;AO$4&amp;ROW()&amp;"': "&amp;Fout_geen_getal), IF($AB8&lt;&gt;1, IF(N8&lt;0, "| Veld '"&amp;AO$4&amp;ROW()&amp;"': "&amp;Fout_negatief, ""), ""))</f>
        <v/>
      </c>
      <c r="AP8" s="30" t="str">
        <f t="shared" ref="AP8:AP31" si="2">IF(ISTEXT(O8), IFERROR(IF(SEARCH(".", O8)&lt;&gt;0, "| Veld '"&amp;AP$4&amp;ROW()&amp;"': "&amp;Fout_punt), "| Veld '"&amp;AP$4&amp;ROW()&amp;"': "&amp;Fout_geen_getal), IF($AB8&lt;&gt;1, IF(O8&lt;0, "| Veld '"&amp;AP$4&amp;ROW()&amp;"': "&amp;Fout_negatief, ""), ""))</f>
        <v/>
      </c>
      <c r="AQ8" s="30" t="str">
        <f>""</f>
        <v/>
      </c>
      <c r="AR8" s="167" t="str">
        <f t="shared" ref="AR8:AR31" si="3">IF(AD8=1, IF(N8="", "'"&amp;AR$4&amp;ROW()&amp;"' "&amp;IF(OR(AS8&lt;&gt;"", AT8&lt;&gt;""), "en ", ""), ""), "")</f>
        <v/>
      </c>
      <c r="AS8" s="168" t="str">
        <f t="shared" ref="AS8:AS31" si="4">IF(AE8=1, IF(O8="", "'"&amp;AS$4&amp;ROW()&amp;"' "&amp;IF(AT8&lt;&gt;"", "en ", ""), ""), "")</f>
        <v/>
      </c>
      <c r="AT8" s="168" t="str">
        <f t="shared" ref="AT8:AT31" si="5">IF(AF8=1, IF(P8="", "'"&amp;AT$4&amp;ROW()&amp;"' ", ""), "")</f>
        <v/>
      </c>
      <c r="AU8" s="171">
        <f>COUNTA(AR8:AT8)-COUNTBLANK(AR8:AT8)</f>
        <v>0</v>
      </c>
      <c r="AV8" s="143" t="str">
        <f>IF(AU8&gt;1, "| Velden "&amp;AR8&amp;AS8&amp;AT8&amp;"zijn verplicht.  ", IF(AU8=1, "| Veld "&amp;AR8&amp;AS8&amp;AT8&amp;"is verplicht.  ", ""))</f>
        <v/>
      </c>
      <c r="AW8" s="143" t="str">
        <f>AO8&amp;AP8&amp;AQ8&amp;AH8&amp;AI8&amp;AJ8&amp;AV8</f>
        <v/>
      </c>
      <c r="AX8" s="27" t="str">
        <f>AK8&amp;AL8&amp;AM8</f>
        <v/>
      </c>
      <c r="AY8" s="28" t="str">
        <f>IF(AW8&lt;&gt;"", AW8, AX8)</f>
        <v/>
      </c>
    </row>
    <row r="9" spans="1:77" s="27" customFormat="1" ht="14.4" customHeight="1" x14ac:dyDescent="0.3">
      <c r="A9" s="76" t="str">
        <f t="shared" ref="A9:A31" si="6">IF(OR(AG9&lt;&gt;"", AW9&lt;&gt;""), "✘", "")</f>
        <v/>
      </c>
      <c r="B9" s="119"/>
      <c r="C9" s="119"/>
      <c r="D9" s="119"/>
      <c r="E9" s="119"/>
      <c r="F9" s="119" t="s">
        <v>150</v>
      </c>
      <c r="G9" s="119"/>
      <c r="H9" s="119"/>
      <c r="I9" s="119"/>
      <c r="J9" s="119"/>
      <c r="L9" s="120">
        <v>9905</v>
      </c>
      <c r="M9" s="130"/>
      <c r="N9" s="132">
        <f>Resultatenrekening!M146</f>
        <v>0</v>
      </c>
      <c r="O9" s="132" cm="1">
        <f t="array" ref="O9">IF(Structuur_werking&lt;&gt;Structuur_werking_dubbel, 0, Resultatenrekening!#REF!)</f>
        <v>0</v>
      </c>
      <c r="P9" s="145"/>
      <c r="Z9" s="115"/>
      <c r="AB9" s="169">
        <v>1</v>
      </c>
      <c r="AC9" s="169" cm="1">
        <f t="array" ref="AC9">IF(Structuur_werking&lt;&gt;Structuur_werking_dubbel, -1, "")</f>
        <v>-1</v>
      </c>
      <c r="AD9" s="170"/>
      <c r="AE9" s="170" cm="1">
        <f t="array" ref="AE9">IF(Structuur_werking&lt;&gt;Structuur_werking_dubbel, -1, "")</f>
        <v>-1</v>
      </c>
      <c r="AF9" s="170">
        <v>-1</v>
      </c>
      <c r="AG9" s="91"/>
      <c r="AH9" s="166"/>
      <c r="AJ9" s="163"/>
      <c r="AN9" s="91">
        <f t="shared" ref="AN9:AN31" si="7">IF(L9&lt;&gt;"", IF(C9&lt;&gt;"",1,IF(D9&lt;&gt;"",2,IF(E9&lt;&gt;"",3,IF(F9&lt;&gt;"",4,IF(G9&lt;&gt;"",5,IF(H9&lt;&gt;"",6,IF(I9&lt;&gt;"",7,IF(J9&lt;&gt;"",8)))))))), "")</f>
        <v>4</v>
      </c>
      <c r="AO9" s="83" t="str">
        <f t="shared" si="1"/>
        <v/>
      </c>
      <c r="AP9" s="30" t="str">
        <f t="shared" si="2"/>
        <v/>
      </c>
      <c r="AQ9" s="30" t="str">
        <f>""</f>
        <v/>
      </c>
      <c r="AR9" s="167" t="str">
        <f t="shared" si="3"/>
        <v/>
      </c>
      <c r="AS9" s="168" t="str">
        <f t="shared" si="4"/>
        <v/>
      </c>
      <c r="AT9" s="168" t="str">
        <f t="shared" si="5"/>
        <v/>
      </c>
      <c r="AU9" s="171">
        <f t="shared" ref="AU9:AU31" si="8">COUNTA(AR9:AT9)-COUNTBLANK(AR9:AT9)</f>
        <v>0</v>
      </c>
      <c r="AV9" s="143" t="str">
        <f t="shared" ref="AV9:AV31" si="9">IF(AU9&gt;1, "| Velden "&amp;AR9&amp;AS9&amp;AT9&amp;"zijn verplicht.  ", IF(AU9=1, "| Veld "&amp;AR9&amp;AS9&amp;AT9&amp;"is verplicht.  ", ""))</f>
        <v/>
      </c>
      <c r="AW9" s="143" t="str">
        <f t="shared" ref="AW9:AW31" si="10">AO9&amp;AP9&amp;AQ9&amp;AH9&amp;AI9&amp;AJ9&amp;AV9</f>
        <v/>
      </c>
      <c r="AX9" s="27" t="str">
        <f t="shared" ref="AX9:AX31" si="11">AK9&amp;AL9&amp;AM9</f>
        <v/>
      </c>
      <c r="AY9" s="28" t="str">
        <f t="shared" ref="AY9:AY31" si="12">IF(AW9&lt;&gt;"", AW9, AX9)</f>
        <v/>
      </c>
    </row>
    <row r="10" spans="1:77" s="27" customFormat="1" ht="14.4" customHeight="1" x14ac:dyDescent="0.3">
      <c r="A10" s="76" t="str">
        <f t="shared" si="6"/>
        <v>✘</v>
      </c>
      <c r="B10" s="119"/>
      <c r="C10" s="119"/>
      <c r="F10" s="27" t="s">
        <v>359</v>
      </c>
      <c r="G10" s="122"/>
      <c r="H10" s="122"/>
      <c r="I10" s="122"/>
      <c r="J10" s="122"/>
      <c r="K10" s="122"/>
      <c r="L10" s="120" t="s">
        <v>263</v>
      </c>
      <c r="M10" s="130"/>
      <c r="N10" s="123"/>
      <c r="O10" s="123"/>
      <c r="P10" s="145"/>
      <c r="Z10" s="115"/>
      <c r="AB10" s="169">
        <v>1</v>
      </c>
      <c r="AC10" s="169" cm="1">
        <f t="array" ref="AC10">IF(Structuur_werking&lt;&gt;Structuur_werking_dubbel, -1, "")</f>
        <v>-1</v>
      </c>
      <c r="AD10" s="170">
        <v>1</v>
      </c>
      <c r="AE10" s="170" cm="1">
        <f t="array" ref="AE10">IF(Structuur_werking&lt;&gt;Structuur_werking_dubbel, -1, 1)</f>
        <v>-1</v>
      </c>
      <c r="AF10" s="170">
        <v>-1</v>
      </c>
      <c r="AG10" s="91"/>
      <c r="AH10" s="166"/>
      <c r="AJ10" s="163"/>
      <c r="AN10" s="91">
        <f t="shared" si="7"/>
        <v>4</v>
      </c>
      <c r="AO10" s="83" t="str">
        <f t="shared" si="1"/>
        <v/>
      </c>
      <c r="AP10" s="30" t="str">
        <f t="shared" si="2"/>
        <v/>
      </c>
      <c r="AQ10" s="30" t="str">
        <f>""</f>
        <v/>
      </c>
      <c r="AR10" s="167" t="str">
        <f t="shared" si="3"/>
        <v xml:space="preserve">'N10' </v>
      </c>
      <c r="AS10" s="168" t="str">
        <f t="shared" si="4"/>
        <v/>
      </c>
      <c r="AT10" s="168" t="str">
        <f t="shared" si="5"/>
        <v/>
      </c>
      <c r="AU10" s="171">
        <f t="shared" si="8"/>
        <v>1</v>
      </c>
      <c r="AV10" s="143" t="str">
        <f t="shared" si="9"/>
        <v xml:space="preserve">| Veld 'N10' is verplicht.  </v>
      </c>
      <c r="AW10" s="143" t="str">
        <f t="shared" si="10"/>
        <v xml:space="preserve">| Veld 'N10' is verplicht.  </v>
      </c>
      <c r="AX10" s="27" t="str">
        <f t="shared" si="11"/>
        <v/>
      </c>
      <c r="AY10" s="28" t="str">
        <f t="shared" si="12"/>
        <v xml:space="preserve">| Veld 'N10' is verplicht.  </v>
      </c>
    </row>
    <row r="11" spans="1:77" s="27" customFormat="1" ht="14.4" customHeight="1" x14ac:dyDescent="0.3">
      <c r="A11" s="76" t="str">
        <f t="shared" si="6"/>
        <v>✘</v>
      </c>
      <c r="B11" s="119"/>
      <c r="C11" s="119"/>
      <c r="D11" s="119"/>
      <c r="E11" s="221" t="s">
        <v>264</v>
      </c>
      <c r="F11" s="119"/>
      <c r="G11" s="119"/>
      <c r="H11" s="119"/>
      <c r="I11" s="119"/>
      <c r="J11" s="119"/>
      <c r="L11" s="120">
        <v>791</v>
      </c>
      <c r="M11" s="130"/>
      <c r="N11" s="121"/>
      <c r="O11" s="121"/>
      <c r="P11" s="145"/>
      <c r="Z11" s="115"/>
      <c r="AB11" s="169"/>
      <c r="AC11" s="169" cm="1">
        <f t="array" ref="AC11">IF(Structuur_werking&lt;&gt;Structuur_werking_dubbel, -1, "")</f>
        <v>-1</v>
      </c>
      <c r="AD11" s="170">
        <v>1</v>
      </c>
      <c r="AE11" s="170" cm="1">
        <f t="array" ref="AE11">IF(Structuur_werking&lt;&gt;Structuur_werking_dubbel, -1, 1)</f>
        <v>-1</v>
      </c>
      <c r="AF11" s="170">
        <v>-1</v>
      </c>
      <c r="AG11" s="91"/>
      <c r="AH11" s="166"/>
      <c r="AJ11" s="163"/>
      <c r="AN11" s="91">
        <f t="shared" si="7"/>
        <v>3</v>
      </c>
      <c r="AO11" s="83" t="str">
        <f t="shared" si="1"/>
        <v/>
      </c>
      <c r="AP11" s="30" t="str">
        <f t="shared" si="2"/>
        <v/>
      </c>
      <c r="AQ11" s="30" t="str">
        <f>""</f>
        <v/>
      </c>
      <c r="AR11" s="167" t="str">
        <f t="shared" si="3"/>
        <v xml:space="preserve">'N11' </v>
      </c>
      <c r="AS11" s="168" t="str">
        <f t="shared" si="4"/>
        <v/>
      </c>
      <c r="AT11" s="168" t="str">
        <f t="shared" si="5"/>
        <v/>
      </c>
      <c r="AU11" s="171">
        <f t="shared" si="8"/>
        <v>1</v>
      </c>
      <c r="AV11" s="143" t="str">
        <f t="shared" si="9"/>
        <v xml:space="preserve">| Veld 'N11' is verplicht.  </v>
      </c>
      <c r="AW11" s="143" t="str">
        <f t="shared" si="10"/>
        <v xml:space="preserve">| Veld 'N11' is verplicht.  </v>
      </c>
      <c r="AX11" s="27" t="str">
        <f t="shared" si="11"/>
        <v/>
      </c>
      <c r="AY11" s="28" t="str">
        <f t="shared" si="12"/>
        <v xml:space="preserve">| Veld 'N11' is verplicht.  </v>
      </c>
    </row>
    <row r="12" spans="1:77" s="27" customFormat="1" ht="14.4" customHeight="1" x14ac:dyDescent="0.3">
      <c r="A12" s="76" t="str">
        <f t="shared" si="6"/>
        <v>✘</v>
      </c>
      <c r="B12" s="119"/>
      <c r="C12" s="119"/>
      <c r="D12" s="119"/>
      <c r="E12" s="221" t="s">
        <v>265</v>
      </c>
      <c r="F12" s="119"/>
      <c r="G12" s="119"/>
      <c r="H12" s="119"/>
      <c r="I12" s="119"/>
      <c r="J12" s="119"/>
      <c r="L12" s="120">
        <v>691</v>
      </c>
      <c r="M12" s="130"/>
      <c r="N12" s="121"/>
      <c r="O12" s="121"/>
      <c r="P12" s="145"/>
      <c r="Z12" s="115"/>
      <c r="AB12" s="169"/>
      <c r="AC12" s="169" cm="1">
        <f t="array" ref="AC12">IF(Structuur_werking&lt;&gt;Structuur_werking_dubbel, -1, "")</f>
        <v>-1</v>
      </c>
      <c r="AD12" s="170">
        <v>1</v>
      </c>
      <c r="AE12" s="170" cm="1">
        <f t="array" ref="AE12">IF(Structuur_werking&lt;&gt;Structuur_werking_dubbel, -1, 1)</f>
        <v>-1</v>
      </c>
      <c r="AF12" s="170">
        <v>-1</v>
      </c>
      <c r="AG12" s="91"/>
      <c r="AH12" s="166"/>
      <c r="AJ12" s="163"/>
      <c r="AN12" s="91">
        <f t="shared" si="7"/>
        <v>3</v>
      </c>
      <c r="AO12" s="83" t="str">
        <f t="shared" si="1"/>
        <v/>
      </c>
      <c r="AP12" s="30" t="str">
        <f t="shared" si="2"/>
        <v/>
      </c>
      <c r="AQ12" s="30" t="str">
        <f>""</f>
        <v/>
      </c>
      <c r="AR12" s="167" t="str">
        <f t="shared" si="3"/>
        <v xml:space="preserve">'N12' </v>
      </c>
      <c r="AS12" s="168" t="str">
        <f t="shared" si="4"/>
        <v/>
      </c>
      <c r="AT12" s="168" t="str">
        <f t="shared" si="5"/>
        <v/>
      </c>
      <c r="AU12" s="171">
        <f t="shared" si="8"/>
        <v>1</v>
      </c>
      <c r="AV12" s="143" t="str">
        <f t="shared" si="9"/>
        <v xml:space="preserve">| Veld 'N12' is verplicht.  </v>
      </c>
      <c r="AW12" s="143" t="str">
        <f t="shared" si="10"/>
        <v xml:space="preserve">| Veld 'N12' is verplicht.  </v>
      </c>
      <c r="AX12" s="27" t="str">
        <f t="shared" si="11"/>
        <v/>
      </c>
      <c r="AY12" s="28" t="str">
        <f t="shared" si="12"/>
        <v xml:space="preserve">| Veld 'N12' is verplicht.  </v>
      </c>
    </row>
    <row r="13" spans="1:77" s="27" customFormat="1" ht="14.4" customHeight="1" x14ac:dyDescent="0.3">
      <c r="A13" s="76" t="str">
        <f t="shared" si="6"/>
        <v/>
      </c>
      <c r="B13" s="119"/>
      <c r="C13" s="119"/>
      <c r="D13" s="221" t="s">
        <v>266</v>
      </c>
      <c r="E13" s="119"/>
      <c r="F13" s="119"/>
      <c r="G13" s="119"/>
      <c r="H13" s="119"/>
      <c r="I13" s="119"/>
      <c r="J13" s="119"/>
      <c r="L13" s="120" t="s">
        <v>267</v>
      </c>
      <c r="M13" s="130"/>
      <c r="N13" s="215">
        <f>N8+N11-N12</f>
        <v>0</v>
      </c>
      <c r="O13" s="132">
        <f>O8+O11-O12</f>
        <v>0</v>
      </c>
      <c r="P13" s="145"/>
      <c r="Z13" s="115">
        <v>14</v>
      </c>
      <c r="AA13" s="27">
        <f>Balans!M57</f>
        <v>0</v>
      </c>
      <c r="AB13" s="169">
        <v>1</v>
      </c>
      <c r="AC13" s="169" cm="1">
        <f t="array" ref="AC13">IF(Structuur_werking&lt;&gt;Structuur_werking_dubbel, -1, "")</f>
        <v>-1</v>
      </c>
      <c r="AD13" s="170"/>
      <c r="AE13" s="170" cm="1">
        <f t="array" ref="AE13">IF(Structuur_werking&lt;&gt;Structuur_werking_dubbel, -1, "")</f>
        <v>-1</v>
      </c>
      <c r="AF13" s="170">
        <v>-1</v>
      </c>
      <c r="AG13" s="91"/>
      <c r="AH13" s="166" t="str">
        <f>IF(AD13&lt;&gt;-1, IF(ROUND(N13, 2)&lt;&gt;ROUND(AA13, 2), "| Veld '"&amp;AH$4&amp;ROW()&amp;"': Het bedrag verschilt van passivarekening "&amp;Z13&amp;" ("&amp;TEXT(AA13,"#.##0,00 €")&amp;").  ", ""), "")</f>
        <v/>
      </c>
      <c r="AJ13" s="163"/>
      <c r="AN13" s="91">
        <f t="shared" si="7"/>
        <v>2</v>
      </c>
      <c r="AO13" s="83" t="str">
        <f t="shared" si="1"/>
        <v/>
      </c>
      <c r="AP13" s="30" t="str">
        <f t="shared" si="2"/>
        <v/>
      </c>
      <c r="AQ13" s="30" t="str">
        <f>""</f>
        <v/>
      </c>
      <c r="AR13" s="167" t="str">
        <f t="shared" si="3"/>
        <v/>
      </c>
      <c r="AS13" s="168" t="str">
        <f t="shared" si="4"/>
        <v/>
      </c>
      <c r="AT13" s="168" t="str">
        <f t="shared" si="5"/>
        <v/>
      </c>
      <c r="AU13" s="171">
        <f t="shared" si="8"/>
        <v>0</v>
      </c>
      <c r="AV13" s="143" t="str">
        <f t="shared" si="9"/>
        <v/>
      </c>
      <c r="AW13" s="143" t="str">
        <f t="shared" si="10"/>
        <v/>
      </c>
      <c r="AX13" s="27" t="str">
        <f t="shared" si="11"/>
        <v/>
      </c>
      <c r="AY13" s="28" t="str">
        <f t="shared" si="12"/>
        <v/>
      </c>
    </row>
    <row r="14" spans="1:77" s="27" customFormat="1" ht="14.4" customHeight="1" x14ac:dyDescent="0.3">
      <c r="A14" s="76" t="str">
        <f t="shared" si="6"/>
        <v/>
      </c>
      <c r="B14" s="119"/>
      <c r="C14" s="119"/>
      <c r="D14" s="119"/>
      <c r="E14" s="119"/>
      <c r="F14" s="119"/>
      <c r="G14" s="119"/>
      <c r="H14" s="119"/>
      <c r="I14" s="119"/>
      <c r="J14" s="119"/>
      <c r="L14" s="120"/>
      <c r="M14" s="137"/>
      <c r="N14" s="132"/>
      <c r="O14" s="132"/>
      <c r="P14" s="145"/>
      <c r="Z14" s="115"/>
      <c r="AB14" s="169"/>
      <c r="AC14" s="169"/>
      <c r="AD14" s="170"/>
      <c r="AE14" s="170"/>
      <c r="AF14" s="170"/>
      <c r="AG14" s="91"/>
      <c r="AH14" s="166"/>
      <c r="AJ14" s="163"/>
      <c r="AN14" s="91" t="str">
        <f t="shared" si="7"/>
        <v/>
      </c>
      <c r="AO14" s="83" t="str">
        <f t="shared" si="1"/>
        <v/>
      </c>
      <c r="AP14" s="30" t="str">
        <f t="shared" si="2"/>
        <v/>
      </c>
      <c r="AQ14" s="30" t="str">
        <f>""</f>
        <v/>
      </c>
      <c r="AR14" s="167" t="str">
        <f t="shared" si="3"/>
        <v/>
      </c>
      <c r="AS14" s="168" t="str">
        <f t="shared" si="4"/>
        <v/>
      </c>
      <c r="AT14" s="168" t="str">
        <f t="shared" si="5"/>
        <v/>
      </c>
      <c r="AU14" s="171">
        <f t="shared" si="8"/>
        <v>0</v>
      </c>
      <c r="AV14" s="143" t="str">
        <f t="shared" si="9"/>
        <v/>
      </c>
      <c r="AW14" s="143" t="str">
        <f t="shared" si="10"/>
        <v/>
      </c>
      <c r="AX14" s="27" t="str">
        <f t="shared" si="11"/>
        <v/>
      </c>
      <c r="AY14" s="28" t="str">
        <f t="shared" si="12"/>
        <v/>
      </c>
    </row>
    <row r="15" spans="1:77" s="27" customFormat="1" ht="14.4" customHeight="1" x14ac:dyDescent="0.3">
      <c r="A15" s="76" t="str">
        <f t="shared" si="6"/>
        <v/>
      </c>
      <c r="C15" s="119"/>
      <c r="E15" s="138" t="s">
        <v>421</v>
      </c>
      <c r="F15" s="119"/>
      <c r="G15" s="119"/>
      <c r="H15" s="119"/>
      <c r="I15" s="119"/>
      <c r="J15" s="119"/>
      <c r="L15" s="120"/>
      <c r="M15" s="137"/>
      <c r="N15" s="132"/>
      <c r="O15" s="132"/>
      <c r="P15" s="145"/>
      <c r="Z15" s="115"/>
      <c r="AB15" s="169"/>
      <c r="AC15" s="169"/>
      <c r="AD15" s="170"/>
      <c r="AE15" s="170"/>
      <c r="AF15" s="170"/>
      <c r="AG15" s="91"/>
      <c r="AH15" s="166"/>
      <c r="AJ15" s="163"/>
      <c r="AN15" s="91" t="str">
        <f t="shared" si="7"/>
        <v/>
      </c>
      <c r="AO15" s="83" t="str">
        <f t="shared" si="1"/>
        <v/>
      </c>
      <c r="AP15" s="30" t="str">
        <f t="shared" si="2"/>
        <v/>
      </c>
      <c r="AQ15" s="30" t="str">
        <f>""</f>
        <v/>
      </c>
      <c r="AR15" s="167" t="str">
        <f t="shared" si="3"/>
        <v/>
      </c>
      <c r="AS15" s="168" t="str">
        <f t="shared" si="4"/>
        <v/>
      </c>
      <c r="AT15" s="168" t="str">
        <f t="shared" si="5"/>
        <v/>
      </c>
      <c r="AU15" s="171">
        <f t="shared" si="8"/>
        <v>0</v>
      </c>
      <c r="AV15" s="143" t="str">
        <f t="shared" si="9"/>
        <v/>
      </c>
      <c r="AW15" s="143" t="str">
        <f t="shared" si="10"/>
        <v/>
      </c>
      <c r="AX15" s="27" t="str">
        <f t="shared" si="11"/>
        <v/>
      </c>
      <c r="AY15" s="28" t="str">
        <f t="shared" si="12"/>
        <v/>
      </c>
    </row>
    <row r="16" spans="1:77" s="27" customFormat="1" ht="6.9" customHeight="1" x14ac:dyDescent="0.3">
      <c r="A16" s="76" t="str">
        <f t="shared" si="6"/>
        <v/>
      </c>
      <c r="B16" s="119"/>
      <c r="C16" s="119"/>
      <c r="D16" s="119"/>
      <c r="E16" s="119"/>
      <c r="F16" s="119"/>
      <c r="G16" s="119"/>
      <c r="H16" s="119"/>
      <c r="I16" s="119"/>
      <c r="J16" s="119"/>
      <c r="L16" s="120"/>
      <c r="M16" s="137"/>
      <c r="N16" s="132"/>
      <c r="O16" s="132"/>
      <c r="P16" s="145"/>
      <c r="Z16" s="115"/>
      <c r="AB16" s="169"/>
      <c r="AC16" s="169"/>
      <c r="AD16" s="170"/>
      <c r="AE16" s="170"/>
      <c r="AF16" s="170"/>
      <c r="AG16" s="91"/>
      <c r="AH16" s="166"/>
      <c r="AJ16" s="163"/>
      <c r="AN16" s="91" t="str">
        <f t="shared" si="7"/>
        <v/>
      </c>
      <c r="AO16" s="83" t="str">
        <f t="shared" si="1"/>
        <v/>
      </c>
      <c r="AP16" s="30" t="str">
        <f t="shared" si="2"/>
        <v/>
      </c>
      <c r="AQ16" s="30" t="str">
        <f>""</f>
        <v/>
      </c>
      <c r="AR16" s="167" t="str">
        <f t="shared" si="3"/>
        <v/>
      </c>
      <c r="AS16" s="168" t="str">
        <f t="shared" si="4"/>
        <v/>
      </c>
      <c r="AT16" s="168" t="str">
        <f t="shared" si="5"/>
        <v/>
      </c>
      <c r="AU16" s="171">
        <f t="shared" si="8"/>
        <v>0</v>
      </c>
      <c r="AV16" s="143" t="str">
        <f t="shared" si="9"/>
        <v/>
      </c>
      <c r="AW16" s="143" t="str">
        <f t="shared" si="10"/>
        <v/>
      </c>
      <c r="AX16" s="27" t="str">
        <f t="shared" si="11"/>
        <v/>
      </c>
      <c r="AY16" s="28" t="str">
        <f t="shared" si="12"/>
        <v/>
      </c>
    </row>
    <row r="17" spans="1:51" s="27" customFormat="1" ht="14.4" customHeight="1" x14ac:dyDescent="0.3">
      <c r="A17" s="76" t="str">
        <f t="shared" si="6"/>
        <v/>
      </c>
      <c r="B17" s="119"/>
      <c r="C17" s="119"/>
      <c r="D17" s="119"/>
      <c r="E17" s="119"/>
      <c r="F17" s="119" t="s">
        <v>274</v>
      </c>
      <c r="G17" s="119"/>
      <c r="H17" s="119"/>
      <c r="I17" s="119"/>
      <c r="J17" s="119"/>
      <c r="L17" s="120">
        <v>9905</v>
      </c>
      <c r="M17" s="130"/>
      <c r="N17" s="132">
        <f>N9</f>
        <v>0</v>
      </c>
      <c r="O17" s="132"/>
      <c r="P17" s="145"/>
      <c r="Z17" s="115"/>
      <c r="AB17" s="169">
        <v>1</v>
      </c>
      <c r="AC17" s="169">
        <v>-1</v>
      </c>
      <c r="AD17" s="170"/>
      <c r="AE17" s="170">
        <v>-1</v>
      </c>
      <c r="AF17" s="170">
        <v>-1</v>
      </c>
      <c r="AG17" s="91"/>
      <c r="AH17" s="166"/>
      <c r="AJ17" s="163"/>
      <c r="AN17" s="91">
        <f t="shared" si="7"/>
        <v>4</v>
      </c>
      <c r="AO17" s="83" t="str">
        <f t="shared" si="1"/>
        <v/>
      </c>
      <c r="AP17" s="30" t="str">
        <f t="shared" si="2"/>
        <v/>
      </c>
      <c r="AQ17" s="30" t="str">
        <f>""</f>
        <v/>
      </c>
      <c r="AR17" s="167" t="str">
        <f t="shared" si="3"/>
        <v/>
      </c>
      <c r="AS17" s="168" t="str">
        <f t="shared" si="4"/>
        <v/>
      </c>
      <c r="AT17" s="168" t="str">
        <f t="shared" si="5"/>
        <v/>
      </c>
      <c r="AU17" s="171">
        <f t="shared" si="8"/>
        <v>0</v>
      </c>
      <c r="AV17" s="143" t="str">
        <f t="shared" si="9"/>
        <v/>
      </c>
      <c r="AW17" s="143" t="str">
        <f t="shared" si="10"/>
        <v/>
      </c>
      <c r="AX17" s="27" t="str">
        <f t="shared" si="11"/>
        <v/>
      </c>
      <c r="AY17" s="28" t="str">
        <f t="shared" si="12"/>
        <v/>
      </c>
    </row>
    <row r="18" spans="1:51" s="27" customFormat="1" ht="14.4" customHeight="1" x14ac:dyDescent="0.3">
      <c r="A18" s="76" t="str">
        <f t="shared" si="6"/>
        <v/>
      </c>
      <c r="B18" s="119"/>
      <c r="C18" s="119"/>
      <c r="D18" s="119"/>
      <c r="E18" s="119"/>
      <c r="F18" s="119" t="s">
        <v>275</v>
      </c>
      <c r="G18" s="119"/>
      <c r="H18" s="119"/>
      <c r="I18" s="119"/>
      <c r="J18" s="119"/>
      <c r="L18" s="120" t="s">
        <v>293</v>
      </c>
      <c r="M18" s="130"/>
      <c r="N18" s="132">
        <f>SUM(Resultatenrekening!M5, -Resultatenrekening!M32, -Resultatenrekening!M69, -Resultatenrekening!M75, Resultatenrekening!M125, Resultatenrekening!M138, Resultatenrekening!M142)</f>
        <v>0</v>
      </c>
      <c r="O18" s="132"/>
      <c r="P18" s="145"/>
      <c r="Z18" s="115"/>
      <c r="AB18" s="169">
        <v>1</v>
      </c>
      <c r="AC18" s="169">
        <v>-1</v>
      </c>
      <c r="AD18" s="170"/>
      <c r="AE18" s="170">
        <v>-1</v>
      </c>
      <c r="AF18" s="170">
        <v>-1</v>
      </c>
      <c r="AG18" s="91"/>
      <c r="AH18" s="166"/>
      <c r="AJ18" s="163"/>
      <c r="AN18" s="91">
        <f t="shared" si="7"/>
        <v>4</v>
      </c>
      <c r="AO18" s="83" t="str">
        <f t="shared" si="1"/>
        <v/>
      </c>
      <c r="AP18" s="30" t="str">
        <f t="shared" si="2"/>
        <v/>
      </c>
      <c r="AQ18" s="30" t="str">
        <f>""</f>
        <v/>
      </c>
      <c r="AR18" s="167" t="str">
        <f t="shared" si="3"/>
        <v/>
      </c>
      <c r="AS18" s="168" t="str">
        <f t="shared" si="4"/>
        <v/>
      </c>
      <c r="AT18" s="168" t="str">
        <f t="shared" si="5"/>
        <v/>
      </c>
      <c r="AU18" s="171">
        <f t="shared" si="8"/>
        <v>0</v>
      </c>
      <c r="AV18" s="143" t="str">
        <f t="shared" si="9"/>
        <v/>
      </c>
      <c r="AW18" s="143" t="str">
        <f t="shared" si="10"/>
        <v/>
      </c>
      <c r="AX18" s="27" t="str">
        <f t="shared" si="11"/>
        <v/>
      </c>
      <c r="AY18" s="28" t="str">
        <f t="shared" si="12"/>
        <v/>
      </c>
    </row>
    <row r="19" spans="1:51" s="27" customFormat="1" ht="14.4" customHeight="1" x14ac:dyDescent="0.3">
      <c r="A19" s="76" t="str">
        <f t="shared" si="6"/>
        <v/>
      </c>
      <c r="B19" s="119"/>
      <c r="C19" s="119"/>
      <c r="D19" s="119"/>
      <c r="E19" s="119"/>
      <c r="F19" s="221" t="s">
        <v>420</v>
      </c>
      <c r="G19" s="119"/>
      <c r="H19" s="119"/>
      <c r="I19" s="119"/>
      <c r="J19" s="119"/>
      <c r="L19" s="120" t="s">
        <v>294</v>
      </c>
      <c r="M19" s="130"/>
      <c r="N19" s="132">
        <f>SUM(Resultatenrekening!M36:M38)</f>
        <v>0</v>
      </c>
      <c r="O19" s="132"/>
      <c r="P19" s="145"/>
      <c r="Z19" s="115"/>
      <c r="AB19" s="169">
        <v>1</v>
      </c>
      <c r="AC19" s="169">
        <v>-1</v>
      </c>
      <c r="AD19" s="170"/>
      <c r="AE19" s="170">
        <v>-1</v>
      </c>
      <c r="AF19" s="170">
        <v>-1</v>
      </c>
      <c r="AG19" s="91"/>
      <c r="AH19" s="166"/>
      <c r="AJ19" s="163"/>
      <c r="AN19" s="91">
        <f t="shared" si="7"/>
        <v>4</v>
      </c>
      <c r="AO19" s="83" t="str">
        <f t="shared" si="1"/>
        <v/>
      </c>
      <c r="AP19" s="30" t="str">
        <f t="shared" si="2"/>
        <v/>
      </c>
      <c r="AQ19" s="30" t="str">
        <f>""</f>
        <v/>
      </c>
      <c r="AR19" s="167" t="str">
        <f t="shared" si="3"/>
        <v/>
      </c>
      <c r="AS19" s="168" t="str">
        <f t="shared" si="4"/>
        <v/>
      </c>
      <c r="AT19" s="168" t="str">
        <f t="shared" si="5"/>
        <v/>
      </c>
      <c r="AU19" s="171">
        <f t="shared" si="8"/>
        <v>0</v>
      </c>
      <c r="AV19" s="143" t="str">
        <f t="shared" si="9"/>
        <v/>
      </c>
      <c r="AW19" s="143" t="str">
        <f t="shared" si="10"/>
        <v/>
      </c>
      <c r="AX19" s="27" t="str">
        <f t="shared" si="11"/>
        <v/>
      </c>
      <c r="AY19" s="28" t="str">
        <f t="shared" si="12"/>
        <v/>
      </c>
    </row>
    <row r="20" spans="1:51" s="27" customFormat="1" ht="14.4" customHeight="1" x14ac:dyDescent="0.3">
      <c r="A20" s="76" t="str">
        <f t="shared" si="6"/>
        <v/>
      </c>
      <c r="B20" s="119"/>
      <c r="C20" s="119"/>
      <c r="D20" s="119"/>
      <c r="E20" s="119"/>
      <c r="F20" s="119" t="s">
        <v>388</v>
      </c>
      <c r="G20" s="119"/>
      <c r="H20" s="119"/>
      <c r="I20" s="119"/>
      <c r="J20" s="119"/>
      <c r="L20" s="120" t="s">
        <v>295</v>
      </c>
      <c r="M20" s="130"/>
      <c r="N20" s="132">
        <f>Resultatenrekening!M36</f>
        <v>0</v>
      </c>
      <c r="O20" s="132"/>
      <c r="P20" s="145"/>
      <c r="Z20" s="115"/>
      <c r="AB20" s="169">
        <v>1</v>
      </c>
      <c r="AC20" s="169">
        <v>-1</v>
      </c>
      <c r="AD20" s="170"/>
      <c r="AE20" s="170">
        <v>-1</v>
      </c>
      <c r="AF20" s="170">
        <v>-1</v>
      </c>
      <c r="AG20" s="91"/>
      <c r="AH20" s="166"/>
      <c r="AJ20" s="163"/>
      <c r="AN20" s="91">
        <f t="shared" si="7"/>
        <v>4</v>
      </c>
      <c r="AO20" s="83" t="str">
        <f t="shared" si="1"/>
        <v/>
      </c>
      <c r="AP20" s="30" t="str">
        <f t="shared" si="2"/>
        <v/>
      </c>
      <c r="AQ20" s="30" t="str">
        <f>""</f>
        <v/>
      </c>
      <c r="AR20" s="167" t="str">
        <f t="shared" si="3"/>
        <v/>
      </c>
      <c r="AS20" s="168" t="str">
        <f t="shared" si="4"/>
        <v/>
      </c>
      <c r="AT20" s="168" t="str">
        <f t="shared" si="5"/>
        <v/>
      </c>
      <c r="AU20" s="171">
        <f t="shared" si="8"/>
        <v>0</v>
      </c>
      <c r="AV20" s="143" t="str">
        <f t="shared" si="9"/>
        <v/>
      </c>
      <c r="AW20" s="143" t="str">
        <f t="shared" si="10"/>
        <v/>
      </c>
      <c r="AX20" s="27" t="str">
        <f t="shared" si="11"/>
        <v/>
      </c>
      <c r="AY20" s="28" t="str">
        <f t="shared" si="12"/>
        <v/>
      </c>
    </row>
    <row r="21" spans="1:51" s="27" customFormat="1" ht="14.4" customHeight="1" x14ac:dyDescent="0.3">
      <c r="A21" s="76" t="str">
        <f t="shared" si="6"/>
        <v/>
      </c>
      <c r="B21" s="119"/>
      <c r="C21" s="119"/>
      <c r="D21" s="119"/>
      <c r="E21" s="119"/>
      <c r="F21" s="119" t="s">
        <v>389</v>
      </c>
      <c r="G21" s="119"/>
      <c r="H21" s="119"/>
      <c r="I21" s="119"/>
      <c r="J21" s="119"/>
      <c r="L21" s="120" t="s">
        <v>296</v>
      </c>
      <c r="M21" s="130"/>
      <c r="N21" s="153">
        <f>IF(N19&lt;&gt;0, N20/N19, 0)</f>
        <v>0</v>
      </c>
      <c r="O21" s="132"/>
      <c r="P21" s="145"/>
      <c r="Z21" s="115"/>
      <c r="AB21" s="169">
        <v>1</v>
      </c>
      <c r="AC21" s="169">
        <v>-1</v>
      </c>
      <c r="AD21" s="170"/>
      <c r="AE21" s="170">
        <v>-1</v>
      </c>
      <c r="AF21" s="170">
        <v>-1</v>
      </c>
      <c r="AG21" s="91"/>
      <c r="AH21" s="166"/>
      <c r="AJ21" s="163"/>
      <c r="AN21" s="91">
        <f t="shared" si="7"/>
        <v>4</v>
      </c>
      <c r="AO21" s="83" t="str">
        <f t="shared" si="1"/>
        <v/>
      </c>
      <c r="AP21" s="30" t="str">
        <f t="shared" si="2"/>
        <v/>
      </c>
      <c r="AQ21" s="30" t="str">
        <f>""</f>
        <v/>
      </c>
      <c r="AR21" s="167" t="str">
        <f t="shared" si="3"/>
        <v/>
      </c>
      <c r="AS21" s="168" t="str">
        <f t="shared" si="4"/>
        <v/>
      </c>
      <c r="AT21" s="168" t="str">
        <f t="shared" si="5"/>
        <v/>
      </c>
      <c r="AU21" s="171">
        <f t="shared" si="8"/>
        <v>0</v>
      </c>
      <c r="AV21" s="143" t="str">
        <f t="shared" si="9"/>
        <v/>
      </c>
      <c r="AW21" s="143" t="str">
        <f t="shared" si="10"/>
        <v/>
      </c>
      <c r="AX21" s="27" t="str">
        <f t="shared" si="11"/>
        <v/>
      </c>
      <c r="AY21" s="28" t="str">
        <f t="shared" si="12"/>
        <v/>
      </c>
    </row>
    <row r="22" spans="1:51" s="27" customFormat="1" ht="14.4" customHeight="1" x14ac:dyDescent="0.3">
      <c r="A22" s="76" t="str">
        <f t="shared" si="6"/>
        <v/>
      </c>
      <c r="B22" s="119"/>
      <c r="C22" s="119"/>
      <c r="D22" s="119"/>
      <c r="E22" s="119"/>
      <c r="F22" s="119" t="s">
        <v>390</v>
      </c>
      <c r="G22" s="119"/>
      <c r="H22" s="119"/>
      <c r="I22" s="119"/>
      <c r="J22" s="119"/>
      <c r="L22" s="120" t="s">
        <v>297</v>
      </c>
      <c r="M22" s="130"/>
      <c r="N22" s="132">
        <f>N20/5</f>
        <v>0</v>
      </c>
      <c r="O22" s="132"/>
      <c r="P22" s="145"/>
      <c r="Z22" s="115"/>
      <c r="AB22" s="169">
        <v>1</v>
      </c>
      <c r="AC22" s="169">
        <v>-1</v>
      </c>
      <c r="AD22" s="170"/>
      <c r="AE22" s="170">
        <v>-1</v>
      </c>
      <c r="AF22" s="170">
        <v>-1</v>
      </c>
      <c r="AG22" s="91"/>
      <c r="AH22" s="166"/>
      <c r="AJ22" s="163"/>
      <c r="AN22" s="91">
        <f t="shared" si="7"/>
        <v>4</v>
      </c>
      <c r="AO22" s="83" t="str">
        <f t="shared" si="1"/>
        <v/>
      </c>
      <c r="AP22" s="30" t="str">
        <f t="shared" si="2"/>
        <v/>
      </c>
      <c r="AQ22" s="30" t="str">
        <f>""</f>
        <v/>
      </c>
      <c r="AR22" s="167" t="str">
        <f t="shared" si="3"/>
        <v/>
      </c>
      <c r="AS22" s="168" t="str">
        <f t="shared" si="4"/>
        <v/>
      </c>
      <c r="AT22" s="168" t="str">
        <f t="shared" si="5"/>
        <v/>
      </c>
      <c r="AU22" s="171">
        <f t="shared" si="8"/>
        <v>0</v>
      </c>
      <c r="AV22" s="143" t="str">
        <f t="shared" si="9"/>
        <v/>
      </c>
      <c r="AW22" s="143" t="str">
        <f t="shared" si="10"/>
        <v/>
      </c>
      <c r="AX22" s="27" t="str">
        <f t="shared" si="11"/>
        <v/>
      </c>
      <c r="AY22" s="28" t="str">
        <f t="shared" si="12"/>
        <v/>
      </c>
    </row>
    <row r="23" spans="1:51" s="27" customFormat="1" ht="14.4" customHeight="1" x14ac:dyDescent="0.3">
      <c r="A23" s="76" t="str">
        <f t="shared" si="6"/>
        <v/>
      </c>
      <c r="B23" s="119"/>
      <c r="C23" s="119"/>
      <c r="D23" s="119"/>
      <c r="E23" s="119"/>
      <c r="F23" s="119" t="s">
        <v>279</v>
      </c>
      <c r="G23" s="119"/>
      <c r="H23" s="119"/>
      <c r="I23" s="119"/>
      <c r="J23" s="119"/>
      <c r="L23" s="120" t="s">
        <v>298</v>
      </c>
      <c r="M23" s="130"/>
      <c r="N23" s="132">
        <f>IF(N17&lt;N18, 0, N17-N18)</f>
        <v>0</v>
      </c>
      <c r="O23" s="132"/>
      <c r="P23" s="145"/>
      <c r="Z23" s="115"/>
      <c r="AB23" s="169">
        <v>1</v>
      </c>
      <c r="AC23" s="169">
        <v>-1</v>
      </c>
      <c r="AD23" s="170"/>
      <c r="AE23" s="170">
        <v>-1</v>
      </c>
      <c r="AF23" s="170">
        <v>-1</v>
      </c>
      <c r="AG23" s="91"/>
      <c r="AH23" s="166"/>
      <c r="AJ23" s="163"/>
      <c r="AN23" s="91">
        <f t="shared" si="7"/>
        <v>4</v>
      </c>
      <c r="AO23" s="83" t="str">
        <f t="shared" si="1"/>
        <v/>
      </c>
      <c r="AP23" s="30" t="str">
        <f t="shared" si="2"/>
        <v/>
      </c>
      <c r="AQ23" s="30" t="str">
        <f>""</f>
        <v/>
      </c>
      <c r="AR23" s="167" t="str">
        <f t="shared" si="3"/>
        <v/>
      </c>
      <c r="AS23" s="168" t="str">
        <f t="shared" si="4"/>
        <v/>
      </c>
      <c r="AT23" s="168" t="str">
        <f t="shared" si="5"/>
        <v/>
      </c>
      <c r="AU23" s="171">
        <f t="shared" si="8"/>
        <v>0</v>
      </c>
      <c r="AV23" s="143" t="str">
        <f t="shared" si="9"/>
        <v/>
      </c>
      <c r="AW23" s="143" t="str">
        <f t="shared" si="10"/>
        <v/>
      </c>
      <c r="AX23" s="27" t="str">
        <f t="shared" si="11"/>
        <v/>
      </c>
      <c r="AY23" s="28" t="str">
        <f t="shared" si="12"/>
        <v/>
      </c>
    </row>
    <row r="24" spans="1:51" s="27" customFormat="1" ht="14.4" customHeight="1" x14ac:dyDescent="0.3">
      <c r="A24" s="76" t="str">
        <f t="shared" si="6"/>
        <v/>
      </c>
      <c r="B24" s="119"/>
      <c r="C24" s="119"/>
      <c r="D24" s="119"/>
      <c r="E24" s="119"/>
      <c r="F24" s="119" t="s">
        <v>391</v>
      </c>
      <c r="G24" s="119"/>
      <c r="H24" s="119"/>
      <c r="I24" s="119"/>
      <c r="J24" s="119"/>
      <c r="L24" s="120" t="s">
        <v>299</v>
      </c>
      <c r="M24" s="130"/>
      <c r="N24" s="132">
        <f>N21*N23</f>
        <v>0</v>
      </c>
      <c r="O24" s="132"/>
      <c r="P24" s="145"/>
      <c r="Z24" s="115"/>
      <c r="AB24" s="169">
        <v>1</v>
      </c>
      <c r="AC24" s="169">
        <v>-1</v>
      </c>
      <c r="AD24" s="170"/>
      <c r="AE24" s="170">
        <v>-1</v>
      </c>
      <c r="AF24" s="170">
        <v>-1</v>
      </c>
      <c r="AG24" s="91"/>
      <c r="AH24" s="166"/>
      <c r="AJ24" s="163"/>
      <c r="AK24" s="27" t="str">
        <f>IF($N$24&gt;$N$22, "| De reserve is hoger dan het toegestane maximum in veld '"&amp;$AK$4&amp;ROW($AK$22)&amp;"' ("&amp;TEXT($N$22,"#.##0,00 €")&amp;").  ", "")</f>
        <v/>
      </c>
      <c r="AN24" s="91">
        <f t="shared" si="7"/>
        <v>4</v>
      </c>
      <c r="AO24" s="83" t="str">
        <f t="shared" si="1"/>
        <v/>
      </c>
      <c r="AP24" s="30" t="str">
        <f t="shared" si="2"/>
        <v/>
      </c>
      <c r="AQ24" s="30" t="str">
        <f>""</f>
        <v/>
      </c>
      <c r="AR24" s="167" t="str">
        <f t="shared" si="3"/>
        <v/>
      </c>
      <c r="AS24" s="168" t="str">
        <f t="shared" si="4"/>
        <v/>
      </c>
      <c r="AT24" s="168" t="str">
        <f t="shared" si="5"/>
        <v/>
      </c>
      <c r="AU24" s="171">
        <f t="shared" si="8"/>
        <v>0</v>
      </c>
      <c r="AV24" s="143" t="str">
        <f t="shared" si="9"/>
        <v/>
      </c>
      <c r="AW24" s="143" t="str">
        <f t="shared" si="10"/>
        <v/>
      </c>
      <c r="AX24" s="27" t="str">
        <f t="shared" si="11"/>
        <v/>
      </c>
      <c r="AY24" s="28" t="str">
        <f t="shared" si="12"/>
        <v/>
      </c>
    </row>
    <row r="25" spans="1:51" s="27" customFormat="1" ht="14.4" customHeight="1" x14ac:dyDescent="0.3">
      <c r="A25" s="76" t="str">
        <f t="shared" si="6"/>
        <v/>
      </c>
      <c r="B25" s="119"/>
      <c r="C25" s="119"/>
      <c r="D25" s="119"/>
      <c r="E25" s="119"/>
      <c r="F25" s="119"/>
      <c r="G25" s="119"/>
      <c r="H25" s="119"/>
      <c r="I25" s="119"/>
      <c r="J25" s="119"/>
      <c r="L25" s="120"/>
      <c r="M25" s="137"/>
      <c r="N25" s="132"/>
      <c r="O25" s="132"/>
      <c r="P25" s="145"/>
      <c r="Z25" s="115"/>
      <c r="AB25" s="169"/>
      <c r="AC25" s="169"/>
      <c r="AD25" s="170"/>
      <c r="AE25" s="170"/>
      <c r="AF25" s="170"/>
      <c r="AG25" s="91"/>
      <c r="AH25" s="166"/>
      <c r="AJ25" s="163"/>
      <c r="AN25" s="91" t="str">
        <f t="shared" si="7"/>
        <v/>
      </c>
      <c r="AO25" s="83" t="str">
        <f t="shared" si="1"/>
        <v/>
      </c>
      <c r="AP25" s="30" t="str">
        <f t="shared" si="2"/>
        <v/>
      </c>
      <c r="AQ25" s="30" t="str">
        <f>""</f>
        <v/>
      </c>
      <c r="AR25" s="167" t="str">
        <f t="shared" si="3"/>
        <v/>
      </c>
      <c r="AS25" s="168" t="str">
        <f t="shared" si="4"/>
        <v/>
      </c>
      <c r="AT25" s="168" t="str">
        <f t="shared" si="5"/>
        <v/>
      </c>
      <c r="AU25" s="171">
        <f t="shared" si="8"/>
        <v>0</v>
      </c>
      <c r="AV25" s="143" t="str">
        <f t="shared" si="9"/>
        <v/>
      </c>
      <c r="AW25" s="143" t="str">
        <f t="shared" si="10"/>
        <v/>
      </c>
      <c r="AX25" s="27" t="str">
        <f t="shared" si="11"/>
        <v/>
      </c>
      <c r="AY25" s="28" t="str">
        <f t="shared" si="12"/>
        <v/>
      </c>
    </row>
    <row r="26" spans="1:51" s="27" customFormat="1" ht="14.4" customHeight="1" x14ac:dyDescent="0.3">
      <c r="A26" s="76" t="str">
        <f t="shared" si="6"/>
        <v/>
      </c>
      <c r="B26" s="119"/>
      <c r="F26" s="119"/>
      <c r="G26" s="139" t="s">
        <v>386</v>
      </c>
      <c r="H26" s="119"/>
      <c r="I26" s="119"/>
      <c r="J26" s="119"/>
      <c r="K26" s="164" t="str">
        <f>AG26</f>
        <v/>
      </c>
      <c r="L26" s="120"/>
      <c r="N26" s="164"/>
      <c r="O26" s="132"/>
      <c r="P26" s="145"/>
      <c r="Z26" s="115"/>
      <c r="AB26" s="169"/>
      <c r="AC26" s="169"/>
      <c r="AD26" s="170"/>
      <c r="AE26" s="170"/>
      <c r="AF26" s="170"/>
      <c r="AG26" s="91" t="str" cm="1">
        <f t="array" ref="AG26">IF(N24&lt;&gt;0, IF(SUMPRODUCT(--((AR28:AR31)&lt;&gt;""))&lt;&gt;0, "", IF(ROUND($N$24, 2)&lt;&gt;ROUND(SUM(N28:N31), 2), "| Velden '"&amp;$AH$4&amp;ROW($AH$28)&amp;"' tot '"&amp;$AH$4&amp;ROW($AH$31)&amp;"': Som van geboekte fondsen ("&amp;TEXT(SUM($N$28:$N$31),"#.##0,00 €")&amp;") niet gelijk aan het bedrag in veld 'N24' ("&amp;TEXT($N$24,"#.##0,00 €")&amp;").  ", "")), "")</f>
        <v/>
      </c>
      <c r="AH26" s="166"/>
      <c r="AJ26" s="163"/>
      <c r="AN26" s="91" t="str">
        <f t="shared" si="7"/>
        <v/>
      </c>
      <c r="AO26" s="83" t="str">
        <f t="shared" si="1"/>
        <v/>
      </c>
      <c r="AP26" s="30" t="str">
        <f t="shared" si="2"/>
        <v/>
      </c>
      <c r="AQ26" s="30" t="str">
        <f>""</f>
        <v/>
      </c>
      <c r="AR26" s="167" t="str">
        <f t="shared" si="3"/>
        <v/>
      </c>
      <c r="AS26" s="168" t="str">
        <f t="shared" si="4"/>
        <v/>
      </c>
      <c r="AT26" s="168" t="str">
        <f t="shared" si="5"/>
        <v/>
      </c>
      <c r="AU26" s="171">
        <f t="shared" si="8"/>
        <v>0</v>
      </c>
      <c r="AV26" s="143" t="str">
        <f t="shared" si="9"/>
        <v/>
      </c>
      <c r="AW26" s="143" t="str">
        <f t="shared" si="10"/>
        <v/>
      </c>
      <c r="AX26" s="27" t="str">
        <f t="shared" si="11"/>
        <v/>
      </c>
      <c r="AY26" s="28" t="str">
        <f t="shared" si="12"/>
        <v/>
      </c>
    </row>
    <row r="27" spans="1:51" s="27" customFormat="1" ht="6.9" customHeight="1" x14ac:dyDescent="0.3">
      <c r="A27" s="76" t="str">
        <f t="shared" si="6"/>
        <v/>
      </c>
      <c r="B27" s="119"/>
      <c r="C27" s="119"/>
      <c r="D27" s="119"/>
      <c r="E27" s="119"/>
      <c r="F27" s="119"/>
      <c r="G27" s="119"/>
      <c r="H27" s="119"/>
      <c r="I27" s="119"/>
      <c r="J27" s="119"/>
      <c r="L27" s="120"/>
      <c r="M27" s="137"/>
      <c r="N27" s="132"/>
      <c r="O27" s="132"/>
      <c r="P27" s="145"/>
      <c r="Z27" s="115"/>
      <c r="AB27" s="169"/>
      <c r="AC27" s="169"/>
      <c r="AD27" s="170"/>
      <c r="AE27" s="170"/>
      <c r="AF27" s="170"/>
      <c r="AG27" s="91"/>
      <c r="AH27" s="166"/>
      <c r="AJ27" s="163"/>
      <c r="AN27" s="91" t="str">
        <f t="shared" si="7"/>
        <v/>
      </c>
      <c r="AO27" s="83" t="str">
        <f t="shared" si="1"/>
        <v/>
      </c>
      <c r="AP27" s="30" t="str">
        <f t="shared" si="2"/>
        <v/>
      </c>
      <c r="AQ27" s="30" t="str">
        <f>""</f>
        <v/>
      </c>
      <c r="AR27" s="167" t="str">
        <f t="shared" si="3"/>
        <v/>
      </c>
      <c r="AS27" s="168" t="str">
        <f t="shared" si="4"/>
        <v/>
      </c>
      <c r="AT27" s="168" t="str">
        <f t="shared" si="5"/>
        <v/>
      </c>
      <c r="AU27" s="171">
        <f t="shared" si="8"/>
        <v>0</v>
      </c>
      <c r="AV27" s="143" t="str">
        <f t="shared" si="9"/>
        <v/>
      </c>
      <c r="AW27" s="143" t="str">
        <f t="shared" si="10"/>
        <v/>
      </c>
      <c r="AX27" s="27" t="str">
        <f t="shared" si="11"/>
        <v/>
      </c>
      <c r="AY27" s="28" t="str">
        <f t="shared" si="12"/>
        <v/>
      </c>
    </row>
    <row r="28" spans="1:51" s="27" customFormat="1" ht="14.4" customHeight="1" x14ac:dyDescent="0.3">
      <c r="A28" s="76" t="str">
        <f t="shared" si="6"/>
        <v/>
      </c>
      <c r="B28" s="119"/>
      <c r="C28" s="119"/>
      <c r="D28" s="119"/>
      <c r="E28" s="119"/>
      <c r="F28" s="119"/>
      <c r="G28" s="119"/>
      <c r="H28" s="119" t="s">
        <v>277</v>
      </c>
      <c r="I28" s="119"/>
      <c r="J28" s="119"/>
      <c r="L28" s="140" t="s">
        <v>281</v>
      </c>
      <c r="M28" s="130"/>
      <c r="N28" s="121"/>
      <c r="O28" s="132"/>
      <c r="P28" s="146"/>
      <c r="Z28" s="115">
        <v>130</v>
      </c>
      <c r="AA28" s="27">
        <f>Balans!M53</f>
        <v>0</v>
      </c>
      <c r="AB28" s="169">
        <v>1</v>
      </c>
      <c r="AC28" s="169">
        <v>-1</v>
      </c>
      <c r="AD28" s="170">
        <f>IF($N$24&lt;&gt;0, 1, -1)</f>
        <v>-1</v>
      </c>
      <c r="AE28" s="170">
        <v>-1</v>
      </c>
      <c r="AF28" s="170">
        <f>IF($N$24&lt;&gt;0, 1, -1)</f>
        <v>-1</v>
      </c>
      <c r="AG28" s="91"/>
      <c r="AH28" s="166" t="str">
        <f>IF(AD28&lt;&gt;-1, IF(ROUND(N28, 2)&gt;ROUND(AA28, 2), "| Veld '"&amp;AH$4&amp;ROW()&amp;"': Het bedrag is groter dan passivarekening "&amp;Z28&amp;" ("&amp;TEXT(AA28,"#.##0,00 €")&amp;").  ", ""), "")</f>
        <v/>
      </c>
      <c r="AJ28" s="163"/>
      <c r="AN28" s="91">
        <f t="shared" si="7"/>
        <v>6</v>
      </c>
      <c r="AO28" s="83" t="str">
        <f t="shared" si="1"/>
        <v/>
      </c>
      <c r="AP28" s="30" t="str">
        <f t="shared" si="2"/>
        <v/>
      </c>
      <c r="AQ28" s="30" t="str">
        <f>""</f>
        <v/>
      </c>
      <c r="AR28" s="167" t="str">
        <f t="shared" si="3"/>
        <v/>
      </c>
      <c r="AS28" s="168" t="str">
        <f t="shared" si="4"/>
        <v/>
      </c>
      <c r="AT28" s="168" t="str">
        <f t="shared" si="5"/>
        <v/>
      </c>
      <c r="AU28" s="171">
        <f t="shared" si="8"/>
        <v>0</v>
      </c>
      <c r="AV28" s="143" t="str">
        <f t="shared" si="9"/>
        <v/>
      </c>
      <c r="AW28" s="143" t="str">
        <f t="shared" si="10"/>
        <v/>
      </c>
      <c r="AX28" s="27" t="str">
        <f t="shared" si="11"/>
        <v/>
      </c>
      <c r="AY28" s="28" t="str">
        <f t="shared" si="12"/>
        <v/>
      </c>
    </row>
    <row r="29" spans="1:51" s="27" customFormat="1" ht="14.4" customHeight="1" x14ac:dyDescent="0.3">
      <c r="A29" s="76" t="str">
        <f t="shared" si="6"/>
        <v/>
      </c>
      <c r="B29" s="119"/>
      <c r="C29" s="119"/>
      <c r="D29" s="119"/>
      <c r="E29" s="119"/>
      <c r="F29" s="119"/>
      <c r="G29" s="119"/>
      <c r="H29" s="119" t="s">
        <v>224</v>
      </c>
      <c r="I29" s="119"/>
      <c r="J29" s="119"/>
      <c r="L29" s="140" t="s">
        <v>282</v>
      </c>
      <c r="M29" s="130"/>
      <c r="N29" s="121"/>
      <c r="O29" s="132"/>
      <c r="P29" s="146"/>
      <c r="Z29" s="115">
        <v>131</v>
      </c>
      <c r="AA29" s="27">
        <f>Balans!M54</f>
        <v>0</v>
      </c>
      <c r="AB29" s="169">
        <v>1</v>
      </c>
      <c r="AC29" s="169">
        <v>-1</v>
      </c>
      <c r="AD29" s="170">
        <f t="shared" ref="AD29:AD31" si="13">IF($N$24&lt;&gt;0, 1, -1)</f>
        <v>-1</v>
      </c>
      <c r="AE29" s="170">
        <v>-1</v>
      </c>
      <c r="AF29" s="170">
        <f>IF($N$24&lt;&gt;0, 0, -1)</f>
        <v>-1</v>
      </c>
      <c r="AG29" s="91"/>
      <c r="AH29" s="166" t="str">
        <f t="shared" ref="AH29:AH31" si="14">IF(AD29&lt;&gt;-1, IF(ROUND(N29, 2)&gt;ROUND(AA29, 2), "| Veld '"&amp;AH$4&amp;ROW()&amp;"': Het bedrag is groter dan passivarekening "&amp;Z29&amp;" ("&amp;TEXT(AA29,"#.##0,00 €")&amp;").  ", ""), "")</f>
        <v/>
      </c>
      <c r="AJ29" s="163"/>
      <c r="AN29" s="91">
        <f t="shared" si="7"/>
        <v>6</v>
      </c>
      <c r="AO29" s="83" t="str">
        <f t="shared" si="1"/>
        <v/>
      </c>
      <c r="AP29" s="30" t="str">
        <f t="shared" si="2"/>
        <v/>
      </c>
      <c r="AQ29" s="30" t="str">
        <f>""</f>
        <v/>
      </c>
      <c r="AR29" s="167" t="str">
        <f t="shared" si="3"/>
        <v/>
      </c>
      <c r="AS29" s="168" t="str">
        <f t="shared" si="4"/>
        <v/>
      </c>
      <c r="AT29" s="168" t="str">
        <f t="shared" si="5"/>
        <v/>
      </c>
      <c r="AU29" s="171">
        <f t="shared" si="8"/>
        <v>0</v>
      </c>
      <c r="AV29" s="143" t="str">
        <f t="shared" si="9"/>
        <v/>
      </c>
      <c r="AW29" s="143" t="str">
        <f t="shared" si="10"/>
        <v/>
      </c>
      <c r="AX29" s="27" t="str">
        <f t="shared" si="11"/>
        <v/>
      </c>
      <c r="AY29" s="28" t="str">
        <f t="shared" si="12"/>
        <v/>
      </c>
    </row>
    <row r="30" spans="1:51" s="27" customFormat="1" ht="14.4" customHeight="1" x14ac:dyDescent="0.3">
      <c r="A30" s="76" t="str">
        <f t="shared" si="6"/>
        <v/>
      </c>
      <c r="B30" s="119"/>
      <c r="C30" s="119"/>
      <c r="D30" s="119"/>
      <c r="E30" s="119"/>
      <c r="F30" s="119"/>
      <c r="G30" s="119"/>
      <c r="H30" s="119" t="s">
        <v>226</v>
      </c>
      <c r="I30" s="119"/>
      <c r="J30" s="119"/>
      <c r="L30" s="140" t="s">
        <v>283</v>
      </c>
      <c r="M30" s="130"/>
      <c r="N30" s="121"/>
      <c r="O30" s="132"/>
      <c r="P30" s="146"/>
      <c r="Z30" s="115">
        <v>139</v>
      </c>
      <c r="AA30" s="27">
        <f>Balans!M56</f>
        <v>0</v>
      </c>
      <c r="AB30" s="169">
        <v>1</v>
      </c>
      <c r="AC30" s="169">
        <v>-1</v>
      </c>
      <c r="AD30" s="170">
        <f t="shared" si="13"/>
        <v>-1</v>
      </c>
      <c r="AE30" s="170">
        <v>-1</v>
      </c>
      <c r="AF30" s="170">
        <f t="shared" ref="AF30:AF31" si="15">IF($N$24&lt;&gt;0, 1, -1)</f>
        <v>-1</v>
      </c>
      <c r="AG30" s="91"/>
      <c r="AH30" s="166" t="str">
        <f t="shared" si="14"/>
        <v/>
      </c>
      <c r="AJ30" s="163"/>
      <c r="AN30" s="91">
        <f t="shared" si="7"/>
        <v>6</v>
      </c>
      <c r="AO30" s="83" t="str">
        <f t="shared" si="1"/>
        <v/>
      </c>
      <c r="AP30" s="30" t="str">
        <f t="shared" si="2"/>
        <v/>
      </c>
      <c r="AQ30" s="30" t="str">
        <f>""</f>
        <v/>
      </c>
      <c r="AR30" s="167" t="str">
        <f t="shared" si="3"/>
        <v/>
      </c>
      <c r="AS30" s="168" t="str">
        <f t="shared" si="4"/>
        <v/>
      </c>
      <c r="AT30" s="168" t="str">
        <f t="shared" si="5"/>
        <v/>
      </c>
      <c r="AU30" s="171">
        <f t="shared" si="8"/>
        <v>0</v>
      </c>
      <c r="AV30" s="143" t="str">
        <f t="shared" si="9"/>
        <v/>
      </c>
      <c r="AW30" s="143" t="str">
        <f t="shared" si="10"/>
        <v/>
      </c>
      <c r="AX30" s="27" t="str">
        <f t="shared" si="11"/>
        <v/>
      </c>
      <c r="AY30" s="28" t="str">
        <f t="shared" si="12"/>
        <v/>
      </c>
    </row>
    <row r="31" spans="1:51" s="27" customFormat="1" ht="14.4" customHeight="1" x14ac:dyDescent="0.3">
      <c r="A31" s="76" t="str">
        <f t="shared" si="6"/>
        <v/>
      </c>
      <c r="B31" s="119"/>
      <c r="C31" s="119"/>
      <c r="D31" s="119"/>
      <c r="E31" s="119"/>
      <c r="F31" s="119"/>
      <c r="G31" s="119"/>
      <c r="H31" s="119" t="s">
        <v>278</v>
      </c>
      <c r="I31" s="119"/>
      <c r="J31" s="119"/>
      <c r="L31" s="140" t="s">
        <v>267</v>
      </c>
      <c r="M31" s="130"/>
      <c r="N31" s="121"/>
      <c r="O31" s="132"/>
      <c r="P31" s="146"/>
      <c r="Z31" s="115">
        <v>14</v>
      </c>
      <c r="AA31" s="27">
        <f>Balans!M57</f>
        <v>0</v>
      </c>
      <c r="AB31" s="169">
        <v>1</v>
      </c>
      <c r="AC31" s="169">
        <v>-1</v>
      </c>
      <c r="AD31" s="170">
        <f t="shared" si="13"/>
        <v>-1</v>
      </c>
      <c r="AE31" s="170">
        <v>-1</v>
      </c>
      <c r="AF31" s="170">
        <f t="shared" si="15"/>
        <v>-1</v>
      </c>
      <c r="AG31" s="91"/>
      <c r="AH31" s="166" t="str">
        <f t="shared" si="14"/>
        <v/>
      </c>
      <c r="AJ31" s="163"/>
      <c r="AN31" s="91">
        <f t="shared" si="7"/>
        <v>6</v>
      </c>
      <c r="AO31" s="83" t="str">
        <f t="shared" si="1"/>
        <v/>
      </c>
      <c r="AP31" s="30" t="str">
        <f t="shared" si="2"/>
        <v/>
      </c>
      <c r="AQ31" s="30" t="str">
        <f>""</f>
        <v/>
      </c>
      <c r="AR31" s="167" t="str">
        <f t="shared" si="3"/>
        <v/>
      </c>
      <c r="AS31" s="168" t="str">
        <f t="shared" si="4"/>
        <v/>
      </c>
      <c r="AT31" s="168" t="str">
        <f t="shared" si="5"/>
        <v/>
      </c>
      <c r="AU31" s="171">
        <f t="shared" si="8"/>
        <v>0</v>
      </c>
      <c r="AV31" s="143" t="str">
        <f t="shared" si="9"/>
        <v/>
      </c>
      <c r="AW31" s="143" t="str">
        <f t="shared" si="10"/>
        <v/>
      </c>
      <c r="AX31" s="27" t="str">
        <f t="shared" si="11"/>
        <v/>
      </c>
      <c r="AY31" s="28" t="str">
        <f t="shared" si="12"/>
        <v/>
      </c>
    </row>
    <row r="32" spans="1:51" customFormat="1" ht="14.4" customHeight="1" x14ac:dyDescent="0.3">
      <c r="A32" s="152"/>
    </row>
    <row r="33" spans="1:51" ht="14.4" customHeight="1" x14ac:dyDescent="0.3">
      <c r="A33" s="32"/>
      <c r="B33" s="42"/>
      <c r="C33" s="32"/>
      <c r="D33" s="42"/>
      <c r="E33" s="32"/>
      <c r="F33" s="42"/>
      <c r="G33" s="32"/>
      <c r="H33" s="42"/>
      <c r="I33" s="32"/>
      <c r="J33" s="42"/>
      <c r="K33" s="32"/>
      <c r="L33" s="42"/>
      <c r="M33" s="32"/>
      <c r="N33" s="32"/>
      <c r="O33" s="42"/>
      <c r="P33" s="42"/>
      <c r="Q33" s="32"/>
      <c r="R33" s="42"/>
      <c r="S33" s="32"/>
      <c r="T33" s="42"/>
      <c r="U33" s="32"/>
      <c r="V33" s="42"/>
      <c r="W33" s="32"/>
      <c r="X33" s="42"/>
      <c r="Y33" s="32"/>
      <c r="Z33" s="124"/>
      <c r="AA33" s="124"/>
      <c r="AB33" s="124"/>
      <c r="AC33" s="124"/>
      <c r="AD33" s="124"/>
      <c r="AE33" s="124"/>
      <c r="AF33" s="124"/>
      <c r="AG33" s="124"/>
      <c r="AH33" s="124"/>
      <c r="AI33" s="124"/>
      <c r="AJ33" s="124"/>
      <c r="AK33" s="124"/>
      <c r="AL33" s="124"/>
      <c r="AM33" s="124"/>
      <c r="AN33" s="124"/>
      <c r="AO33" s="125"/>
      <c r="AP33" s="125"/>
      <c r="AQ33" s="125"/>
      <c r="AR33" s="125"/>
      <c r="AS33" s="125"/>
      <c r="AT33" s="125"/>
      <c r="AU33" s="125"/>
      <c r="AV33" s="124"/>
      <c r="AW33" s="124"/>
      <c r="AX33" s="124" t="s">
        <v>13</v>
      </c>
      <c r="AY33" s="126"/>
    </row>
    <row r="34" spans="1:51" ht="14.4" customHeight="1" x14ac:dyDescent="0.3">
      <c r="B34" s="25"/>
      <c r="C34" s="25"/>
      <c r="D34" s="25"/>
      <c r="E34" s="25"/>
      <c r="F34" s="25"/>
      <c r="G34" s="25"/>
      <c r="H34" s="25"/>
      <c r="I34" s="25"/>
      <c r="J34" s="25"/>
      <c r="L34" s="25"/>
      <c r="M34" s="25"/>
      <c r="N34" s="25"/>
      <c r="O34" s="25"/>
      <c r="P34" s="25"/>
      <c r="AG34" s="25" cm="1">
        <f t="array" ref="AG34">SUMPRODUCT(--((AG8:AG31)&lt;&gt;""))</f>
        <v>0</v>
      </c>
      <c r="AH34" s="25" cm="1">
        <f t="array" ref="AH34">SUMPRODUCT(--((AH8:AH31)&lt;&gt;""))</f>
        <v>0</v>
      </c>
      <c r="AI34" s="25" cm="1">
        <f t="array" ref="AI34">SUMPRODUCT(--((AI8:AI31)&lt;&gt;""))</f>
        <v>0</v>
      </c>
      <c r="AJ34" s="25" cm="1">
        <f t="array" ref="AJ34">SUMPRODUCT(--((AJ8:AJ31)&lt;&gt;""))</f>
        <v>0</v>
      </c>
      <c r="AO34" s="25" cm="1">
        <f t="array" ref="AO34">SUMPRODUCT(--((AO8:AO31)&lt;&gt;""))</f>
        <v>0</v>
      </c>
      <c r="AP34" s="25" cm="1">
        <f t="array" ref="AP34">SUMPRODUCT(--((AP8:AP31)&lt;&gt;""))</f>
        <v>0</v>
      </c>
      <c r="AQ34" s="25"/>
      <c r="AR34" s="25"/>
      <c r="AS34" s="25"/>
      <c r="AT34" s="25"/>
      <c r="AU34" s="25">
        <f>SUM(AU8:AU31)</f>
        <v>3</v>
      </c>
    </row>
    <row r="38" spans="1:51" ht="14.4" customHeight="1" x14ac:dyDescent="0.3">
      <c r="O38" s="100"/>
      <c r="P38" s="100"/>
    </row>
    <row r="39" spans="1:51" ht="14.4" customHeight="1" x14ac:dyDescent="0.3">
      <c r="O39" s="100"/>
      <c r="P39" s="100"/>
    </row>
    <row r="40" spans="1:51" ht="14.4" customHeight="1" x14ac:dyDescent="0.3">
      <c r="O40" s="100"/>
      <c r="P40" s="100"/>
    </row>
    <row r="41" spans="1:51" ht="14.4" customHeight="1" x14ac:dyDescent="0.3">
      <c r="O41" s="100"/>
      <c r="P41" s="100"/>
    </row>
    <row r="42" spans="1:51" ht="14.4" customHeight="1" x14ac:dyDescent="0.3">
      <c r="O42" s="100"/>
      <c r="P42" s="100"/>
    </row>
    <row r="43" spans="1:51" ht="14.4" customHeight="1" x14ac:dyDescent="0.3">
      <c r="O43" s="100"/>
      <c r="P43" s="100"/>
    </row>
    <row r="44" spans="1:51" ht="14.4" customHeight="1" x14ac:dyDescent="0.3">
      <c r="O44" s="100"/>
      <c r="P44" s="100"/>
    </row>
    <row r="45" spans="1:51" ht="14.4" customHeight="1" x14ac:dyDescent="0.3">
      <c r="O45" s="100"/>
      <c r="P45" s="100"/>
    </row>
    <row r="46" spans="1:51" ht="14.4" customHeight="1" x14ac:dyDescent="0.3">
      <c r="O46" s="100"/>
      <c r="P46" s="100"/>
    </row>
    <row r="47" spans="1:51" ht="14.4" customHeight="1" x14ac:dyDescent="0.3">
      <c r="O47" s="100"/>
      <c r="P47" s="100"/>
    </row>
    <row r="48" spans="1:51" ht="14.4" customHeight="1" x14ac:dyDescent="0.3">
      <c r="O48" s="100"/>
      <c r="P48" s="100"/>
    </row>
    <row r="49" spans="15:16" ht="14.4" customHeight="1" x14ac:dyDescent="0.3">
      <c r="O49" s="100"/>
      <c r="P49" s="100"/>
    </row>
    <row r="50" spans="15:16" ht="14.4" customHeight="1" x14ac:dyDescent="0.3">
      <c r="O50" s="100"/>
      <c r="P50" s="100"/>
    </row>
    <row r="51" spans="15:16" ht="14.4" customHeight="1" x14ac:dyDescent="0.3">
      <c r="O51" s="100"/>
      <c r="P51" s="100"/>
    </row>
    <row r="52" spans="15:16" ht="14.4" customHeight="1" x14ac:dyDescent="0.3">
      <c r="O52" s="100"/>
      <c r="P52" s="100"/>
    </row>
    <row r="53" spans="15:16" ht="14.4" customHeight="1" x14ac:dyDescent="0.3">
      <c r="O53" s="100"/>
      <c r="P53" s="100"/>
    </row>
    <row r="54" spans="15:16" ht="14.4" customHeight="1" x14ac:dyDescent="0.3">
      <c r="O54" s="100"/>
      <c r="P54" s="100"/>
    </row>
    <row r="55" spans="15:16" ht="14.4" customHeight="1" x14ac:dyDescent="0.3">
      <c r="O55" s="100"/>
      <c r="P55" s="100"/>
    </row>
    <row r="56" spans="15:16" ht="14.4" customHeight="1" x14ac:dyDescent="0.3">
      <c r="O56" s="100"/>
      <c r="P56" s="100"/>
    </row>
    <row r="57" spans="15:16" ht="14.4" customHeight="1" x14ac:dyDescent="0.3">
      <c r="O57" s="100"/>
      <c r="P57" s="100"/>
    </row>
    <row r="58" spans="15:16" ht="14.4" customHeight="1" x14ac:dyDescent="0.3">
      <c r="O58" s="100"/>
      <c r="P58" s="100"/>
    </row>
    <row r="59" spans="15:16" ht="14.4" customHeight="1" x14ac:dyDescent="0.3">
      <c r="O59" s="100"/>
      <c r="P59" s="100"/>
    </row>
    <row r="60" spans="15:16" ht="14.4" customHeight="1" x14ac:dyDescent="0.3">
      <c r="O60" s="100"/>
      <c r="P60" s="100"/>
    </row>
    <row r="61" spans="15:16" ht="14.4" customHeight="1" x14ac:dyDescent="0.3">
      <c r="O61" s="100"/>
      <c r="P61" s="100"/>
    </row>
    <row r="62" spans="15:16" ht="14.4" customHeight="1" x14ac:dyDescent="0.3">
      <c r="O62" s="100"/>
      <c r="P62" s="100"/>
    </row>
  </sheetData>
  <sheetProtection algorithmName="SHA-512" hashValue="Bps/hv5gAHrdqWdb48ADGUXgmITw6DN5iAbpPPrUFwgZvu2s0deaizgZ10Ukw9PJoD6NnJ1Lr281H7u1NLFrBg==" saltValue="nUfXx7omJiho8wbO8lQ84w==" spinCount="100000" sheet="1" objects="1" scenarios="1" selectLockedCells="1"/>
  <mergeCells count="1">
    <mergeCell ref="B2:K3"/>
  </mergeCells>
  <conditionalFormatting sqref="B8:X25 N26:X26 B27:X31 B26:L26">
    <cfRule type="expression" dxfId="63" priority="1491">
      <formula>$AN8=1</formula>
    </cfRule>
  </conditionalFormatting>
  <conditionalFormatting sqref="C8:W25 C26:L26 N26:W26 C27:W31">
    <cfRule type="expression" dxfId="62" priority="1492">
      <formula>$AN8=2</formula>
    </cfRule>
  </conditionalFormatting>
  <conditionalFormatting sqref="D8:V25 D26:L26 N26:V26 D27:V31">
    <cfRule type="expression" dxfId="61" priority="1493">
      <formula>$AN8=3</formula>
    </cfRule>
  </conditionalFormatting>
  <conditionalFormatting sqref="E8:U25 E26:L26 N26:U26 E27:U31">
    <cfRule type="expression" dxfId="60" priority="1502">
      <formula>$AN8=4</formula>
    </cfRule>
  </conditionalFormatting>
  <conditionalFormatting sqref="F8:T25 F26:L26 N26:T26 F27:T31">
    <cfRule type="expression" dxfId="59" priority="1503">
      <formula>$AN8=5</formula>
    </cfRule>
  </conditionalFormatting>
  <conditionalFormatting sqref="G8:S25 G26:L26 N26:S26 G27:S31">
    <cfRule type="expression" dxfId="58" priority="1504">
      <formula>$AN8=6</formula>
    </cfRule>
  </conditionalFormatting>
  <conditionalFormatting sqref="H8:R25 H26:L26 N26:R26 H27:R31">
    <cfRule type="expression" dxfId="57" priority="1505">
      <formula>$AN8=7</formula>
    </cfRule>
  </conditionalFormatting>
  <conditionalFormatting sqref="I8:Q25 I26:L26 N26:Q26 I27:Q31">
    <cfRule type="expression" dxfId="56" priority="1681">
      <formula>$AN8=8</formula>
    </cfRule>
  </conditionalFormatting>
  <conditionalFormatting sqref="K26">
    <cfRule type="expression" dxfId="55" priority="1">
      <formula>AC26=-1</formula>
    </cfRule>
    <cfRule type="expression" dxfId="54" priority="1682">
      <formula>AND(AC26=1, K26="")</formula>
    </cfRule>
    <cfRule type="expression" dxfId="53" priority="1683">
      <formula>AND($AN26&lt;&gt;"", AC26=1, K26&lt;&gt;"")</formula>
    </cfRule>
    <cfRule type="expression" dxfId="52" priority="1684">
      <formula>AND($AN26&lt;&gt;"", AC26=0, _xlfn.ISFORMULA(K26)=FALSE)</formula>
    </cfRule>
  </conditionalFormatting>
  <conditionalFormatting sqref="M8:P25 N26:P26 M27:P31">
    <cfRule type="expression" dxfId="51" priority="2">
      <formula>AC8=-1</formula>
    </cfRule>
    <cfRule type="expression" dxfId="50" priority="1479">
      <formula>AND(AC8=1, M8="")</formula>
    </cfRule>
    <cfRule type="expression" dxfId="49" priority="1480">
      <formula>AND($AN8&lt;&gt;"", AC8=1, M8&lt;&gt;"")</formula>
    </cfRule>
    <cfRule type="expression" dxfId="48" priority="1485">
      <formula>AND($AN8&lt;&gt;"", AC8=0, _xlfn.ISFORMULA(M8)=FALSE)</formula>
    </cfRule>
  </conditionalFormatting>
  <conditionalFormatting sqref="N28:N31">
    <cfRule type="expression" dxfId="47" priority="4">
      <formula>$AG$26&lt;&gt;""</formula>
    </cfRule>
  </conditionalFormatting>
  <conditionalFormatting sqref="N8:P31">
    <cfRule type="expression" dxfId="46" priority="5">
      <formula>AH8&lt;&gt;""</formula>
    </cfRule>
    <cfRule type="expression" dxfId="45" priority="15">
      <formula>AK8&lt;&gt;""</formula>
    </cfRule>
  </conditionalFormatting>
  <conditionalFormatting sqref="Z8:AM31">
    <cfRule type="expression" dxfId="44" priority="1488">
      <formula>_xlfn.ISFORMULA(Z8)</formula>
    </cfRule>
    <cfRule type="expression" dxfId="43" priority="1490">
      <formula>NOT(ISBLANK(Z8))</formula>
    </cfRule>
  </conditionalFormatting>
  <conditionalFormatting sqref="AN8:AX31">
    <cfRule type="expression" dxfId="42" priority="3">
      <formula>NOT(_xlfn.ISFORMULA(AN8))</formula>
    </cfRule>
  </conditionalFormatting>
  <conditionalFormatting sqref="AY8:AY31">
    <cfRule type="expression" dxfId="41" priority="1487">
      <formula>$AX8&lt;&gt;""</formula>
    </cfRule>
  </conditionalFormatting>
  <conditionalFormatting sqref="AY8:BY31">
    <cfRule type="expression" dxfId="40" priority="1486">
      <formula>$AW8&lt;&gt;""</formula>
    </cfRule>
  </conditionalFormatting>
  <pageMargins left="0.70866141732283472" right="0.70866141732283472" top="0.74803149606299213" bottom="0.74803149606299213" header="0.31496062992125984" footer="0.31496062992125984"/>
  <pageSetup paperSize="9" scale="49" fitToHeight="0" orientation="portrait" r:id="rId1"/>
  <headerFooter>
    <oddHeader>&amp;L&amp;G&amp;R&amp;A</oddHeader>
    <oddFooter>Pagina &amp;P van &amp;N</oddFooter>
  </headerFooter>
  <ignoredErrors>
    <ignoredError sqref="L28:L29 L13 L30:L31"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341F-24C4-4EC0-B861-C47C90A6BE9A}">
  <sheetPr>
    <pageSetUpPr fitToPage="1"/>
  </sheetPr>
  <dimension ref="A1:CO150"/>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8.88671875" defaultRowHeight="14.4" customHeight="1" x14ac:dyDescent="0.3"/>
  <cols>
    <col min="1" max="1" width="2.44140625" style="25" customWidth="1"/>
    <col min="2" max="2" width="1.109375" style="43" customWidth="1"/>
    <col min="3" max="4" width="1.109375" style="44" customWidth="1"/>
    <col min="5" max="9" width="1.109375" style="43" customWidth="1"/>
    <col min="10" max="10" width="36.44140625" style="43" customWidth="1"/>
    <col min="11" max="11" width="46.44140625" style="25" customWidth="1"/>
    <col min="12" max="12" width="10.88671875" style="127" customWidth="1"/>
    <col min="13" max="13" width="16.44140625" style="100" customWidth="1"/>
    <col min="14" max="15" width="16.44140625" style="100" hidden="1" customWidth="1"/>
    <col min="16" max="16" width="1.109375" style="25" customWidth="1"/>
    <col min="17" max="23" width="1.109375" style="25" hidden="1" customWidth="1"/>
    <col min="24" max="24" width="2.44140625" style="25" hidden="1" customWidth="1"/>
    <col min="25" max="26" width="9.109375" style="25" hidden="1" customWidth="1"/>
    <col min="27" max="39" width="9" style="25" hidden="1" customWidth="1"/>
    <col min="40" max="41" width="9.109375" style="25" hidden="1" customWidth="1"/>
    <col min="42" max="47" width="9" style="25" hidden="1" customWidth="1"/>
    <col min="48" max="53" width="9" style="102" hidden="1" customWidth="1"/>
    <col min="54" max="66" width="9" style="25" hidden="1" customWidth="1"/>
    <col min="67" max="67" width="2.44140625" style="103" customWidth="1"/>
    <col min="68" max="76" width="8.88671875" style="25" customWidth="1"/>
    <col min="77" max="16384" width="8.88671875" style="25"/>
  </cols>
  <sheetData>
    <row r="1" spans="1:93" ht="24" customHeight="1" x14ac:dyDescent="0.3">
      <c r="A1" s="40"/>
      <c r="B1" s="41"/>
      <c r="C1" s="41"/>
      <c r="D1" s="41"/>
      <c r="E1" s="41"/>
      <c r="F1" s="41"/>
      <c r="G1" s="41"/>
      <c r="H1" s="41"/>
      <c r="I1" s="41"/>
      <c r="J1" s="41"/>
      <c r="K1" s="150"/>
      <c r="L1" s="150"/>
      <c r="Y1" s="148" t="str">
        <f ca="1">IF(SUM(AH148:AJ148, AV148:AX148, BB148:BG148)=1, Fout_zonder_rij_enkel, IF(SUM(AH148:AJ148, AV148:AX148, BB148:BG148)&gt;1, SUM(AH148:AJ148, AV148:AX148, BB148:BG148)&amp;Fout_zonder_rij_meer, IF(SUM(Y148, AE148:AG148)&lt;&gt;0, "Vul het blad in.", "")))</f>
        <v>Vul het blad in.</v>
      </c>
    </row>
    <row r="2" spans="1:93" customFormat="1" ht="14.1" customHeight="1" x14ac:dyDescent="0.3">
      <c r="B2" s="240" t="str">
        <f>"BEGROTING "&amp;Datum_werkingsjaar+1</f>
        <v>BEGROTING 2025</v>
      </c>
      <c r="C2" s="240"/>
      <c r="D2" s="240"/>
      <c r="E2" s="240"/>
      <c r="F2" s="240"/>
      <c r="G2" s="240"/>
      <c r="H2" s="240"/>
      <c r="I2" s="240"/>
      <c r="J2" s="240"/>
      <c r="K2" s="150"/>
      <c r="L2" s="151"/>
      <c r="Y2" s="203" t="s">
        <v>363</v>
      </c>
      <c r="AE2" s="25" t="s">
        <v>364</v>
      </c>
      <c r="AN2" s="203" t="s">
        <v>365</v>
      </c>
      <c r="BO2" s="76"/>
    </row>
    <row r="3" spans="1:93" s="31" customFormat="1" ht="9.6" customHeight="1" x14ac:dyDescent="0.3">
      <c r="B3" s="240"/>
      <c r="C3" s="240"/>
      <c r="D3" s="240"/>
      <c r="E3" s="240"/>
      <c r="F3" s="240"/>
      <c r="G3" s="240"/>
      <c r="H3" s="240"/>
      <c r="I3" s="240"/>
      <c r="J3" s="240"/>
      <c r="K3" s="78"/>
      <c r="L3" s="78"/>
      <c r="M3"/>
      <c r="N3"/>
      <c r="O3"/>
      <c r="Y3" s="204" t="s">
        <v>366</v>
      </c>
      <c r="Z3" s="79" t="s">
        <v>92</v>
      </c>
      <c r="AA3" s="25"/>
      <c r="AB3" s="79" t="s">
        <v>300</v>
      </c>
      <c r="AC3" s="25"/>
      <c r="AD3" s="25"/>
      <c r="AE3" s="213" t="b">
        <v>1</v>
      </c>
      <c r="AF3" s="40" t="b">
        <v>0</v>
      </c>
      <c r="AG3" s="40" t="b">
        <v>0</v>
      </c>
      <c r="AH3" s="79" t="s">
        <v>302</v>
      </c>
      <c r="AI3" s="25"/>
      <c r="AJ3" s="25"/>
      <c r="AK3" s="79" t="s">
        <v>301</v>
      </c>
      <c r="AL3" s="25"/>
      <c r="AM3" s="25"/>
      <c r="AN3" s="204" t="s">
        <v>133</v>
      </c>
      <c r="AO3" s="25"/>
      <c r="AP3" s="79" t="s">
        <v>129</v>
      </c>
      <c r="AQ3" s="25"/>
      <c r="AR3" s="25"/>
      <c r="AS3" s="25" t="s">
        <v>126</v>
      </c>
      <c r="AT3" s="25"/>
      <c r="AU3" s="25"/>
      <c r="AV3" s="106" t="s">
        <v>20</v>
      </c>
      <c r="AW3" s="102"/>
      <c r="AX3" s="102"/>
      <c r="AY3" s="102" t="s">
        <v>136</v>
      </c>
      <c r="AZ3" s="102"/>
      <c r="BA3" s="102"/>
      <c r="BB3" s="25" t="s">
        <v>128</v>
      </c>
      <c r="BC3" s="25"/>
      <c r="BD3" s="25"/>
      <c r="BE3" s="25" t="s">
        <v>367</v>
      </c>
      <c r="BF3" s="25"/>
      <c r="BG3" s="25"/>
      <c r="BH3" s="25"/>
      <c r="BI3" s="25"/>
      <c r="BJ3" s="79" t="s">
        <v>14</v>
      </c>
      <c r="BK3" s="25"/>
      <c r="BL3" s="25"/>
      <c r="BM3" s="25"/>
      <c r="BN3" s="25"/>
      <c r="BO3" s="103"/>
    </row>
    <row r="4" spans="1:93" s="111" customFormat="1" ht="14.4" customHeight="1" x14ac:dyDescent="0.3">
      <c r="A4" s="75"/>
      <c r="B4" s="107" t="s">
        <v>40</v>
      </c>
      <c r="C4" s="107"/>
      <c r="D4" s="107"/>
      <c r="E4" s="107"/>
      <c r="F4" s="107"/>
      <c r="G4" s="107"/>
      <c r="H4" s="107"/>
      <c r="I4" s="107"/>
      <c r="J4" s="107"/>
      <c r="K4" s="75"/>
      <c r="L4" s="107" t="s">
        <v>0</v>
      </c>
      <c r="M4" s="129" t="str">
        <f>"Boekjaar "&amp;Datum_werkingsjaar+1</f>
        <v>Boekjaar 2025</v>
      </c>
      <c r="N4" s="108" t="s">
        <v>84</v>
      </c>
      <c r="O4" s="108" t="s">
        <v>84</v>
      </c>
      <c r="P4" s="75"/>
      <c r="Q4" s="75"/>
      <c r="R4" s="75"/>
      <c r="S4" s="75"/>
      <c r="T4" s="75"/>
      <c r="U4" s="75"/>
      <c r="V4" s="75"/>
      <c r="W4" s="75"/>
      <c r="X4" s="75"/>
      <c r="Y4" s="207" t="s">
        <v>368</v>
      </c>
      <c r="Z4" s="80" t="str">
        <f>"""+"" én ""-"""</f>
        <v>"+" én "-"</v>
      </c>
      <c r="AA4" s="45" t="str">
        <f xml:space="preserve"> "Enkel ""-"""</f>
        <v>Enkel "-"</v>
      </c>
      <c r="AB4" s="80" t="str">
        <f>SUBSTITUTE(ADDRESS(1, COLUMN(M4), 4, 1), "1", "")</f>
        <v>M</v>
      </c>
      <c r="AC4" s="45" t="str">
        <f>SUBSTITUTE(ADDRESS(1, COLUMN(N4), 4, 1), "1", "")</f>
        <v>N</v>
      </c>
      <c r="AD4" s="45" t="str">
        <f>SUBSTITUTE(ADDRESS(1, COLUMN(O4), 4, 1), "1", "")</f>
        <v>O</v>
      </c>
      <c r="AE4" s="80" t="str">
        <f>SUBSTITUTE(ADDRESS(1, COLUMN(M4), 4, 1), "1", "")</f>
        <v>M</v>
      </c>
      <c r="AF4" s="45" t="str">
        <f>SUBSTITUTE(ADDRESS(1, COLUMN(N3), 4, 1), "1", "")</f>
        <v>N</v>
      </c>
      <c r="AG4" s="45" t="str">
        <f>SUBSTITUTE(ADDRESS(1, COLUMN(O3), 4, 1), "1", "")</f>
        <v>O</v>
      </c>
      <c r="AH4" s="80" t="str">
        <f>SUBSTITUTE(ADDRESS(1, COLUMN(M4), 4, 1), "1", "")</f>
        <v>M</v>
      </c>
      <c r="AI4" s="45" t="str">
        <f>SUBSTITUTE(ADDRESS(1, COLUMN(N3), 4, 1), "1", "")</f>
        <v>N</v>
      </c>
      <c r="AJ4" s="45" t="str">
        <f>SUBSTITUTE(ADDRESS(1, COLUMN(O3), 4, 1), "1", "")</f>
        <v>O</v>
      </c>
      <c r="AK4" s="80" t="str">
        <f>SUBSTITUTE(ADDRESS(1, COLUMN(M4), 4, 1), "1", "")</f>
        <v>M</v>
      </c>
      <c r="AL4" s="45" t="str">
        <f>SUBSTITUTE(ADDRESS(1, COLUMN(N4), 4, 1), "1", "")</f>
        <v>N</v>
      </c>
      <c r="AM4" s="45" t="str">
        <f>SUBSTITUTE(ADDRESS(1, COLUMN(O4), 4, 1), "1", "")</f>
        <v>O</v>
      </c>
      <c r="AN4" s="207" t="s">
        <v>1</v>
      </c>
      <c r="AO4" s="45" t="s">
        <v>2</v>
      </c>
      <c r="AP4" s="81" t="str">
        <f>SUBSTITUTE(ADDRESS(1, COLUMN(M4), 4, 1), "1", "")</f>
        <v>M</v>
      </c>
      <c r="AQ4" s="46" t="str">
        <f t="shared" ref="AQ4:AR4" si="0">SUBSTITUTE(ADDRESS(1, COLUMN(N4), 4, 1), "1", "")</f>
        <v>N</v>
      </c>
      <c r="AR4" s="46" t="str">
        <f t="shared" si="0"/>
        <v>O</v>
      </c>
      <c r="AS4" s="90" t="str">
        <f>SUBSTITUTE(ADDRESS(1, COLUMN(M4), 4, 1), "1", "")</f>
        <v>M</v>
      </c>
      <c r="AT4" s="46" t="str">
        <f t="shared" ref="AT4:AU4" si="1">SUBSTITUTE(ADDRESS(1, COLUMN(N4), 4, 1), "1", "")</f>
        <v>N</v>
      </c>
      <c r="AU4" s="46" t="str">
        <f t="shared" si="1"/>
        <v>O</v>
      </c>
      <c r="AV4" s="82" t="str">
        <f>SUBSTITUTE(ADDRESS(1, COLUMN(M4), 4, 1), "1", "")</f>
        <v>M</v>
      </c>
      <c r="AW4" s="47" t="str">
        <f t="shared" ref="AW4:AX4" si="2">SUBSTITUTE(ADDRESS(1, COLUMN(N4), 4, 1), "1", "")</f>
        <v>N</v>
      </c>
      <c r="AX4" s="47" t="str">
        <f t="shared" si="2"/>
        <v>O</v>
      </c>
      <c r="AY4" s="84" t="str">
        <f>SUBSTITUTE(ADDRESS(1, COLUMN(M4), 4, 1), "1", "")</f>
        <v>M</v>
      </c>
      <c r="AZ4" s="47" t="str">
        <f t="shared" ref="AZ4:BA4" si="3">SUBSTITUTE(ADDRESS(1, COLUMN(N4), 4, 1), "1", "")</f>
        <v>N</v>
      </c>
      <c r="BA4" s="47" t="str">
        <f t="shared" si="3"/>
        <v>O</v>
      </c>
      <c r="BB4" s="86" t="str">
        <f>SUBSTITUTE(ADDRESS(1, COLUMN(M4), 4, 1), "1", "")</f>
        <v>M</v>
      </c>
      <c r="BC4" s="45" t="str">
        <f t="shared" ref="BC4:BD4" si="4">SUBSTITUTE(ADDRESS(1, COLUMN(N4), 4, 1), "1", "")</f>
        <v>N</v>
      </c>
      <c r="BD4" s="45" t="str">
        <f t="shared" si="4"/>
        <v>O</v>
      </c>
      <c r="BE4" s="165" t="str">
        <f>SUBSTITUTE(ADDRESS(1, COLUMN(M4), 4, 1), "1", "")</f>
        <v>M</v>
      </c>
      <c r="BF4" s="45" t="str">
        <f t="shared" ref="BF4:BG4" si="5">SUBSTITUTE(ADDRESS(1, COLUMN(N4), 4, 1), "1", "")</f>
        <v>N</v>
      </c>
      <c r="BG4" s="45" t="str">
        <f t="shared" si="5"/>
        <v>O</v>
      </c>
      <c r="BH4" s="109" t="s">
        <v>369</v>
      </c>
      <c r="BI4" s="88" t="s">
        <v>30</v>
      </c>
      <c r="BJ4" s="80" t="str">
        <f>SUBSTITUTE(ADDRESS(1, COLUMN(M4), 4, 1), "1", "")</f>
        <v>M</v>
      </c>
      <c r="BK4" s="45" t="str">
        <f t="shared" ref="BK4:BL4" si="6">SUBSTITUTE(ADDRESS(1, COLUMN(N4), 4, 1), "1", "")</f>
        <v>N</v>
      </c>
      <c r="BL4" s="45" t="str">
        <f t="shared" si="6"/>
        <v>O</v>
      </c>
      <c r="BM4" s="109" t="s">
        <v>31</v>
      </c>
      <c r="BN4" s="45" t="s">
        <v>85</v>
      </c>
      <c r="BO4" s="110"/>
      <c r="CO4" s="99" t="s">
        <v>141</v>
      </c>
    </row>
    <row r="5" spans="1:93" s="27" customFormat="1" ht="14.25" customHeight="1" x14ac:dyDescent="0.3">
      <c r="A5" s="76" t="str">
        <f ca="1">IF(BI5&lt;&gt;"", "✘", "")</f>
        <v/>
      </c>
      <c r="B5" s="112"/>
      <c r="C5" s="112" t="s">
        <v>50</v>
      </c>
      <c r="D5" s="112"/>
      <c r="E5" s="112"/>
      <c r="F5" s="112"/>
      <c r="G5" s="112"/>
      <c r="H5" s="112"/>
      <c r="I5" s="112"/>
      <c r="J5" s="112"/>
      <c r="K5" s="30"/>
      <c r="L5" s="113" t="s">
        <v>70</v>
      </c>
      <c r="M5" s="218">
        <f>SUM(M6,M26:M28,M76:M77)</f>
        <v>0</v>
      </c>
      <c r="N5" s="114"/>
      <c r="O5" s="114"/>
      <c r="P5" s="30"/>
      <c r="Q5" s="30"/>
      <c r="R5" s="30"/>
      <c r="S5" s="30"/>
      <c r="T5" s="30"/>
      <c r="U5" s="30"/>
      <c r="Y5" s="208">
        <f>IF(AND(
IF(AE$3, M5&lt;&gt;0, TRUE),
IF(AF$3, N5&lt;&gt;0, TRUE),
IF(AG$3, O5&lt;&gt; 0, TRUE)),
0, 1)</f>
        <v>1</v>
      </c>
      <c r="Z5" s="91"/>
      <c r="AB5" s="172"/>
      <c r="AC5" s="173"/>
      <c r="AD5" s="173"/>
      <c r="AE5" s="91">
        <v>0</v>
      </c>
      <c r="AF5" s="27">
        <v>-1</v>
      </c>
      <c r="AG5" s="27">
        <v>-1</v>
      </c>
      <c r="AH5" s="91"/>
      <c r="AK5" s="91"/>
      <c r="AN5" s="208">
        <f>IF(C5&lt;&gt;"",1,IF(D5&lt;&gt;"",2,IF(E5&lt;&gt;"",3,IF(F5&lt;&gt;"",4,IF(G5&lt;&gt;"",5,IF(H5&lt;&gt;"",6,IF(I5&lt;&gt;"",7,IF(J5&lt;&gt;"",8))))))))</f>
        <v>1</v>
      </c>
      <c r="AO5" s="27">
        <f>IF($AN6&gt;$AN5, IFERROR(MATCH($AN5, $AN6:$AN$146, 0)-1, ROW($AO$146)-ROW()), "")</f>
        <v>72</v>
      </c>
      <c r="AP5" s="91">
        <f t="shared" ref="AP5:AR5" ca="1" si="7">IF(AE5&lt;&gt;-1, IF(AB5&lt;&gt;"", AB5, IF($AO5&lt;&gt;"", SUMIF(OFFSET($AN5, 1, 0, $AO5), $AN5+1, OFFSET(M5, 1, 0, $AO5)), M5)), "")</f>
        <v>0</v>
      </c>
      <c r="AQ5" s="27" t="str">
        <f t="shared" ca="1" si="7"/>
        <v/>
      </c>
      <c r="AR5" s="27" t="str">
        <f t="shared" ca="1" si="7"/>
        <v/>
      </c>
      <c r="AS5" s="87">
        <f t="shared" ref="AS5:AU5" ca="1" si="8">IF(AP5&lt;&gt;0, AP5, M5)</f>
        <v>0</v>
      </c>
      <c r="AT5" s="27" t="str">
        <f t="shared" ca="1" si="8"/>
        <v/>
      </c>
      <c r="AU5" s="27" t="str">
        <f t="shared" ca="1" si="8"/>
        <v/>
      </c>
      <c r="AV5" s="30" t="str">
        <f t="shared" ref="AV5:AW5" ca="1" si="9">IF(AE5&lt;&gt;-1, IF(ISTEXT(M5), IFERROR(IF(SEARCH(".", M5)&lt;&gt;0, "| Veld '"&amp;AV$4&amp;ROW()&amp;"': "&amp;Fout_punt), "| Veld '"&amp;AV$4&amp;ROW()&amp;"': "&amp;Fout_geen_getal), IF(M5&lt;&gt;AS5, "| Veld '"&amp;AV$4&amp;ROW()&amp;"': "&amp;Fout_som&amp;TEXT(AS5,"#.##0,00 €")&amp;"  ", IF($AA5&lt;&gt;0, IF(M5&gt;0, "| Veld '"&amp;AV$4&amp;ROW()&amp;"': "&amp;Fout_positief, ""), IF($Z5&lt;&gt;1, IF(M5&lt;0, "| Veld '"&amp;AV$4&amp;ROW()&amp;"': "&amp;Fout_negatief, ""), "")))), "")</f>
        <v/>
      </c>
      <c r="AW5" s="30" t="str">
        <f t="shared" si="9"/>
        <v/>
      </c>
      <c r="AX5" s="30" t="str">
        <f t="shared" ref="AX5" si="10">IF(AG5&lt;&gt;-1, IF(ISTEXT(O5), IFERROR(IF(SEARCH(".", O5)&lt;&gt;0, "| Veld '"&amp;AX$4&amp;ROW()&amp;"': "&amp;Fout_punt), "| Veld '"&amp;AX$4&amp;ROW()&amp;"': "&amp;Fout_geen_getal), IF(O5&lt;&gt;AU5, "| Veld '"&amp;AX$4&amp;ROW()&amp;"': "&amp;Fout_som&amp;TEXT(AU5,"#.##0,00 €")&amp;"  ", IF($AA5&lt;&gt;0, IF(O5&gt;0, "| Veld '"&amp;AX$4&amp;ROW()&amp;"': "&amp;Fout_positief, ""), IF($Z5&lt;&gt;1, IF(O5&lt;0, "| Veld '"&amp;AX$4&amp;ROW()&amp;"': "&amp;Fout_negatief, ""), "")))), "")</f>
        <v/>
      </c>
      <c r="AY5" s="85" t="str">
        <f t="shared" ref="AY5:BA5" ca="1" si="11">IF(AV5&lt;&gt;"", ROW(), "")</f>
        <v/>
      </c>
      <c r="AZ5" s="30" t="str">
        <f t="shared" si="11"/>
        <v/>
      </c>
      <c r="BA5" s="30" t="str">
        <f t="shared" si="11"/>
        <v/>
      </c>
      <c r="BB5" s="87" t="str">
        <f t="shared" ref="BB5:BD5" ca="1" si="12">IF(AP5&lt;&gt;AS5, "| Veld '"&amp;BB$4&amp;ROW()&amp;"': "&amp;Info_lege_velden, "")</f>
        <v/>
      </c>
      <c r="BC5" s="27" t="str">
        <f t="shared" ca="1" si="12"/>
        <v/>
      </c>
      <c r="BD5" s="27" t="str">
        <f t="shared" ca="1" si="12"/>
        <v/>
      </c>
      <c r="BE5" s="166" t="str">
        <f t="shared" ref="BE5:BG5" si="13">IF(AE5&lt;0, IF(M5&lt;&gt;0, "| Veld '"&amp;BE$4&amp;ROW()&amp;"'"&amp;Fout_redundant, ""), "")</f>
        <v/>
      </c>
      <c r="BF5" s="27" t="str">
        <f t="shared" si="13"/>
        <v/>
      </c>
      <c r="BG5" s="27" t="str">
        <f t="shared" si="13"/>
        <v/>
      </c>
      <c r="BH5" s="174"/>
      <c r="BI5" s="89" t="str">
        <f ca="1">_xlfn.CONCAT(AV5:AX5,BB5:BD5,BE5:BG5,AH5:AJ5)</f>
        <v/>
      </c>
      <c r="BJ5" s="116" t="str">
        <f t="shared" ref="BJ5:BL5" ca="1" si="14">IF($AO5&lt;&gt;"", IF(SUMIF(OFFSET($AN5, 1, 0, $AO5), "&gt;"&amp;$AN5, OFFSET(AY5, 1, 0, $AO5))&lt;&gt;0, IFERROR( "| Veld '"&amp;BJ$4&amp;ROW()&amp;"': "&amp;Waarschuwing_1&amp;_xlfn.TEXTJOIN(" &amp; ", TRUE, OFFSET(AY5,1,0,$AO5))&amp;" in kolom '"&amp;BJ$4&amp;"'"&amp;Waarschuwing_2, "| Veld '"&amp;BJ$4&amp;ROW()&amp;"': "&amp;Waarschuwing_legacy), ""), "")</f>
        <v/>
      </c>
      <c r="BK5" s="117" t="str">
        <f t="shared" ca="1" si="14"/>
        <v/>
      </c>
      <c r="BL5" s="117" t="str">
        <f t="shared" ca="1" si="14"/>
        <v/>
      </c>
      <c r="BM5" s="118" t="str">
        <f ca="1">_xlfn.CONCAT(BJ5:BL5, AK5:AM5)</f>
        <v/>
      </c>
      <c r="BO5" s="28" t="str">
        <f t="shared" ref="BO5:BO68" ca="1" si="15">IF($BI5&lt;&gt;"", $BI5, $BM5)</f>
        <v/>
      </c>
    </row>
    <row r="6" spans="1:93" s="27" customFormat="1" ht="14.25" customHeight="1" x14ac:dyDescent="0.3">
      <c r="A6" s="76" t="str">
        <f t="shared" ref="A6:A69" ca="1" si="16">IF(BI6&lt;&gt;"", "✘", "")</f>
        <v/>
      </c>
      <c r="B6" s="119"/>
      <c r="C6" s="119" t="s">
        <v>35</v>
      </c>
      <c r="D6" s="119" t="s">
        <v>5</v>
      </c>
      <c r="E6" s="119"/>
      <c r="F6" s="119"/>
      <c r="G6" s="119"/>
      <c r="H6" s="119"/>
      <c r="I6" s="119"/>
      <c r="J6" s="119"/>
      <c r="L6" s="120">
        <v>70</v>
      </c>
      <c r="M6" s="219">
        <f>SUM(M7,M13,M20:M21,M25:M25)</f>
        <v>0</v>
      </c>
      <c r="N6" s="121"/>
      <c r="O6" s="121"/>
      <c r="Y6" s="208"/>
      <c r="Z6" s="91"/>
      <c r="AB6" s="172"/>
      <c r="AC6" s="173"/>
      <c r="AD6" s="173"/>
      <c r="AE6" s="91">
        <v>0</v>
      </c>
      <c r="AF6" s="27">
        <v>-1</v>
      </c>
      <c r="AG6" s="27">
        <v>-1</v>
      </c>
      <c r="AH6" s="91"/>
      <c r="AK6" s="91"/>
      <c r="AN6" s="208">
        <f t="shared" ref="AN6:AN69" si="17">IF(C6&lt;&gt;"",1,IF(D6&lt;&gt;"",2,IF(E6&lt;&gt;"",3,IF(F6&lt;&gt;"",4,IF(G6&lt;&gt;"",5,IF(H6&lt;&gt;"",6,IF(I6&lt;&gt;"",7,IF(J6&lt;&gt;"",8))))))))</f>
        <v>2</v>
      </c>
      <c r="AO6" s="27">
        <f>IF($AN7&gt;$AN6, IFERROR(MATCH($AN6, $AN7:$AN$146, 0)-1, ROW($AO$146)-ROW()), "")</f>
        <v>19</v>
      </c>
      <c r="AP6" s="91">
        <f t="shared" ref="AP6:AP69" ca="1" si="18">IF(AE6&lt;&gt;-1, IF(AB6&lt;&gt;"", AB6, IF($AO6&lt;&gt;"", SUMIF(OFFSET($AN6, 1, 0, $AO6), $AN6+1, OFFSET(M6, 1, 0, $AO6)), M6)), "")</f>
        <v>0</v>
      </c>
      <c r="AQ6" s="27" t="str">
        <f t="shared" ref="AQ6:AQ69" ca="1" si="19">IF(AF6&lt;&gt;-1, IF(AC6&lt;&gt;"", AC6, IF($AO6&lt;&gt;"", SUMIF(OFFSET($AN6, 1, 0, $AO6), $AN6+1, OFFSET(N6, 1, 0, $AO6)), N6)), "")</f>
        <v/>
      </c>
      <c r="AR6" s="27" t="str">
        <f t="shared" ref="AR6:AR69" ca="1" si="20">IF(AG6&lt;&gt;-1, IF(AD6&lt;&gt;"", AD6, IF($AO6&lt;&gt;"", SUMIF(OFFSET($AN6, 1, 0, $AO6), $AN6+1, OFFSET(O6, 1, 0, $AO6)), O6)), "")</f>
        <v/>
      </c>
      <c r="AS6" s="87">
        <f t="shared" ref="AS6:AS69" ca="1" si="21">IF(AP6&lt;&gt;0, AP6, M6)</f>
        <v>0</v>
      </c>
      <c r="AT6" s="27" t="str">
        <f t="shared" ref="AT6:AT69" ca="1" si="22">IF(AQ6&lt;&gt;0, AQ6, N6)</f>
        <v/>
      </c>
      <c r="AU6" s="27" t="str">
        <f t="shared" ref="AU6:AU69" ca="1" si="23">IF(AR6&lt;&gt;0, AR6, O6)</f>
        <v/>
      </c>
      <c r="AV6" s="30" t="str">
        <f t="shared" ref="AV6:AV69" ca="1" si="24">IF(AE6&lt;&gt;-1, IF(ISTEXT(M6), IFERROR(IF(SEARCH(".", M6)&lt;&gt;0, "| Veld '"&amp;AV$4&amp;ROW()&amp;"': "&amp;Fout_punt), "| Veld '"&amp;AV$4&amp;ROW()&amp;"': "&amp;Fout_geen_getal), IF(M6&lt;&gt;AS6, "| Veld '"&amp;AV$4&amp;ROW()&amp;"': "&amp;Fout_som&amp;TEXT(AS6,"#.##0,00 €")&amp;"  ", IF($AA6&lt;&gt;0, IF(M6&gt;0, "| Veld '"&amp;AV$4&amp;ROW()&amp;"': "&amp;Fout_positief, ""), IF($Z6&lt;&gt;1, IF(M6&lt;0, "| Veld '"&amp;AV$4&amp;ROW()&amp;"': "&amp;Fout_negatief, ""), "")))), "")</f>
        <v/>
      </c>
      <c r="AW6" s="30" t="str">
        <f t="shared" ref="AW6:AW69" si="25">IF(AF6&lt;&gt;-1, IF(ISTEXT(N6), IFERROR(IF(SEARCH(".", N6)&lt;&gt;0, "| Veld '"&amp;AW$4&amp;ROW()&amp;"': "&amp;Fout_punt), "| Veld '"&amp;AW$4&amp;ROW()&amp;"': "&amp;Fout_geen_getal), IF(N6&lt;&gt;AT6, "| Veld '"&amp;AW$4&amp;ROW()&amp;"': "&amp;Fout_som&amp;TEXT(AT6,"#.##0,00 €")&amp;"  ", IF($AA6&lt;&gt;0, IF(N6&gt;0, "| Veld '"&amp;AW$4&amp;ROW()&amp;"': "&amp;Fout_positief, ""), IF($Z6&lt;&gt;1, IF(N6&lt;0, "| Veld '"&amp;AW$4&amp;ROW()&amp;"': "&amp;Fout_negatief, ""), "")))), "")</f>
        <v/>
      </c>
      <c r="AX6" s="30" t="str">
        <f t="shared" ref="AX6:AX69" si="26">IF(AG6&lt;&gt;-1, IF(ISTEXT(O6), IFERROR(IF(SEARCH(".", O6)&lt;&gt;0, "| Veld '"&amp;AX$4&amp;ROW()&amp;"': "&amp;Fout_punt), "| Veld '"&amp;AX$4&amp;ROW()&amp;"': "&amp;Fout_geen_getal), IF(O6&lt;&gt;AU6, "| Veld '"&amp;AX$4&amp;ROW()&amp;"': "&amp;Fout_som&amp;TEXT(AU6,"#.##0,00 €")&amp;"  ", IF($AA6&lt;&gt;0, IF(O6&gt;0, "| Veld '"&amp;AX$4&amp;ROW()&amp;"': "&amp;Fout_positief, ""), IF($Z6&lt;&gt;1, IF(O6&lt;0, "| Veld '"&amp;AX$4&amp;ROW()&amp;"': "&amp;Fout_negatief, ""), "")))), "")</f>
        <v/>
      </c>
      <c r="AY6" s="85" t="str">
        <f t="shared" ref="AY6:AY69" ca="1" si="27">IF(AV6&lt;&gt;"", ROW(), "")</f>
        <v/>
      </c>
      <c r="AZ6" s="30" t="str">
        <f t="shared" ref="AZ6:AZ69" si="28">IF(AW6&lt;&gt;"", ROW(), "")</f>
        <v/>
      </c>
      <c r="BA6" s="30" t="str">
        <f t="shared" ref="BA6:BA69" si="29">IF(AX6&lt;&gt;"", ROW(), "")</f>
        <v/>
      </c>
      <c r="BB6" s="87" t="str">
        <f t="shared" ref="BB6:BB69" ca="1" si="30">IF(AP6&lt;&gt;AS6, "| Veld '"&amp;BB$4&amp;ROW()&amp;"': "&amp;Info_lege_velden, "")</f>
        <v/>
      </c>
      <c r="BC6" s="27" t="str">
        <f t="shared" ref="BC6:BC69" ca="1" si="31">IF(AQ6&lt;&gt;AT6, "| Veld '"&amp;BC$4&amp;ROW()&amp;"': "&amp;Info_lege_velden, "")</f>
        <v/>
      </c>
      <c r="BD6" s="27" t="str">
        <f t="shared" ref="BD6:BD69" ca="1" si="32">IF(AR6&lt;&gt;AU6, "| Veld '"&amp;BD$4&amp;ROW()&amp;"': "&amp;Info_lege_velden, "")</f>
        <v/>
      </c>
      <c r="BE6" s="166" t="str">
        <f t="shared" ref="BE6:BE69" si="33">IF(AE6&lt;0, IF(M6&lt;&gt;0, "| Veld '"&amp;BE$4&amp;ROW()&amp;"'"&amp;Fout_redundant, ""), "")</f>
        <v/>
      </c>
      <c r="BF6" s="27" t="str">
        <f t="shared" ref="BF6:BF69" si="34">IF(AF6&lt;0, IF(N6&lt;&gt;0, "| Veld '"&amp;BF$4&amp;ROW()&amp;"'"&amp;Fout_redundant, ""), "")</f>
        <v/>
      </c>
      <c r="BG6" s="27" t="str">
        <f t="shared" ref="BG6:BG69" si="35">IF(AG6&lt;0, IF(O6&lt;&gt;0, "| Veld '"&amp;BG$4&amp;ROW()&amp;"'"&amp;Fout_redundant, ""), "")</f>
        <v/>
      </c>
      <c r="BH6" s="174"/>
      <c r="BI6" s="89" t="str">
        <f t="shared" ref="BI6:BI69" ca="1" si="36">_xlfn.CONCAT(AV6:AX6,BB6:BD6,BE6:BG6,AH6:AJ6)</f>
        <v/>
      </c>
      <c r="BJ6" s="116" t="str">
        <f t="shared" ref="BJ6:BJ69" ca="1" si="37">IF($AO6&lt;&gt;"", IF(SUMIF(OFFSET($AN6, 1, 0, $AO6), "&gt;"&amp;$AN6, OFFSET(AY6, 1, 0, $AO6))&lt;&gt;0, IFERROR( "| Veld '"&amp;BJ$4&amp;ROW()&amp;"': "&amp;Waarschuwing_1&amp;_xlfn.TEXTJOIN(" &amp; ", TRUE, OFFSET(AY6,1,0,$AO6))&amp;" in kolom '"&amp;BJ$4&amp;"'"&amp;Waarschuwing_2, "| Veld '"&amp;BJ$4&amp;ROW()&amp;"': "&amp;Waarschuwing_legacy), ""), "")</f>
        <v/>
      </c>
      <c r="BK6" s="117" t="str">
        <f t="shared" ref="BK6:BK69" ca="1" si="38">IF($AO6&lt;&gt;"", IF(SUMIF(OFFSET($AN6, 1, 0, $AO6), "&gt;"&amp;$AN6, OFFSET(AZ6, 1, 0, $AO6))&lt;&gt;0, IFERROR( "| Veld '"&amp;BK$4&amp;ROW()&amp;"': "&amp;Waarschuwing_1&amp;_xlfn.TEXTJOIN(" &amp; ", TRUE, OFFSET(AZ6,1,0,$AO6))&amp;" in kolom '"&amp;BK$4&amp;"'"&amp;Waarschuwing_2, "| Veld '"&amp;BK$4&amp;ROW()&amp;"': "&amp;Waarschuwing_legacy), ""), "")</f>
        <v/>
      </c>
      <c r="BL6" s="117" t="str">
        <f t="shared" ref="BL6:BL69" ca="1" si="39">IF($AO6&lt;&gt;"", IF(SUMIF(OFFSET($AN6, 1, 0, $AO6), "&gt;"&amp;$AN6, OFFSET(BA6, 1, 0, $AO6))&lt;&gt;0, IFERROR( "| Veld '"&amp;BL$4&amp;ROW()&amp;"': "&amp;Waarschuwing_1&amp;_xlfn.TEXTJOIN(" &amp; ", TRUE, OFFSET(BA6,1,0,$AO6))&amp;" in kolom '"&amp;BL$4&amp;"'"&amp;Waarschuwing_2, "| Veld '"&amp;BL$4&amp;ROW()&amp;"': "&amp;Waarschuwing_legacy), ""), "")</f>
        <v/>
      </c>
      <c r="BM6" s="118" t="str">
        <f t="shared" ref="BM6:BM69" ca="1" si="40">_xlfn.CONCAT(BJ6:BL6, AK6:AM6)</f>
        <v/>
      </c>
      <c r="BO6" s="28" t="str">
        <f t="shared" ca="1" si="15"/>
        <v/>
      </c>
    </row>
    <row r="7" spans="1:93" s="27" customFormat="1" ht="14.25" customHeight="1" x14ac:dyDescent="0.3">
      <c r="A7" s="76" t="str">
        <f t="shared" ca="1" si="16"/>
        <v/>
      </c>
      <c r="B7" s="119"/>
      <c r="C7" s="119" t="s">
        <v>35</v>
      </c>
      <c r="D7" s="27" t="s">
        <v>35</v>
      </c>
      <c r="E7" s="27" t="s">
        <v>93</v>
      </c>
      <c r="L7" s="120">
        <v>700</v>
      </c>
      <c r="M7" s="220">
        <f>SUM(M8,M11:M12)</f>
        <v>0</v>
      </c>
      <c r="N7" s="123"/>
      <c r="O7" s="123"/>
      <c r="Y7" s="208"/>
      <c r="Z7" s="91"/>
      <c r="AB7" s="172"/>
      <c r="AC7" s="173"/>
      <c r="AD7" s="173"/>
      <c r="AE7" s="91">
        <v>0</v>
      </c>
      <c r="AF7" s="27">
        <v>-1</v>
      </c>
      <c r="AG7" s="27">
        <v>-1</v>
      </c>
      <c r="AH7" s="91"/>
      <c r="AK7" s="91"/>
      <c r="AN7" s="208">
        <f t="shared" si="17"/>
        <v>3</v>
      </c>
      <c r="AO7" s="27">
        <f>IF($AN8&gt;$AN7, IFERROR(MATCH($AN7, $AN8:$AN$146, 0)-1, ROW($AO$146)-ROW()), "")</f>
        <v>5</v>
      </c>
      <c r="AP7" s="91">
        <f t="shared" ca="1" si="18"/>
        <v>0</v>
      </c>
      <c r="AQ7" s="27" t="str">
        <f t="shared" ca="1" si="19"/>
        <v/>
      </c>
      <c r="AR7" s="27" t="str">
        <f t="shared" ca="1" si="20"/>
        <v/>
      </c>
      <c r="AS7" s="87">
        <f t="shared" ca="1" si="21"/>
        <v>0</v>
      </c>
      <c r="AT7" s="27" t="str">
        <f t="shared" ca="1" si="22"/>
        <v/>
      </c>
      <c r="AU7" s="27" t="str">
        <f t="shared" ca="1" si="23"/>
        <v/>
      </c>
      <c r="AV7" s="30" t="str">
        <f t="shared" ca="1" si="24"/>
        <v/>
      </c>
      <c r="AW7" s="30" t="str">
        <f t="shared" si="25"/>
        <v/>
      </c>
      <c r="AX7" s="30" t="str">
        <f t="shared" si="26"/>
        <v/>
      </c>
      <c r="AY7" s="85" t="str">
        <f t="shared" ca="1" si="27"/>
        <v/>
      </c>
      <c r="AZ7" s="30" t="str">
        <f t="shared" si="28"/>
        <v/>
      </c>
      <c r="BA7" s="30" t="str">
        <f t="shared" si="29"/>
        <v/>
      </c>
      <c r="BB7" s="87" t="str">
        <f t="shared" ca="1" si="30"/>
        <v/>
      </c>
      <c r="BC7" s="27" t="str">
        <f t="shared" ca="1" si="31"/>
        <v/>
      </c>
      <c r="BD7" s="27" t="str">
        <f t="shared" ca="1" si="32"/>
        <v/>
      </c>
      <c r="BE7" s="166" t="str">
        <f t="shared" si="33"/>
        <v/>
      </c>
      <c r="BF7" s="27" t="str">
        <f t="shared" si="34"/>
        <v/>
      </c>
      <c r="BG7" s="27" t="str">
        <f t="shared" si="35"/>
        <v/>
      </c>
      <c r="BH7" s="174"/>
      <c r="BI7" s="89" t="str">
        <f t="shared" ca="1" si="36"/>
        <v/>
      </c>
      <c r="BJ7" s="116" t="str">
        <f t="shared" ca="1" si="37"/>
        <v/>
      </c>
      <c r="BK7" s="117" t="str">
        <f t="shared" ca="1" si="38"/>
        <v/>
      </c>
      <c r="BL7" s="117" t="str">
        <f t="shared" ca="1" si="39"/>
        <v/>
      </c>
      <c r="BM7" s="118" t="str">
        <f t="shared" ca="1" si="40"/>
        <v/>
      </c>
      <c r="BO7" s="28" t="str">
        <f t="shared" ca="1" si="15"/>
        <v/>
      </c>
    </row>
    <row r="8" spans="1:93" s="27" customFormat="1" ht="14.25" customHeight="1" x14ac:dyDescent="0.3">
      <c r="A8" s="76" t="str">
        <f t="shared" ca="1" si="16"/>
        <v/>
      </c>
      <c r="B8" s="119"/>
      <c r="C8" s="119" t="s">
        <v>35</v>
      </c>
      <c r="D8" s="27" t="s">
        <v>35</v>
      </c>
      <c r="E8" s="27" t="s">
        <v>35</v>
      </c>
      <c r="F8" s="27" t="s">
        <v>290</v>
      </c>
      <c r="L8" s="120">
        <v>7001</v>
      </c>
      <c r="M8" s="220">
        <f>SUM(M9:M10)</f>
        <v>0</v>
      </c>
      <c r="N8" s="123"/>
      <c r="O8" s="123"/>
      <c r="Y8" s="208"/>
      <c r="Z8" s="91"/>
      <c r="AB8" s="172"/>
      <c r="AC8" s="173"/>
      <c r="AD8" s="173"/>
      <c r="AE8" s="91">
        <v>0</v>
      </c>
      <c r="AF8" s="27">
        <v>-1</v>
      </c>
      <c r="AG8" s="27">
        <v>-1</v>
      </c>
      <c r="AH8" s="91"/>
      <c r="AK8" s="91"/>
      <c r="AN8" s="208">
        <f t="shared" si="17"/>
        <v>4</v>
      </c>
      <c r="AO8" s="27">
        <f>IF($AN9&gt;$AN8, IFERROR(MATCH($AN8, $AN9:$AN$146, 0)-1, ROW($AO$146)-ROW()), "")</f>
        <v>2</v>
      </c>
      <c r="AP8" s="91">
        <f t="shared" ca="1" si="18"/>
        <v>0</v>
      </c>
      <c r="AQ8" s="27" t="str">
        <f t="shared" ca="1" si="19"/>
        <v/>
      </c>
      <c r="AR8" s="27" t="str">
        <f t="shared" ca="1" si="20"/>
        <v/>
      </c>
      <c r="AS8" s="87">
        <f t="shared" ca="1" si="21"/>
        <v>0</v>
      </c>
      <c r="AT8" s="27" t="str">
        <f t="shared" ca="1" si="22"/>
        <v/>
      </c>
      <c r="AU8" s="27" t="str">
        <f t="shared" ca="1" si="23"/>
        <v/>
      </c>
      <c r="AV8" s="30" t="str">
        <f t="shared" ca="1" si="24"/>
        <v/>
      </c>
      <c r="AW8" s="30" t="str">
        <f t="shared" si="25"/>
        <v/>
      </c>
      <c r="AX8" s="30" t="str">
        <f t="shared" si="26"/>
        <v/>
      </c>
      <c r="AY8" s="85" t="str">
        <f t="shared" ca="1" si="27"/>
        <v/>
      </c>
      <c r="AZ8" s="30" t="str">
        <f t="shared" si="28"/>
        <v/>
      </c>
      <c r="BA8" s="30" t="str">
        <f t="shared" si="29"/>
        <v/>
      </c>
      <c r="BB8" s="87" t="str">
        <f t="shared" ca="1" si="30"/>
        <v/>
      </c>
      <c r="BC8" s="27" t="str">
        <f t="shared" ca="1" si="31"/>
        <v/>
      </c>
      <c r="BD8" s="27" t="str">
        <f t="shared" ca="1" si="32"/>
        <v/>
      </c>
      <c r="BE8" s="166" t="str">
        <f t="shared" si="33"/>
        <v/>
      </c>
      <c r="BF8" s="27" t="str">
        <f t="shared" si="34"/>
        <v/>
      </c>
      <c r="BG8" s="27" t="str">
        <f t="shared" si="35"/>
        <v/>
      </c>
      <c r="BH8" s="174"/>
      <c r="BI8" s="89" t="str">
        <f t="shared" ca="1" si="36"/>
        <v/>
      </c>
      <c r="BJ8" s="116" t="str">
        <f t="shared" ca="1" si="37"/>
        <v/>
      </c>
      <c r="BK8" s="117" t="str">
        <f t="shared" ca="1" si="38"/>
        <v/>
      </c>
      <c r="BL8" s="117" t="str">
        <f t="shared" ca="1" si="39"/>
        <v/>
      </c>
      <c r="BM8" s="118" t="str">
        <f t="shared" ca="1" si="40"/>
        <v/>
      </c>
      <c r="BO8" s="28" t="str">
        <f t="shared" ca="1" si="15"/>
        <v/>
      </c>
    </row>
    <row r="9" spans="1:93" s="27" customFormat="1" ht="14.25" customHeight="1" x14ac:dyDescent="0.3">
      <c r="A9" s="76" t="str">
        <f t="shared" ca="1" si="16"/>
        <v/>
      </c>
      <c r="B9" s="119"/>
      <c r="C9" s="119"/>
      <c r="G9" s="27" t="s">
        <v>382</v>
      </c>
      <c r="L9" s="120">
        <v>70010</v>
      </c>
      <c r="M9" s="220"/>
      <c r="N9" s="123"/>
      <c r="O9" s="123"/>
      <c r="Y9" s="208"/>
      <c r="Z9" s="91"/>
      <c r="AB9" s="172"/>
      <c r="AC9" s="173"/>
      <c r="AD9" s="173"/>
      <c r="AE9" s="91">
        <v>0</v>
      </c>
      <c r="AF9" s="27">
        <v>-1</v>
      </c>
      <c r="AG9" s="27">
        <v>-1</v>
      </c>
      <c r="AH9" s="91"/>
      <c r="AK9" s="91"/>
      <c r="AN9" s="208">
        <f t="shared" si="17"/>
        <v>5</v>
      </c>
      <c r="AO9" s="27" t="str">
        <f>IF($AN10&gt;$AN9, IFERROR(MATCH($AN9, $AN10:$AN$146, 0)-1, ROW($AO$146)-ROW()), "")</f>
        <v/>
      </c>
      <c r="AP9" s="91">
        <f t="shared" ca="1" si="18"/>
        <v>0</v>
      </c>
      <c r="AQ9" s="27" t="str">
        <f t="shared" ca="1" si="19"/>
        <v/>
      </c>
      <c r="AR9" s="27" t="str">
        <f t="shared" ca="1" si="20"/>
        <v/>
      </c>
      <c r="AS9" s="87">
        <f t="shared" ca="1" si="21"/>
        <v>0</v>
      </c>
      <c r="AT9" s="27" t="str">
        <f t="shared" ca="1" si="22"/>
        <v/>
      </c>
      <c r="AU9" s="27" t="str">
        <f t="shared" ca="1" si="23"/>
        <v/>
      </c>
      <c r="AV9" s="30" t="str">
        <f t="shared" ca="1" si="24"/>
        <v/>
      </c>
      <c r="AW9" s="30" t="str">
        <f t="shared" si="25"/>
        <v/>
      </c>
      <c r="AX9" s="30" t="str">
        <f t="shared" si="26"/>
        <v/>
      </c>
      <c r="AY9" s="85" t="str">
        <f t="shared" ca="1" si="27"/>
        <v/>
      </c>
      <c r="AZ9" s="30" t="str">
        <f t="shared" si="28"/>
        <v/>
      </c>
      <c r="BA9" s="30" t="str">
        <f t="shared" si="29"/>
        <v/>
      </c>
      <c r="BB9" s="87" t="str">
        <f t="shared" ca="1" si="30"/>
        <v/>
      </c>
      <c r="BC9" s="27" t="str">
        <f t="shared" ca="1" si="31"/>
        <v/>
      </c>
      <c r="BD9" s="27" t="str">
        <f t="shared" ca="1" si="32"/>
        <v/>
      </c>
      <c r="BE9" s="166" t="str">
        <f t="shared" si="33"/>
        <v/>
      </c>
      <c r="BF9" s="27" t="str">
        <f t="shared" si="34"/>
        <v/>
      </c>
      <c r="BG9" s="27" t="str">
        <f t="shared" si="35"/>
        <v/>
      </c>
      <c r="BH9" s="174"/>
      <c r="BI9" s="89" t="str">
        <f t="shared" ca="1" si="36"/>
        <v/>
      </c>
      <c r="BJ9" s="116" t="str">
        <f t="shared" ca="1" si="37"/>
        <v/>
      </c>
      <c r="BK9" s="117" t="str">
        <f t="shared" ca="1" si="38"/>
        <v/>
      </c>
      <c r="BL9" s="117" t="str">
        <f t="shared" ca="1" si="39"/>
        <v/>
      </c>
      <c r="BM9" s="118" t="str">
        <f t="shared" ca="1" si="40"/>
        <v/>
      </c>
      <c r="BO9" s="28" t="str">
        <f t="shared" ca="1" si="15"/>
        <v/>
      </c>
    </row>
    <row r="10" spans="1:93" s="27" customFormat="1" ht="14.25" customHeight="1" x14ac:dyDescent="0.3">
      <c r="A10" s="76" t="str">
        <f t="shared" ca="1" si="16"/>
        <v/>
      </c>
      <c r="B10" s="119"/>
      <c r="C10" s="119"/>
      <c r="G10" s="27" t="s">
        <v>352</v>
      </c>
      <c r="L10" s="120">
        <v>70011</v>
      </c>
      <c r="M10" s="220"/>
      <c r="N10" s="123"/>
      <c r="O10" s="123"/>
      <c r="Y10" s="208"/>
      <c r="Z10" s="91"/>
      <c r="AB10" s="172"/>
      <c r="AC10" s="173"/>
      <c r="AD10" s="173"/>
      <c r="AE10" s="91">
        <v>0</v>
      </c>
      <c r="AF10" s="27">
        <v>-1</v>
      </c>
      <c r="AG10" s="27">
        <v>-1</v>
      </c>
      <c r="AH10" s="91"/>
      <c r="AK10" s="91"/>
      <c r="AN10" s="208">
        <f t="shared" si="17"/>
        <v>5</v>
      </c>
      <c r="AO10" s="27" t="str">
        <f>IF($AN11&gt;$AN10, IFERROR(MATCH($AN10, $AN11:$AN$146, 0)-1, ROW($AO$146)-ROW()), "")</f>
        <v/>
      </c>
      <c r="AP10" s="91">
        <f t="shared" ca="1" si="18"/>
        <v>0</v>
      </c>
      <c r="AQ10" s="27" t="str">
        <f t="shared" ca="1" si="19"/>
        <v/>
      </c>
      <c r="AR10" s="27" t="str">
        <f t="shared" ca="1" si="20"/>
        <v/>
      </c>
      <c r="AS10" s="87">
        <f t="shared" ca="1" si="21"/>
        <v>0</v>
      </c>
      <c r="AT10" s="27" t="str">
        <f t="shared" ca="1" si="22"/>
        <v/>
      </c>
      <c r="AU10" s="27" t="str">
        <f t="shared" ca="1" si="23"/>
        <v/>
      </c>
      <c r="AV10" s="30" t="str">
        <f t="shared" ca="1" si="24"/>
        <v/>
      </c>
      <c r="AW10" s="30" t="str">
        <f t="shared" si="25"/>
        <v/>
      </c>
      <c r="AX10" s="30" t="str">
        <f t="shared" si="26"/>
        <v/>
      </c>
      <c r="AY10" s="85" t="str">
        <f t="shared" ca="1" si="27"/>
        <v/>
      </c>
      <c r="AZ10" s="30" t="str">
        <f t="shared" si="28"/>
        <v/>
      </c>
      <c r="BA10" s="30" t="str">
        <f t="shared" si="29"/>
        <v/>
      </c>
      <c r="BB10" s="87" t="str">
        <f t="shared" ca="1" si="30"/>
        <v/>
      </c>
      <c r="BC10" s="27" t="str">
        <f t="shared" ca="1" si="31"/>
        <v/>
      </c>
      <c r="BD10" s="27" t="str">
        <f t="shared" ca="1" si="32"/>
        <v/>
      </c>
      <c r="BE10" s="166" t="str">
        <f t="shared" si="33"/>
        <v/>
      </c>
      <c r="BF10" s="27" t="str">
        <f t="shared" si="34"/>
        <v/>
      </c>
      <c r="BG10" s="27" t="str">
        <f t="shared" si="35"/>
        <v/>
      </c>
      <c r="BH10" s="174"/>
      <c r="BI10" s="89" t="str">
        <f t="shared" ca="1" si="36"/>
        <v/>
      </c>
      <c r="BJ10" s="116" t="str">
        <f t="shared" ca="1" si="37"/>
        <v/>
      </c>
      <c r="BK10" s="117" t="str">
        <f t="shared" ca="1" si="38"/>
        <v/>
      </c>
      <c r="BL10" s="117" t="str">
        <f t="shared" ca="1" si="39"/>
        <v/>
      </c>
      <c r="BM10" s="118" t="str">
        <f t="shared" ca="1" si="40"/>
        <v/>
      </c>
      <c r="BO10" s="28" t="str">
        <f t="shared" ca="1" si="15"/>
        <v/>
      </c>
    </row>
    <row r="11" spans="1:93" s="27" customFormat="1" ht="14.25" customHeight="1" x14ac:dyDescent="0.3">
      <c r="A11" s="76" t="str">
        <f t="shared" ca="1" si="16"/>
        <v/>
      </c>
      <c r="B11" s="119"/>
      <c r="C11" s="119"/>
      <c r="F11" s="27" t="s">
        <v>131</v>
      </c>
      <c r="L11" s="120">
        <v>7005</v>
      </c>
      <c r="M11" s="220"/>
      <c r="N11" s="123"/>
      <c r="O11" s="123"/>
      <c r="Y11" s="208"/>
      <c r="Z11" s="91"/>
      <c r="AB11" s="172"/>
      <c r="AC11" s="173"/>
      <c r="AD11" s="173"/>
      <c r="AE11" s="91">
        <v>0</v>
      </c>
      <c r="AF11" s="27">
        <v>-1</v>
      </c>
      <c r="AG11" s="27">
        <v>-1</v>
      </c>
      <c r="AH11" s="91"/>
      <c r="AK11" s="91"/>
      <c r="AN11" s="208">
        <f t="shared" si="17"/>
        <v>4</v>
      </c>
      <c r="AO11" s="27" t="str">
        <f>IF($AN12&gt;$AN11, IFERROR(MATCH($AN11, $AN12:$AN$146, 0)-1, ROW($AO$146)-ROW()), "")</f>
        <v/>
      </c>
      <c r="AP11" s="91">
        <f t="shared" ca="1" si="18"/>
        <v>0</v>
      </c>
      <c r="AQ11" s="27" t="str">
        <f t="shared" ca="1" si="19"/>
        <v/>
      </c>
      <c r="AR11" s="27" t="str">
        <f t="shared" ca="1" si="20"/>
        <v/>
      </c>
      <c r="AS11" s="87">
        <f t="shared" ca="1" si="21"/>
        <v>0</v>
      </c>
      <c r="AT11" s="27" t="str">
        <f t="shared" ca="1" si="22"/>
        <v/>
      </c>
      <c r="AU11" s="27" t="str">
        <f t="shared" ca="1" si="23"/>
        <v/>
      </c>
      <c r="AV11" s="30" t="str">
        <f t="shared" ca="1" si="24"/>
        <v/>
      </c>
      <c r="AW11" s="30" t="str">
        <f t="shared" si="25"/>
        <v/>
      </c>
      <c r="AX11" s="30" t="str">
        <f t="shared" si="26"/>
        <v/>
      </c>
      <c r="AY11" s="85" t="str">
        <f t="shared" ca="1" si="27"/>
        <v/>
      </c>
      <c r="AZ11" s="30" t="str">
        <f t="shared" si="28"/>
        <v/>
      </c>
      <c r="BA11" s="30" t="str">
        <f t="shared" si="29"/>
        <v/>
      </c>
      <c r="BB11" s="87" t="str">
        <f t="shared" ca="1" si="30"/>
        <v/>
      </c>
      <c r="BC11" s="27" t="str">
        <f t="shared" ca="1" si="31"/>
        <v/>
      </c>
      <c r="BD11" s="27" t="str">
        <f t="shared" ca="1" si="32"/>
        <v/>
      </c>
      <c r="BE11" s="166" t="str">
        <f t="shared" si="33"/>
        <v/>
      </c>
      <c r="BF11" s="27" t="str">
        <f t="shared" si="34"/>
        <v/>
      </c>
      <c r="BG11" s="27" t="str">
        <f t="shared" si="35"/>
        <v/>
      </c>
      <c r="BH11" s="174"/>
      <c r="BI11" s="89" t="str">
        <f t="shared" ca="1" si="36"/>
        <v/>
      </c>
      <c r="BJ11" s="116" t="str">
        <f t="shared" ca="1" si="37"/>
        <v/>
      </c>
      <c r="BK11" s="117" t="str">
        <f t="shared" ca="1" si="38"/>
        <v/>
      </c>
      <c r="BL11" s="117" t="str">
        <f t="shared" ca="1" si="39"/>
        <v/>
      </c>
      <c r="BM11" s="118" t="str">
        <f t="shared" ca="1" si="40"/>
        <v/>
      </c>
      <c r="BO11" s="28" t="str">
        <f t="shared" ca="1" si="15"/>
        <v/>
      </c>
    </row>
    <row r="12" spans="1:93" s="27" customFormat="1" ht="14.25" customHeight="1" x14ac:dyDescent="0.3">
      <c r="A12" s="76" t="str">
        <f t="shared" ca="1" si="16"/>
        <v/>
      </c>
      <c r="B12" s="119"/>
      <c r="C12" s="119" t="s">
        <v>35</v>
      </c>
      <c r="D12" s="27" t="s">
        <v>35</v>
      </c>
      <c r="E12" s="27" t="s">
        <v>35</v>
      </c>
      <c r="F12" s="27" t="s">
        <v>289</v>
      </c>
      <c r="L12" s="120">
        <v>7008</v>
      </c>
      <c r="M12" s="220"/>
      <c r="N12" s="123"/>
      <c r="O12" s="123"/>
      <c r="Y12" s="208"/>
      <c r="Z12" s="91"/>
      <c r="AB12" s="172"/>
      <c r="AC12" s="173"/>
      <c r="AD12" s="173"/>
      <c r="AE12" s="91">
        <v>0</v>
      </c>
      <c r="AF12" s="27">
        <v>-1</v>
      </c>
      <c r="AG12" s="27">
        <v>-1</v>
      </c>
      <c r="AH12" s="91"/>
      <c r="AK12" s="91"/>
      <c r="AN12" s="208">
        <f t="shared" si="17"/>
        <v>4</v>
      </c>
      <c r="AO12" s="27" t="str">
        <f>IF($AN13&gt;$AN12, IFERROR(MATCH($AN12, $AN13:$AN$146, 0)-1, ROW($AO$146)-ROW()), "")</f>
        <v/>
      </c>
      <c r="AP12" s="91">
        <f t="shared" ca="1" si="18"/>
        <v>0</v>
      </c>
      <c r="AQ12" s="27" t="str">
        <f t="shared" ca="1" si="19"/>
        <v/>
      </c>
      <c r="AR12" s="27" t="str">
        <f t="shared" ca="1" si="20"/>
        <v/>
      </c>
      <c r="AS12" s="87">
        <f t="shared" ca="1" si="21"/>
        <v>0</v>
      </c>
      <c r="AT12" s="27" t="str">
        <f t="shared" ca="1" si="22"/>
        <v/>
      </c>
      <c r="AU12" s="27" t="str">
        <f t="shared" ca="1" si="23"/>
        <v/>
      </c>
      <c r="AV12" s="30" t="str">
        <f t="shared" ca="1" si="24"/>
        <v/>
      </c>
      <c r="AW12" s="30" t="str">
        <f t="shared" si="25"/>
        <v/>
      </c>
      <c r="AX12" s="30" t="str">
        <f t="shared" si="26"/>
        <v/>
      </c>
      <c r="AY12" s="85" t="str">
        <f t="shared" ca="1" si="27"/>
        <v/>
      </c>
      <c r="AZ12" s="30" t="str">
        <f t="shared" si="28"/>
        <v/>
      </c>
      <c r="BA12" s="30" t="str">
        <f t="shared" si="29"/>
        <v/>
      </c>
      <c r="BB12" s="87" t="str">
        <f t="shared" ca="1" si="30"/>
        <v/>
      </c>
      <c r="BC12" s="27" t="str">
        <f t="shared" ca="1" si="31"/>
        <v/>
      </c>
      <c r="BD12" s="27" t="str">
        <f t="shared" ca="1" si="32"/>
        <v/>
      </c>
      <c r="BE12" s="166" t="str">
        <f t="shared" si="33"/>
        <v/>
      </c>
      <c r="BF12" s="27" t="str">
        <f t="shared" si="34"/>
        <v/>
      </c>
      <c r="BG12" s="27" t="str">
        <f t="shared" si="35"/>
        <v/>
      </c>
      <c r="BH12" s="174"/>
      <c r="BI12" s="89" t="str">
        <f t="shared" ca="1" si="36"/>
        <v/>
      </c>
      <c r="BJ12" s="116" t="str">
        <f t="shared" ca="1" si="37"/>
        <v/>
      </c>
      <c r="BK12" s="117" t="str">
        <f t="shared" ca="1" si="38"/>
        <v/>
      </c>
      <c r="BL12" s="117" t="str">
        <f t="shared" ca="1" si="39"/>
        <v/>
      </c>
      <c r="BM12" s="118" t="str">
        <f t="shared" ca="1" si="40"/>
        <v/>
      </c>
      <c r="BO12" s="28" t="str">
        <f t="shared" ca="1" si="15"/>
        <v/>
      </c>
    </row>
    <row r="13" spans="1:93" s="27" customFormat="1" ht="14.25" customHeight="1" x14ac:dyDescent="0.3">
      <c r="A13" s="76" t="str">
        <f t="shared" ca="1" si="16"/>
        <v/>
      </c>
      <c r="B13" s="119"/>
      <c r="C13" s="119" t="s">
        <v>35</v>
      </c>
      <c r="D13" s="119" t="s">
        <v>35</v>
      </c>
      <c r="E13" s="119" t="s">
        <v>94</v>
      </c>
      <c r="F13" s="119"/>
      <c r="G13" s="119"/>
      <c r="H13" s="119"/>
      <c r="I13" s="119"/>
      <c r="J13" s="119"/>
      <c r="L13" s="120">
        <v>701</v>
      </c>
      <c r="M13" s="219">
        <f>SUM(M14,M17)</f>
        <v>0</v>
      </c>
      <c r="N13" s="121"/>
      <c r="O13" s="121"/>
      <c r="Y13" s="208"/>
      <c r="Z13" s="91"/>
      <c r="AB13" s="172"/>
      <c r="AC13" s="173"/>
      <c r="AD13" s="173"/>
      <c r="AE13" s="91">
        <v>0</v>
      </c>
      <c r="AF13" s="27">
        <v>-1</v>
      </c>
      <c r="AG13" s="27">
        <v>-1</v>
      </c>
      <c r="AH13" s="91"/>
      <c r="AK13" s="91"/>
      <c r="AN13" s="208">
        <f t="shared" si="17"/>
        <v>3</v>
      </c>
      <c r="AO13" s="27">
        <f>IF($AN14&gt;$AN13, IFERROR(MATCH($AN13, $AN14:$AN$146, 0)-1, ROW($AO$146)-ROW()), "")</f>
        <v>6</v>
      </c>
      <c r="AP13" s="91">
        <f t="shared" ca="1" si="18"/>
        <v>0</v>
      </c>
      <c r="AQ13" s="27" t="str">
        <f t="shared" ca="1" si="19"/>
        <v/>
      </c>
      <c r="AR13" s="27" t="str">
        <f t="shared" ca="1" si="20"/>
        <v/>
      </c>
      <c r="AS13" s="87">
        <f t="shared" ca="1" si="21"/>
        <v>0</v>
      </c>
      <c r="AT13" s="27" t="str">
        <f t="shared" ca="1" si="22"/>
        <v/>
      </c>
      <c r="AU13" s="27" t="str">
        <f t="shared" ca="1" si="23"/>
        <v/>
      </c>
      <c r="AV13" s="30" t="str">
        <f t="shared" ca="1" si="24"/>
        <v/>
      </c>
      <c r="AW13" s="30" t="str">
        <f t="shared" si="25"/>
        <v/>
      </c>
      <c r="AX13" s="30" t="str">
        <f t="shared" si="26"/>
        <v/>
      </c>
      <c r="AY13" s="85" t="str">
        <f t="shared" ca="1" si="27"/>
        <v/>
      </c>
      <c r="AZ13" s="30" t="str">
        <f t="shared" si="28"/>
        <v/>
      </c>
      <c r="BA13" s="30" t="str">
        <f t="shared" si="29"/>
        <v/>
      </c>
      <c r="BB13" s="87" t="str">
        <f t="shared" ca="1" si="30"/>
        <v/>
      </c>
      <c r="BC13" s="27" t="str">
        <f t="shared" ca="1" si="31"/>
        <v/>
      </c>
      <c r="BD13" s="27" t="str">
        <f t="shared" ca="1" si="32"/>
        <v/>
      </c>
      <c r="BE13" s="166" t="str">
        <f t="shared" si="33"/>
        <v/>
      </c>
      <c r="BF13" s="27" t="str">
        <f t="shared" si="34"/>
        <v/>
      </c>
      <c r="BG13" s="27" t="str">
        <f t="shared" si="35"/>
        <v/>
      </c>
      <c r="BH13" s="174"/>
      <c r="BI13" s="89" t="str">
        <f t="shared" ca="1" si="36"/>
        <v/>
      </c>
      <c r="BJ13" s="116" t="str">
        <f t="shared" ca="1" si="37"/>
        <v/>
      </c>
      <c r="BK13" s="117" t="str">
        <f t="shared" ca="1" si="38"/>
        <v/>
      </c>
      <c r="BL13" s="117" t="str">
        <f t="shared" ca="1" si="39"/>
        <v/>
      </c>
      <c r="BM13" s="118" t="str">
        <f t="shared" ca="1" si="40"/>
        <v/>
      </c>
      <c r="BO13" s="28" t="str">
        <f t="shared" ca="1" si="15"/>
        <v/>
      </c>
    </row>
    <row r="14" spans="1:93" s="27" customFormat="1" ht="14.25" customHeight="1" x14ac:dyDescent="0.3">
      <c r="A14" s="76" t="str">
        <f t="shared" ca="1" si="16"/>
        <v/>
      </c>
      <c r="B14" s="119"/>
      <c r="C14" s="119" t="s">
        <v>35</v>
      </c>
      <c r="D14" s="119" t="s">
        <v>35</v>
      </c>
      <c r="E14" s="119" t="s">
        <v>35</v>
      </c>
      <c r="F14" s="119" t="s">
        <v>273</v>
      </c>
      <c r="G14" s="119"/>
      <c r="H14" s="119"/>
      <c r="I14" s="119"/>
      <c r="J14" s="119"/>
      <c r="L14" s="120">
        <v>7010</v>
      </c>
      <c r="M14" s="219">
        <f>SUM(M15:M16)</f>
        <v>0</v>
      </c>
      <c r="N14" s="121"/>
      <c r="O14" s="121"/>
      <c r="Y14" s="208"/>
      <c r="Z14" s="91"/>
      <c r="AB14" s="172"/>
      <c r="AC14" s="173"/>
      <c r="AD14" s="173"/>
      <c r="AE14" s="91">
        <v>0</v>
      </c>
      <c r="AF14" s="27">
        <v>-1</v>
      </c>
      <c r="AG14" s="27">
        <v>-1</v>
      </c>
      <c r="AH14" s="91"/>
      <c r="AK14" s="91"/>
      <c r="AN14" s="208">
        <f t="shared" si="17"/>
        <v>4</v>
      </c>
      <c r="AO14" s="27">
        <f>IF($AN15&gt;$AN14, IFERROR(MATCH($AN14, $AN15:$AN$146, 0)-1, ROW($AO$146)-ROW()), "")</f>
        <v>2</v>
      </c>
      <c r="AP14" s="91">
        <f t="shared" ca="1" si="18"/>
        <v>0</v>
      </c>
      <c r="AQ14" s="27" t="str">
        <f t="shared" ca="1" si="19"/>
        <v/>
      </c>
      <c r="AR14" s="27" t="str">
        <f t="shared" ca="1" si="20"/>
        <v/>
      </c>
      <c r="AS14" s="87">
        <f t="shared" ca="1" si="21"/>
        <v>0</v>
      </c>
      <c r="AT14" s="27" t="str">
        <f t="shared" ca="1" si="22"/>
        <v/>
      </c>
      <c r="AU14" s="27" t="str">
        <f t="shared" ca="1" si="23"/>
        <v/>
      </c>
      <c r="AV14" s="30" t="str">
        <f t="shared" ca="1" si="24"/>
        <v/>
      </c>
      <c r="AW14" s="30" t="str">
        <f t="shared" si="25"/>
        <v/>
      </c>
      <c r="AX14" s="30" t="str">
        <f t="shared" si="26"/>
        <v/>
      </c>
      <c r="AY14" s="85" t="str">
        <f t="shared" ca="1" si="27"/>
        <v/>
      </c>
      <c r="AZ14" s="30" t="str">
        <f t="shared" si="28"/>
        <v/>
      </c>
      <c r="BA14" s="30" t="str">
        <f t="shared" si="29"/>
        <v/>
      </c>
      <c r="BB14" s="87" t="str">
        <f t="shared" ca="1" si="30"/>
        <v/>
      </c>
      <c r="BC14" s="27" t="str">
        <f t="shared" ca="1" si="31"/>
        <v/>
      </c>
      <c r="BD14" s="27" t="str">
        <f t="shared" ca="1" si="32"/>
        <v/>
      </c>
      <c r="BE14" s="166" t="str">
        <f t="shared" si="33"/>
        <v/>
      </c>
      <c r="BF14" s="27" t="str">
        <f t="shared" si="34"/>
        <v/>
      </c>
      <c r="BG14" s="27" t="str">
        <f t="shared" si="35"/>
        <v/>
      </c>
      <c r="BH14" s="174"/>
      <c r="BI14" s="89" t="str">
        <f t="shared" ca="1" si="36"/>
        <v/>
      </c>
      <c r="BJ14" s="116" t="str">
        <f t="shared" ca="1" si="37"/>
        <v/>
      </c>
      <c r="BK14" s="117" t="str">
        <f t="shared" ca="1" si="38"/>
        <v/>
      </c>
      <c r="BL14" s="117" t="str">
        <f t="shared" ca="1" si="39"/>
        <v/>
      </c>
      <c r="BM14" s="118" t="str">
        <f t="shared" ca="1" si="40"/>
        <v/>
      </c>
      <c r="BO14" s="28" t="str">
        <f t="shared" ca="1" si="15"/>
        <v/>
      </c>
    </row>
    <row r="15" spans="1:93" s="27" customFormat="1" ht="14.25" customHeight="1" x14ac:dyDescent="0.3">
      <c r="A15" s="76" t="str">
        <f t="shared" ca="1" si="16"/>
        <v/>
      </c>
      <c r="B15" s="119"/>
      <c r="C15" s="119"/>
      <c r="D15" s="119"/>
      <c r="E15" s="119"/>
      <c r="F15" s="119"/>
      <c r="G15" s="119" t="s">
        <v>313</v>
      </c>
      <c r="H15" s="119"/>
      <c r="I15" s="119"/>
      <c r="J15" s="119"/>
      <c r="L15" s="120">
        <v>70100</v>
      </c>
      <c r="M15" s="219"/>
      <c r="N15" s="121"/>
      <c r="O15" s="121"/>
      <c r="Y15" s="208"/>
      <c r="Z15" s="91"/>
      <c r="AB15" s="172"/>
      <c r="AC15" s="173"/>
      <c r="AD15" s="173"/>
      <c r="AE15" s="91">
        <v>0</v>
      </c>
      <c r="AF15" s="27">
        <v>-1</v>
      </c>
      <c r="AG15" s="27">
        <v>-1</v>
      </c>
      <c r="AH15" s="91"/>
      <c r="AK15" s="91"/>
      <c r="AN15" s="208">
        <f t="shared" si="17"/>
        <v>5</v>
      </c>
      <c r="AO15" s="27" t="str">
        <f>IF($AN16&gt;$AN15, IFERROR(MATCH($AN15, $AN16:$AN$146, 0)-1, ROW($AO$146)-ROW()), "")</f>
        <v/>
      </c>
      <c r="AP15" s="91">
        <f t="shared" ca="1" si="18"/>
        <v>0</v>
      </c>
      <c r="AQ15" s="27" t="str">
        <f t="shared" ca="1" si="19"/>
        <v/>
      </c>
      <c r="AR15" s="27" t="str">
        <f t="shared" ca="1" si="20"/>
        <v/>
      </c>
      <c r="AS15" s="87">
        <f t="shared" ca="1" si="21"/>
        <v>0</v>
      </c>
      <c r="AT15" s="27" t="str">
        <f t="shared" ca="1" si="22"/>
        <v/>
      </c>
      <c r="AU15" s="27" t="str">
        <f t="shared" ca="1" si="23"/>
        <v/>
      </c>
      <c r="AV15" s="30" t="str">
        <f t="shared" ca="1" si="24"/>
        <v/>
      </c>
      <c r="AW15" s="30" t="str">
        <f t="shared" si="25"/>
        <v/>
      </c>
      <c r="AX15" s="30" t="str">
        <f t="shared" si="26"/>
        <v/>
      </c>
      <c r="AY15" s="85" t="str">
        <f t="shared" ca="1" si="27"/>
        <v/>
      </c>
      <c r="AZ15" s="30" t="str">
        <f t="shared" si="28"/>
        <v/>
      </c>
      <c r="BA15" s="30" t="str">
        <f t="shared" si="29"/>
        <v/>
      </c>
      <c r="BB15" s="87" t="str">
        <f t="shared" ca="1" si="30"/>
        <v/>
      </c>
      <c r="BC15" s="27" t="str">
        <f t="shared" ca="1" si="31"/>
        <v/>
      </c>
      <c r="BD15" s="27" t="str">
        <f t="shared" ca="1" si="32"/>
        <v/>
      </c>
      <c r="BE15" s="166" t="str">
        <f t="shared" si="33"/>
        <v/>
      </c>
      <c r="BF15" s="27" t="str">
        <f t="shared" si="34"/>
        <v/>
      </c>
      <c r="BG15" s="27" t="str">
        <f t="shared" si="35"/>
        <v/>
      </c>
      <c r="BH15" s="174"/>
      <c r="BI15" s="89" t="str">
        <f t="shared" ca="1" si="36"/>
        <v/>
      </c>
      <c r="BJ15" s="116" t="str">
        <f t="shared" ca="1" si="37"/>
        <v/>
      </c>
      <c r="BK15" s="117" t="str">
        <f t="shared" ca="1" si="38"/>
        <v/>
      </c>
      <c r="BL15" s="117" t="str">
        <f t="shared" ca="1" si="39"/>
        <v/>
      </c>
      <c r="BM15" s="118" t="str">
        <f t="shared" ca="1" si="40"/>
        <v/>
      </c>
      <c r="BO15" s="28" t="str">
        <f t="shared" ca="1" si="15"/>
        <v/>
      </c>
    </row>
    <row r="16" spans="1:93" s="27" customFormat="1" ht="14.25" customHeight="1" x14ac:dyDescent="0.3">
      <c r="A16" s="76" t="str">
        <f t="shared" ca="1" si="16"/>
        <v/>
      </c>
      <c r="B16" s="119"/>
      <c r="C16" s="119"/>
      <c r="D16" s="119"/>
      <c r="E16" s="119"/>
      <c r="F16" s="119"/>
      <c r="G16" s="119" t="s">
        <v>314</v>
      </c>
      <c r="H16" s="119"/>
      <c r="I16" s="119"/>
      <c r="J16" s="119"/>
      <c r="L16" s="120">
        <v>70101</v>
      </c>
      <c r="M16" s="219"/>
      <c r="N16" s="121"/>
      <c r="O16" s="121"/>
      <c r="Y16" s="208"/>
      <c r="Z16" s="91"/>
      <c r="AB16" s="172"/>
      <c r="AC16" s="173"/>
      <c r="AD16" s="173"/>
      <c r="AE16" s="91">
        <v>0</v>
      </c>
      <c r="AF16" s="27">
        <v>-1</v>
      </c>
      <c r="AG16" s="27">
        <v>-1</v>
      </c>
      <c r="AH16" s="91"/>
      <c r="AK16" s="91"/>
      <c r="AN16" s="208">
        <f t="shared" si="17"/>
        <v>5</v>
      </c>
      <c r="AO16" s="27" t="str">
        <f>IF($AN17&gt;$AN16, IFERROR(MATCH($AN16, $AN17:$AN$146, 0)-1, ROW($AO$146)-ROW()), "")</f>
        <v/>
      </c>
      <c r="AP16" s="91">
        <f t="shared" ca="1" si="18"/>
        <v>0</v>
      </c>
      <c r="AQ16" s="27" t="str">
        <f t="shared" ca="1" si="19"/>
        <v/>
      </c>
      <c r="AR16" s="27" t="str">
        <f t="shared" ca="1" si="20"/>
        <v/>
      </c>
      <c r="AS16" s="87">
        <f t="shared" ca="1" si="21"/>
        <v>0</v>
      </c>
      <c r="AT16" s="27" t="str">
        <f t="shared" ca="1" si="22"/>
        <v/>
      </c>
      <c r="AU16" s="27" t="str">
        <f t="shared" ca="1" si="23"/>
        <v/>
      </c>
      <c r="AV16" s="30" t="str">
        <f t="shared" ca="1" si="24"/>
        <v/>
      </c>
      <c r="AW16" s="30" t="str">
        <f t="shared" si="25"/>
        <v/>
      </c>
      <c r="AX16" s="30" t="str">
        <f t="shared" si="26"/>
        <v/>
      </c>
      <c r="AY16" s="85" t="str">
        <f t="shared" ca="1" si="27"/>
        <v/>
      </c>
      <c r="AZ16" s="30" t="str">
        <f t="shared" si="28"/>
        <v/>
      </c>
      <c r="BA16" s="30" t="str">
        <f t="shared" si="29"/>
        <v/>
      </c>
      <c r="BB16" s="87" t="str">
        <f t="shared" ca="1" si="30"/>
        <v/>
      </c>
      <c r="BC16" s="27" t="str">
        <f t="shared" ca="1" si="31"/>
        <v/>
      </c>
      <c r="BD16" s="27" t="str">
        <f t="shared" ca="1" si="32"/>
        <v/>
      </c>
      <c r="BE16" s="166" t="str">
        <f t="shared" si="33"/>
        <v/>
      </c>
      <c r="BF16" s="27" t="str">
        <f t="shared" si="34"/>
        <v/>
      </c>
      <c r="BG16" s="27" t="str">
        <f t="shared" si="35"/>
        <v/>
      </c>
      <c r="BH16" s="174"/>
      <c r="BI16" s="89" t="str">
        <f t="shared" ca="1" si="36"/>
        <v/>
      </c>
      <c r="BJ16" s="116" t="str">
        <f t="shared" ca="1" si="37"/>
        <v/>
      </c>
      <c r="BK16" s="117" t="str">
        <f t="shared" ca="1" si="38"/>
        <v/>
      </c>
      <c r="BL16" s="117" t="str">
        <f t="shared" ca="1" si="39"/>
        <v/>
      </c>
      <c r="BM16" s="118" t="str">
        <f t="shared" ca="1" si="40"/>
        <v/>
      </c>
      <c r="BO16" s="28" t="str">
        <f t="shared" ca="1" si="15"/>
        <v/>
      </c>
    </row>
    <row r="17" spans="1:67" s="27" customFormat="1" ht="14.25" customHeight="1" x14ac:dyDescent="0.3">
      <c r="A17" s="76" t="str">
        <f t="shared" ca="1" si="16"/>
        <v/>
      </c>
      <c r="B17" s="119"/>
      <c r="C17" s="119" t="s">
        <v>35</v>
      </c>
      <c r="D17" s="119" t="s">
        <v>35</v>
      </c>
      <c r="E17" s="119" t="s">
        <v>35</v>
      </c>
      <c r="F17" s="119" t="s">
        <v>95</v>
      </c>
      <c r="G17" s="119"/>
      <c r="H17" s="119"/>
      <c r="I17" s="119"/>
      <c r="J17" s="119"/>
      <c r="L17" s="120">
        <v>7011</v>
      </c>
      <c r="M17" s="219">
        <f>SUM(M18:M19)</f>
        <v>0</v>
      </c>
      <c r="N17" s="121"/>
      <c r="O17" s="121"/>
      <c r="Y17" s="208"/>
      <c r="Z17" s="91"/>
      <c r="AB17" s="172"/>
      <c r="AC17" s="173"/>
      <c r="AD17" s="173"/>
      <c r="AE17" s="91">
        <v>0</v>
      </c>
      <c r="AF17" s="27">
        <v>-1</v>
      </c>
      <c r="AG17" s="27">
        <v>-1</v>
      </c>
      <c r="AH17" s="91"/>
      <c r="AK17" s="91"/>
      <c r="AN17" s="208">
        <f t="shared" si="17"/>
        <v>4</v>
      </c>
      <c r="AO17" s="27">
        <f>IF($AN18&gt;$AN17, IFERROR(MATCH($AN17, $AN18:$AN$146, 0)-1, ROW($AO$146)-ROW()), "")</f>
        <v>4</v>
      </c>
      <c r="AP17" s="91">
        <f t="shared" ca="1" si="18"/>
        <v>0</v>
      </c>
      <c r="AQ17" s="27" t="str">
        <f t="shared" ca="1" si="19"/>
        <v/>
      </c>
      <c r="AR17" s="27" t="str">
        <f t="shared" ca="1" si="20"/>
        <v/>
      </c>
      <c r="AS17" s="87">
        <f t="shared" ca="1" si="21"/>
        <v>0</v>
      </c>
      <c r="AT17" s="27" t="str">
        <f t="shared" ca="1" si="22"/>
        <v/>
      </c>
      <c r="AU17" s="27" t="str">
        <f t="shared" ca="1" si="23"/>
        <v/>
      </c>
      <c r="AV17" s="30" t="str">
        <f t="shared" ca="1" si="24"/>
        <v/>
      </c>
      <c r="AW17" s="30" t="str">
        <f t="shared" si="25"/>
        <v/>
      </c>
      <c r="AX17" s="30" t="str">
        <f t="shared" si="26"/>
        <v/>
      </c>
      <c r="AY17" s="85" t="str">
        <f t="shared" ca="1" si="27"/>
        <v/>
      </c>
      <c r="AZ17" s="30" t="str">
        <f t="shared" si="28"/>
        <v/>
      </c>
      <c r="BA17" s="30" t="str">
        <f t="shared" si="29"/>
        <v/>
      </c>
      <c r="BB17" s="87" t="str">
        <f t="shared" ca="1" si="30"/>
        <v/>
      </c>
      <c r="BC17" s="27" t="str">
        <f t="shared" ca="1" si="31"/>
        <v/>
      </c>
      <c r="BD17" s="27" t="str">
        <f t="shared" ca="1" si="32"/>
        <v/>
      </c>
      <c r="BE17" s="166" t="str">
        <f t="shared" si="33"/>
        <v/>
      </c>
      <c r="BF17" s="27" t="str">
        <f t="shared" si="34"/>
        <v/>
      </c>
      <c r="BG17" s="27" t="str">
        <f t="shared" si="35"/>
        <v/>
      </c>
      <c r="BH17" s="174"/>
      <c r="BI17" s="89" t="str">
        <f t="shared" ca="1" si="36"/>
        <v/>
      </c>
      <c r="BJ17" s="116" t="str">
        <f t="shared" ca="1" si="37"/>
        <v/>
      </c>
      <c r="BK17" s="117" t="str">
        <f t="shared" ca="1" si="38"/>
        <v/>
      </c>
      <c r="BL17" s="117" t="str">
        <f t="shared" ca="1" si="39"/>
        <v/>
      </c>
      <c r="BM17" s="118" t="str">
        <f t="shared" ca="1" si="40"/>
        <v/>
      </c>
      <c r="BO17" s="28" t="str">
        <f t="shared" ca="1" si="15"/>
        <v/>
      </c>
    </row>
    <row r="18" spans="1:67" s="27" customFormat="1" ht="14.25" customHeight="1" x14ac:dyDescent="0.3">
      <c r="A18" s="76" t="str">
        <f t="shared" ca="1" si="16"/>
        <v/>
      </c>
      <c r="B18" s="119"/>
      <c r="C18" s="119"/>
      <c r="D18" s="119"/>
      <c r="E18" s="119"/>
      <c r="F18" s="119"/>
      <c r="G18" s="119" t="s">
        <v>313</v>
      </c>
      <c r="H18" s="119"/>
      <c r="I18" s="119"/>
      <c r="J18" s="119"/>
      <c r="L18" s="120">
        <v>70110</v>
      </c>
      <c r="M18" s="219"/>
      <c r="N18" s="121"/>
      <c r="O18" s="121"/>
      <c r="Y18" s="208"/>
      <c r="Z18" s="91"/>
      <c r="AB18" s="172"/>
      <c r="AC18" s="173"/>
      <c r="AD18" s="173"/>
      <c r="AE18" s="91">
        <v>0</v>
      </c>
      <c r="AF18" s="27">
        <v>-1</v>
      </c>
      <c r="AG18" s="27">
        <v>-1</v>
      </c>
      <c r="AH18" s="91"/>
      <c r="AK18" s="91"/>
      <c r="AN18" s="208">
        <f t="shared" si="17"/>
        <v>5</v>
      </c>
      <c r="AO18" s="27" t="str">
        <f>IF($AN19&gt;$AN18, IFERROR(MATCH($AN18, $AN19:$AN$146, 0)-1, ROW($AO$146)-ROW()), "")</f>
        <v/>
      </c>
      <c r="AP18" s="91">
        <f t="shared" ca="1" si="18"/>
        <v>0</v>
      </c>
      <c r="AQ18" s="27" t="str">
        <f t="shared" ca="1" si="19"/>
        <v/>
      </c>
      <c r="AR18" s="27" t="str">
        <f t="shared" ca="1" si="20"/>
        <v/>
      </c>
      <c r="AS18" s="87">
        <f t="shared" ca="1" si="21"/>
        <v>0</v>
      </c>
      <c r="AT18" s="27" t="str">
        <f t="shared" ca="1" si="22"/>
        <v/>
      </c>
      <c r="AU18" s="27" t="str">
        <f t="shared" ca="1" si="23"/>
        <v/>
      </c>
      <c r="AV18" s="30" t="str">
        <f t="shared" ca="1" si="24"/>
        <v/>
      </c>
      <c r="AW18" s="30" t="str">
        <f t="shared" si="25"/>
        <v/>
      </c>
      <c r="AX18" s="30" t="str">
        <f t="shared" si="26"/>
        <v/>
      </c>
      <c r="AY18" s="85" t="str">
        <f t="shared" ca="1" si="27"/>
        <v/>
      </c>
      <c r="AZ18" s="30" t="str">
        <f t="shared" si="28"/>
        <v/>
      </c>
      <c r="BA18" s="30" t="str">
        <f t="shared" si="29"/>
        <v/>
      </c>
      <c r="BB18" s="87" t="str">
        <f t="shared" ca="1" si="30"/>
        <v/>
      </c>
      <c r="BC18" s="27" t="str">
        <f t="shared" ca="1" si="31"/>
        <v/>
      </c>
      <c r="BD18" s="27" t="str">
        <f t="shared" ca="1" si="32"/>
        <v/>
      </c>
      <c r="BE18" s="166" t="str">
        <f t="shared" si="33"/>
        <v/>
      </c>
      <c r="BF18" s="27" t="str">
        <f t="shared" si="34"/>
        <v/>
      </c>
      <c r="BG18" s="27" t="str">
        <f t="shared" si="35"/>
        <v/>
      </c>
      <c r="BH18" s="174"/>
      <c r="BI18" s="89" t="str">
        <f t="shared" ca="1" si="36"/>
        <v/>
      </c>
      <c r="BJ18" s="116" t="str">
        <f t="shared" ca="1" si="37"/>
        <v/>
      </c>
      <c r="BK18" s="117" t="str">
        <f t="shared" ca="1" si="38"/>
        <v/>
      </c>
      <c r="BL18" s="117" t="str">
        <f t="shared" ca="1" si="39"/>
        <v/>
      </c>
      <c r="BM18" s="118" t="str">
        <f t="shared" ca="1" si="40"/>
        <v/>
      </c>
      <c r="BO18" s="28" t="str">
        <f t="shared" ca="1" si="15"/>
        <v/>
      </c>
    </row>
    <row r="19" spans="1:67" s="27" customFormat="1" ht="14.25" customHeight="1" x14ac:dyDescent="0.3">
      <c r="A19" s="76" t="str">
        <f t="shared" ca="1" si="16"/>
        <v/>
      </c>
      <c r="B19" s="119"/>
      <c r="C19" s="119"/>
      <c r="D19" s="119"/>
      <c r="E19" s="119"/>
      <c r="F19" s="119"/>
      <c r="G19" s="119" t="s">
        <v>314</v>
      </c>
      <c r="H19" s="119"/>
      <c r="I19" s="119"/>
      <c r="J19" s="119"/>
      <c r="L19" s="120">
        <v>70111</v>
      </c>
      <c r="M19" s="219"/>
      <c r="N19" s="121"/>
      <c r="O19" s="121"/>
      <c r="Y19" s="208"/>
      <c r="Z19" s="91"/>
      <c r="AB19" s="172"/>
      <c r="AC19" s="173"/>
      <c r="AD19" s="173"/>
      <c r="AE19" s="91">
        <v>0</v>
      </c>
      <c r="AF19" s="27">
        <v>-1</v>
      </c>
      <c r="AG19" s="27">
        <v>-1</v>
      </c>
      <c r="AH19" s="91"/>
      <c r="AK19" s="91"/>
      <c r="AN19" s="208">
        <f t="shared" si="17"/>
        <v>5</v>
      </c>
      <c r="AO19" s="27" t="str">
        <f>IF($AN20&gt;$AN19, IFERROR(MATCH($AN19, $AN20:$AN$146, 0)-1, ROW($AO$146)-ROW()), "")</f>
        <v/>
      </c>
      <c r="AP19" s="91">
        <f t="shared" ca="1" si="18"/>
        <v>0</v>
      </c>
      <c r="AQ19" s="27" t="str">
        <f t="shared" ca="1" si="19"/>
        <v/>
      </c>
      <c r="AR19" s="27" t="str">
        <f t="shared" ca="1" si="20"/>
        <v/>
      </c>
      <c r="AS19" s="87">
        <f t="shared" ca="1" si="21"/>
        <v>0</v>
      </c>
      <c r="AT19" s="27" t="str">
        <f t="shared" ca="1" si="22"/>
        <v/>
      </c>
      <c r="AU19" s="27" t="str">
        <f t="shared" ca="1" si="23"/>
        <v/>
      </c>
      <c r="AV19" s="30" t="str">
        <f t="shared" ca="1" si="24"/>
        <v/>
      </c>
      <c r="AW19" s="30" t="str">
        <f t="shared" si="25"/>
        <v/>
      </c>
      <c r="AX19" s="30" t="str">
        <f t="shared" si="26"/>
        <v/>
      </c>
      <c r="AY19" s="85" t="str">
        <f t="shared" ca="1" si="27"/>
        <v/>
      </c>
      <c r="AZ19" s="30" t="str">
        <f t="shared" si="28"/>
        <v/>
      </c>
      <c r="BA19" s="30" t="str">
        <f t="shared" si="29"/>
        <v/>
      </c>
      <c r="BB19" s="87" t="str">
        <f t="shared" ca="1" si="30"/>
        <v/>
      </c>
      <c r="BC19" s="27" t="str">
        <f t="shared" ca="1" si="31"/>
        <v/>
      </c>
      <c r="BD19" s="27" t="str">
        <f t="shared" ca="1" si="32"/>
        <v/>
      </c>
      <c r="BE19" s="166" t="str">
        <f t="shared" si="33"/>
        <v/>
      </c>
      <c r="BF19" s="27" t="str">
        <f t="shared" si="34"/>
        <v/>
      </c>
      <c r="BG19" s="27" t="str">
        <f t="shared" si="35"/>
        <v/>
      </c>
      <c r="BH19" s="174"/>
      <c r="BI19" s="89" t="str">
        <f t="shared" ca="1" si="36"/>
        <v/>
      </c>
      <c r="BJ19" s="116" t="str">
        <f t="shared" ca="1" si="37"/>
        <v/>
      </c>
      <c r="BK19" s="117" t="str">
        <f t="shared" ca="1" si="38"/>
        <v/>
      </c>
      <c r="BL19" s="117" t="str">
        <f t="shared" ca="1" si="39"/>
        <v/>
      </c>
      <c r="BM19" s="118" t="str">
        <f t="shared" ca="1" si="40"/>
        <v/>
      </c>
      <c r="BO19" s="28" t="str">
        <f t="shared" ca="1" si="15"/>
        <v/>
      </c>
    </row>
    <row r="20" spans="1:67" s="27" customFormat="1" ht="14.25" customHeight="1" x14ac:dyDescent="0.3">
      <c r="A20" s="76" t="str">
        <f t="shared" ca="1" si="16"/>
        <v/>
      </c>
      <c r="B20" s="119"/>
      <c r="C20" s="119" t="s">
        <v>35</v>
      </c>
      <c r="D20" s="119" t="s">
        <v>35</v>
      </c>
      <c r="E20" s="119" t="s">
        <v>96</v>
      </c>
      <c r="F20" s="119"/>
      <c r="G20" s="119"/>
      <c r="H20" s="119"/>
      <c r="I20" s="119"/>
      <c r="J20" s="119"/>
      <c r="L20" s="120">
        <v>702</v>
      </c>
      <c r="M20" s="219"/>
      <c r="N20" s="121"/>
      <c r="O20" s="121"/>
      <c r="Y20" s="208"/>
      <c r="Z20" s="91"/>
      <c r="AB20" s="172"/>
      <c r="AC20" s="173"/>
      <c r="AD20" s="173"/>
      <c r="AE20" s="91">
        <v>0</v>
      </c>
      <c r="AF20" s="27">
        <v>-1</v>
      </c>
      <c r="AG20" s="27">
        <v>-1</v>
      </c>
      <c r="AH20" s="91"/>
      <c r="AK20" s="91"/>
      <c r="AN20" s="208">
        <f t="shared" si="17"/>
        <v>3</v>
      </c>
      <c r="AO20" s="27" t="str">
        <f>IF($AN21&gt;$AN20, IFERROR(MATCH($AN20, $AN21:$AN$146, 0)-1, ROW($AO$146)-ROW()), "")</f>
        <v/>
      </c>
      <c r="AP20" s="91">
        <f t="shared" ca="1" si="18"/>
        <v>0</v>
      </c>
      <c r="AQ20" s="27" t="str">
        <f t="shared" ca="1" si="19"/>
        <v/>
      </c>
      <c r="AR20" s="27" t="str">
        <f t="shared" ca="1" si="20"/>
        <v/>
      </c>
      <c r="AS20" s="87">
        <f t="shared" ca="1" si="21"/>
        <v>0</v>
      </c>
      <c r="AT20" s="27" t="str">
        <f t="shared" ca="1" si="22"/>
        <v/>
      </c>
      <c r="AU20" s="27" t="str">
        <f t="shared" ca="1" si="23"/>
        <v/>
      </c>
      <c r="AV20" s="30" t="str">
        <f t="shared" ca="1" si="24"/>
        <v/>
      </c>
      <c r="AW20" s="30" t="str">
        <f t="shared" si="25"/>
        <v/>
      </c>
      <c r="AX20" s="30" t="str">
        <f t="shared" si="26"/>
        <v/>
      </c>
      <c r="AY20" s="85" t="str">
        <f t="shared" ca="1" si="27"/>
        <v/>
      </c>
      <c r="AZ20" s="30" t="str">
        <f t="shared" si="28"/>
        <v/>
      </c>
      <c r="BA20" s="30" t="str">
        <f t="shared" si="29"/>
        <v/>
      </c>
      <c r="BB20" s="87" t="str">
        <f t="shared" ca="1" si="30"/>
        <v/>
      </c>
      <c r="BC20" s="27" t="str">
        <f t="shared" ca="1" si="31"/>
        <v/>
      </c>
      <c r="BD20" s="27" t="str">
        <f t="shared" ca="1" si="32"/>
        <v/>
      </c>
      <c r="BE20" s="166" t="str">
        <f t="shared" si="33"/>
        <v/>
      </c>
      <c r="BF20" s="27" t="str">
        <f t="shared" si="34"/>
        <v/>
      </c>
      <c r="BG20" s="27" t="str">
        <f t="shared" si="35"/>
        <v/>
      </c>
      <c r="BH20" s="174"/>
      <c r="BI20" s="89" t="str">
        <f t="shared" ca="1" si="36"/>
        <v/>
      </c>
      <c r="BJ20" s="116" t="str">
        <f t="shared" ca="1" si="37"/>
        <v/>
      </c>
      <c r="BK20" s="117" t="str">
        <f t="shared" ca="1" si="38"/>
        <v/>
      </c>
      <c r="BL20" s="117" t="str">
        <f t="shared" ca="1" si="39"/>
        <v/>
      </c>
      <c r="BM20" s="118" t="str">
        <f t="shared" ca="1" si="40"/>
        <v/>
      </c>
      <c r="BO20" s="28" t="str">
        <f t="shared" ca="1" si="15"/>
        <v/>
      </c>
    </row>
    <row r="21" spans="1:67" s="27" customFormat="1" ht="14.25" customHeight="1" x14ac:dyDescent="0.3">
      <c r="A21" s="76" t="str">
        <f t="shared" ca="1" si="16"/>
        <v/>
      </c>
      <c r="B21" s="119"/>
      <c r="C21" s="119" t="s">
        <v>35</v>
      </c>
      <c r="D21" s="119" t="s">
        <v>35</v>
      </c>
      <c r="E21" s="119" t="s">
        <v>97</v>
      </c>
      <c r="F21" s="119"/>
      <c r="G21" s="119"/>
      <c r="H21" s="119"/>
      <c r="I21" s="119"/>
      <c r="J21" s="119"/>
      <c r="L21" s="120">
        <v>703</v>
      </c>
      <c r="M21" s="219">
        <f>SUM(M22:M24)</f>
        <v>0</v>
      </c>
      <c r="N21" s="121"/>
      <c r="O21" s="121"/>
      <c r="Y21" s="208"/>
      <c r="Z21" s="91"/>
      <c r="AB21" s="172"/>
      <c r="AC21" s="173"/>
      <c r="AD21" s="173"/>
      <c r="AE21" s="91">
        <v>0</v>
      </c>
      <c r="AF21" s="27">
        <v>-1</v>
      </c>
      <c r="AG21" s="27">
        <v>-1</v>
      </c>
      <c r="AH21" s="91"/>
      <c r="AK21" s="91"/>
      <c r="AN21" s="208">
        <f t="shared" si="17"/>
        <v>3</v>
      </c>
      <c r="AO21" s="27">
        <f>IF($AN22&gt;$AN21, IFERROR(MATCH($AN21, $AN22:$AN$146, 0)-1, ROW($AO$146)-ROW()), "")</f>
        <v>3</v>
      </c>
      <c r="AP21" s="91">
        <f t="shared" ca="1" si="18"/>
        <v>0</v>
      </c>
      <c r="AQ21" s="27" t="str">
        <f t="shared" ca="1" si="19"/>
        <v/>
      </c>
      <c r="AR21" s="27" t="str">
        <f t="shared" ca="1" si="20"/>
        <v/>
      </c>
      <c r="AS21" s="87">
        <f t="shared" ca="1" si="21"/>
        <v>0</v>
      </c>
      <c r="AT21" s="27" t="str">
        <f t="shared" ca="1" si="22"/>
        <v/>
      </c>
      <c r="AU21" s="27" t="str">
        <f t="shared" ca="1" si="23"/>
        <v/>
      </c>
      <c r="AV21" s="30" t="str">
        <f t="shared" ca="1" si="24"/>
        <v/>
      </c>
      <c r="AW21" s="30" t="str">
        <f t="shared" si="25"/>
        <v/>
      </c>
      <c r="AX21" s="30" t="str">
        <f t="shared" si="26"/>
        <v/>
      </c>
      <c r="AY21" s="85" t="str">
        <f t="shared" ca="1" si="27"/>
        <v/>
      </c>
      <c r="AZ21" s="30" t="str">
        <f t="shared" si="28"/>
        <v/>
      </c>
      <c r="BA21" s="30" t="str">
        <f t="shared" si="29"/>
        <v/>
      </c>
      <c r="BB21" s="87" t="str">
        <f t="shared" ca="1" si="30"/>
        <v/>
      </c>
      <c r="BC21" s="27" t="str">
        <f t="shared" ca="1" si="31"/>
        <v/>
      </c>
      <c r="BD21" s="27" t="str">
        <f t="shared" ca="1" si="32"/>
        <v/>
      </c>
      <c r="BE21" s="166" t="str">
        <f t="shared" si="33"/>
        <v/>
      </c>
      <c r="BF21" s="27" t="str">
        <f t="shared" si="34"/>
        <v/>
      </c>
      <c r="BG21" s="27" t="str">
        <f t="shared" si="35"/>
        <v/>
      </c>
      <c r="BH21" s="174"/>
      <c r="BI21" s="89" t="str">
        <f t="shared" ca="1" si="36"/>
        <v/>
      </c>
      <c r="BJ21" s="116" t="str">
        <f t="shared" ca="1" si="37"/>
        <v/>
      </c>
      <c r="BK21" s="117" t="str">
        <f t="shared" ca="1" si="38"/>
        <v/>
      </c>
      <c r="BL21" s="117" t="str">
        <f t="shared" ca="1" si="39"/>
        <v/>
      </c>
      <c r="BM21" s="118" t="str">
        <f t="shared" ca="1" si="40"/>
        <v/>
      </c>
      <c r="BO21" s="28" t="str">
        <f t="shared" ca="1" si="15"/>
        <v/>
      </c>
    </row>
    <row r="22" spans="1:67" s="27" customFormat="1" ht="14.25" customHeight="1" x14ac:dyDescent="0.3">
      <c r="A22" s="76" t="str">
        <f t="shared" ca="1" si="16"/>
        <v/>
      </c>
      <c r="B22" s="119"/>
      <c r="C22" s="119" t="s">
        <v>35</v>
      </c>
      <c r="D22" s="119" t="s">
        <v>35</v>
      </c>
      <c r="E22" s="119" t="s">
        <v>35</v>
      </c>
      <c r="F22" s="119" t="s">
        <v>98</v>
      </c>
      <c r="G22" s="119"/>
      <c r="H22" s="119"/>
      <c r="I22" s="119"/>
      <c r="J22" s="119"/>
      <c r="L22" s="120">
        <v>7030</v>
      </c>
      <c r="M22" s="219"/>
      <c r="N22" s="121"/>
      <c r="O22" s="121"/>
      <c r="Y22" s="208"/>
      <c r="Z22" s="91"/>
      <c r="AB22" s="172"/>
      <c r="AC22" s="173"/>
      <c r="AD22" s="173"/>
      <c r="AE22" s="91">
        <v>0</v>
      </c>
      <c r="AF22" s="27">
        <v>-1</v>
      </c>
      <c r="AG22" s="27">
        <v>-1</v>
      </c>
      <c r="AH22" s="91"/>
      <c r="AK22" s="91"/>
      <c r="AN22" s="208">
        <f t="shared" si="17"/>
        <v>4</v>
      </c>
      <c r="AO22" s="27" t="str">
        <f>IF($AN23&gt;$AN22, IFERROR(MATCH($AN22, $AN23:$AN$146, 0)-1, ROW($AO$146)-ROW()), "")</f>
        <v/>
      </c>
      <c r="AP22" s="91">
        <f t="shared" ca="1" si="18"/>
        <v>0</v>
      </c>
      <c r="AQ22" s="27" t="str">
        <f t="shared" ca="1" si="19"/>
        <v/>
      </c>
      <c r="AR22" s="27" t="str">
        <f t="shared" ca="1" si="20"/>
        <v/>
      </c>
      <c r="AS22" s="87">
        <f t="shared" ca="1" si="21"/>
        <v>0</v>
      </c>
      <c r="AT22" s="27" t="str">
        <f t="shared" ca="1" si="22"/>
        <v/>
      </c>
      <c r="AU22" s="27" t="str">
        <f t="shared" ca="1" si="23"/>
        <v/>
      </c>
      <c r="AV22" s="30" t="str">
        <f t="shared" ca="1" si="24"/>
        <v/>
      </c>
      <c r="AW22" s="30" t="str">
        <f t="shared" si="25"/>
        <v/>
      </c>
      <c r="AX22" s="30" t="str">
        <f t="shared" si="26"/>
        <v/>
      </c>
      <c r="AY22" s="85" t="str">
        <f t="shared" ca="1" si="27"/>
        <v/>
      </c>
      <c r="AZ22" s="30" t="str">
        <f t="shared" si="28"/>
        <v/>
      </c>
      <c r="BA22" s="30" t="str">
        <f t="shared" si="29"/>
        <v/>
      </c>
      <c r="BB22" s="87" t="str">
        <f t="shared" ca="1" si="30"/>
        <v/>
      </c>
      <c r="BC22" s="27" t="str">
        <f t="shared" ca="1" si="31"/>
        <v/>
      </c>
      <c r="BD22" s="27" t="str">
        <f t="shared" ca="1" si="32"/>
        <v/>
      </c>
      <c r="BE22" s="166" t="str">
        <f t="shared" si="33"/>
        <v/>
      </c>
      <c r="BF22" s="27" t="str">
        <f t="shared" si="34"/>
        <v/>
      </c>
      <c r="BG22" s="27" t="str">
        <f t="shared" si="35"/>
        <v/>
      </c>
      <c r="BH22" s="174"/>
      <c r="BI22" s="89" t="str">
        <f t="shared" ca="1" si="36"/>
        <v/>
      </c>
      <c r="BJ22" s="116" t="str">
        <f t="shared" ca="1" si="37"/>
        <v/>
      </c>
      <c r="BK22" s="117" t="str">
        <f t="shared" ca="1" si="38"/>
        <v/>
      </c>
      <c r="BL22" s="117" t="str">
        <f t="shared" ca="1" si="39"/>
        <v/>
      </c>
      <c r="BM22" s="118" t="str">
        <f t="shared" ca="1" si="40"/>
        <v/>
      </c>
      <c r="BO22" s="28" t="str">
        <f t="shared" ca="1" si="15"/>
        <v/>
      </c>
    </row>
    <row r="23" spans="1:67" s="27" customFormat="1" ht="14.25" customHeight="1" x14ac:dyDescent="0.3">
      <c r="A23" s="76" t="str">
        <f t="shared" ca="1" si="16"/>
        <v/>
      </c>
      <c r="B23" s="119"/>
      <c r="C23" s="119"/>
      <c r="D23" s="119"/>
      <c r="E23" s="119"/>
      <c r="F23" s="119" t="s">
        <v>99</v>
      </c>
      <c r="G23" s="119"/>
      <c r="H23" s="119"/>
      <c r="I23" s="119"/>
      <c r="J23" s="119"/>
      <c r="L23" s="120">
        <v>7031</v>
      </c>
      <c r="M23" s="219"/>
      <c r="N23" s="121"/>
      <c r="O23" s="121"/>
      <c r="Y23" s="208"/>
      <c r="Z23" s="91"/>
      <c r="AB23" s="172"/>
      <c r="AC23" s="173"/>
      <c r="AD23" s="173"/>
      <c r="AE23" s="91">
        <v>0</v>
      </c>
      <c r="AF23" s="27">
        <v>-1</v>
      </c>
      <c r="AG23" s="27">
        <v>-1</v>
      </c>
      <c r="AH23" s="91"/>
      <c r="AK23" s="91"/>
      <c r="AN23" s="208">
        <f t="shared" si="17"/>
        <v>4</v>
      </c>
      <c r="AO23" s="27" t="str">
        <f>IF($AN24&gt;$AN23, IFERROR(MATCH($AN23, $AN24:$AN$146, 0)-1, ROW($AO$146)-ROW()), "")</f>
        <v/>
      </c>
      <c r="AP23" s="91">
        <f t="shared" ca="1" si="18"/>
        <v>0</v>
      </c>
      <c r="AQ23" s="27" t="str">
        <f t="shared" ca="1" si="19"/>
        <v/>
      </c>
      <c r="AR23" s="27" t="str">
        <f t="shared" ca="1" si="20"/>
        <v/>
      </c>
      <c r="AS23" s="87">
        <f t="shared" ca="1" si="21"/>
        <v>0</v>
      </c>
      <c r="AT23" s="27" t="str">
        <f t="shared" ca="1" si="22"/>
        <v/>
      </c>
      <c r="AU23" s="27" t="str">
        <f t="shared" ca="1" si="23"/>
        <v/>
      </c>
      <c r="AV23" s="30" t="str">
        <f t="shared" ca="1" si="24"/>
        <v/>
      </c>
      <c r="AW23" s="30" t="str">
        <f t="shared" si="25"/>
        <v/>
      </c>
      <c r="AX23" s="30" t="str">
        <f t="shared" si="26"/>
        <v/>
      </c>
      <c r="AY23" s="85" t="str">
        <f t="shared" ca="1" si="27"/>
        <v/>
      </c>
      <c r="AZ23" s="30" t="str">
        <f t="shared" si="28"/>
        <v/>
      </c>
      <c r="BA23" s="30" t="str">
        <f t="shared" si="29"/>
        <v/>
      </c>
      <c r="BB23" s="87" t="str">
        <f t="shared" ca="1" si="30"/>
        <v/>
      </c>
      <c r="BC23" s="27" t="str">
        <f t="shared" ca="1" si="31"/>
        <v/>
      </c>
      <c r="BD23" s="27" t="str">
        <f t="shared" ca="1" si="32"/>
        <v/>
      </c>
      <c r="BE23" s="166" t="str">
        <f t="shared" si="33"/>
        <v/>
      </c>
      <c r="BF23" s="27" t="str">
        <f t="shared" si="34"/>
        <v/>
      </c>
      <c r="BG23" s="27" t="str">
        <f t="shared" si="35"/>
        <v/>
      </c>
      <c r="BH23" s="174"/>
      <c r="BI23" s="89" t="str">
        <f t="shared" ca="1" si="36"/>
        <v/>
      </c>
      <c r="BJ23" s="116" t="str">
        <f t="shared" ca="1" si="37"/>
        <v/>
      </c>
      <c r="BK23" s="117" t="str">
        <f t="shared" ca="1" si="38"/>
        <v/>
      </c>
      <c r="BL23" s="117" t="str">
        <f t="shared" ca="1" si="39"/>
        <v/>
      </c>
      <c r="BM23" s="118" t="str">
        <f t="shared" ca="1" si="40"/>
        <v/>
      </c>
      <c r="BO23" s="28" t="str">
        <f t="shared" ca="1" si="15"/>
        <v/>
      </c>
    </row>
    <row r="24" spans="1:67" s="27" customFormat="1" ht="14.25" customHeight="1" x14ac:dyDescent="0.3">
      <c r="A24" s="76" t="str">
        <f t="shared" ca="1" si="16"/>
        <v/>
      </c>
      <c r="B24" s="119"/>
      <c r="C24" s="119" t="s">
        <v>35</v>
      </c>
      <c r="D24" s="119" t="s">
        <v>35</v>
      </c>
      <c r="E24" s="119" t="s">
        <v>35</v>
      </c>
      <c r="F24" s="119" t="s">
        <v>100</v>
      </c>
      <c r="G24" s="119"/>
      <c r="H24" s="119"/>
      <c r="I24" s="119"/>
      <c r="J24" s="119"/>
      <c r="L24" s="120">
        <v>7038</v>
      </c>
      <c r="M24" s="219"/>
      <c r="N24" s="121"/>
      <c r="O24" s="121"/>
      <c r="Y24" s="208"/>
      <c r="Z24" s="91"/>
      <c r="AB24" s="172"/>
      <c r="AC24" s="173"/>
      <c r="AD24" s="173"/>
      <c r="AE24" s="91">
        <v>0</v>
      </c>
      <c r="AF24" s="27">
        <v>-1</v>
      </c>
      <c r="AG24" s="27">
        <v>-1</v>
      </c>
      <c r="AH24" s="91"/>
      <c r="AK24" s="91"/>
      <c r="AN24" s="208">
        <f t="shared" si="17"/>
        <v>4</v>
      </c>
      <c r="AO24" s="27" t="str">
        <f>IF($AN25&gt;$AN24, IFERROR(MATCH($AN24, $AN25:$AN$146, 0)-1, ROW($AO$146)-ROW()), "")</f>
        <v/>
      </c>
      <c r="AP24" s="91">
        <f t="shared" ca="1" si="18"/>
        <v>0</v>
      </c>
      <c r="AQ24" s="27" t="str">
        <f t="shared" ca="1" si="19"/>
        <v/>
      </c>
      <c r="AR24" s="27" t="str">
        <f t="shared" ca="1" si="20"/>
        <v/>
      </c>
      <c r="AS24" s="87">
        <f t="shared" ca="1" si="21"/>
        <v>0</v>
      </c>
      <c r="AT24" s="27" t="str">
        <f t="shared" ca="1" si="22"/>
        <v/>
      </c>
      <c r="AU24" s="27" t="str">
        <f t="shared" ca="1" si="23"/>
        <v/>
      </c>
      <c r="AV24" s="30" t="str">
        <f t="shared" ca="1" si="24"/>
        <v/>
      </c>
      <c r="AW24" s="30" t="str">
        <f t="shared" si="25"/>
        <v/>
      </c>
      <c r="AX24" s="30" t="str">
        <f t="shared" si="26"/>
        <v/>
      </c>
      <c r="AY24" s="85" t="str">
        <f t="shared" ca="1" si="27"/>
        <v/>
      </c>
      <c r="AZ24" s="30" t="str">
        <f t="shared" si="28"/>
        <v/>
      </c>
      <c r="BA24" s="30" t="str">
        <f t="shared" si="29"/>
        <v/>
      </c>
      <c r="BB24" s="87" t="str">
        <f t="shared" ca="1" si="30"/>
        <v/>
      </c>
      <c r="BC24" s="27" t="str">
        <f t="shared" ca="1" si="31"/>
        <v/>
      </c>
      <c r="BD24" s="27" t="str">
        <f t="shared" ca="1" si="32"/>
        <v/>
      </c>
      <c r="BE24" s="166" t="str">
        <f t="shared" si="33"/>
        <v/>
      </c>
      <c r="BF24" s="27" t="str">
        <f t="shared" si="34"/>
        <v/>
      </c>
      <c r="BG24" s="27" t="str">
        <f t="shared" si="35"/>
        <v/>
      </c>
      <c r="BH24" s="174"/>
      <c r="BI24" s="89" t="str">
        <f t="shared" ca="1" si="36"/>
        <v/>
      </c>
      <c r="BJ24" s="116" t="str">
        <f t="shared" ca="1" si="37"/>
        <v/>
      </c>
      <c r="BK24" s="117" t="str">
        <f t="shared" ca="1" si="38"/>
        <v/>
      </c>
      <c r="BL24" s="117" t="str">
        <f t="shared" ca="1" si="39"/>
        <v/>
      </c>
      <c r="BM24" s="118" t="str">
        <f t="shared" ca="1" si="40"/>
        <v/>
      </c>
      <c r="BO24" s="28" t="str">
        <f t="shared" ca="1" si="15"/>
        <v/>
      </c>
    </row>
    <row r="25" spans="1:67" s="27" customFormat="1" ht="14.25" customHeight="1" x14ac:dyDescent="0.3">
      <c r="A25" s="76" t="str">
        <f t="shared" ca="1" si="16"/>
        <v/>
      </c>
      <c r="B25" s="119"/>
      <c r="C25" s="119" t="s">
        <v>35</v>
      </c>
      <c r="D25" s="119" t="s">
        <v>35</v>
      </c>
      <c r="E25" s="119" t="s">
        <v>101</v>
      </c>
      <c r="F25" s="119"/>
      <c r="G25" s="119"/>
      <c r="H25" s="119"/>
      <c r="I25" s="119"/>
      <c r="J25" s="119"/>
      <c r="L25" s="120">
        <v>708</v>
      </c>
      <c r="M25" s="219"/>
      <c r="N25" s="121"/>
      <c r="O25" s="121"/>
      <c r="Y25" s="208"/>
      <c r="Z25" s="91"/>
      <c r="AA25" s="27">
        <v>1</v>
      </c>
      <c r="AB25" s="172"/>
      <c r="AC25" s="173"/>
      <c r="AD25" s="173"/>
      <c r="AE25" s="91">
        <v>0</v>
      </c>
      <c r="AF25" s="27">
        <v>-1</v>
      </c>
      <c r="AG25" s="27">
        <v>-1</v>
      </c>
      <c r="AH25" s="91"/>
      <c r="AK25" s="91"/>
      <c r="AN25" s="208">
        <f t="shared" si="17"/>
        <v>3</v>
      </c>
      <c r="AO25" s="27" t="str">
        <f>IF($AN26&gt;$AN25, IFERROR(MATCH($AN25, $AN26:$AN$146, 0)-1, ROW($AO$146)-ROW()), "")</f>
        <v/>
      </c>
      <c r="AP25" s="91">
        <f t="shared" ca="1" si="18"/>
        <v>0</v>
      </c>
      <c r="AQ25" s="27" t="str">
        <f t="shared" ca="1" si="19"/>
        <v/>
      </c>
      <c r="AR25" s="27" t="str">
        <f t="shared" ca="1" si="20"/>
        <v/>
      </c>
      <c r="AS25" s="87">
        <f t="shared" ca="1" si="21"/>
        <v>0</v>
      </c>
      <c r="AT25" s="27" t="str">
        <f t="shared" ca="1" si="22"/>
        <v/>
      </c>
      <c r="AU25" s="27" t="str">
        <f t="shared" ca="1" si="23"/>
        <v/>
      </c>
      <c r="AV25" s="30" t="str">
        <f t="shared" ca="1" si="24"/>
        <v/>
      </c>
      <c r="AW25" s="30" t="str">
        <f t="shared" si="25"/>
        <v/>
      </c>
      <c r="AX25" s="30" t="str">
        <f t="shared" si="26"/>
        <v/>
      </c>
      <c r="AY25" s="85" t="str">
        <f t="shared" ca="1" si="27"/>
        <v/>
      </c>
      <c r="AZ25" s="30" t="str">
        <f t="shared" si="28"/>
        <v/>
      </c>
      <c r="BA25" s="30" t="str">
        <f t="shared" si="29"/>
        <v/>
      </c>
      <c r="BB25" s="87" t="str">
        <f t="shared" ca="1" si="30"/>
        <v/>
      </c>
      <c r="BC25" s="27" t="str">
        <f t="shared" ca="1" si="31"/>
        <v/>
      </c>
      <c r="BD25" s="27" t="str">
        <f t="shared" ca="1" si="32"/>
        <v/>
      </c>
      <c r="BE25" s="166" t="str">
        <f t="shared" si="33"/>
        <v/>
      </c>
      <c r="BF25" s="27" t="str">
        <f t="shared" si="34"/>
        <v/>
      </c>
      <c r="BG25" s="27" t="str">
        <f t="shared" si="35"/>
        <v/>
      </c>
      <c r="BH25" s="174"/>
      <c r="BI25" s="89" t="str">
        <f t="shared" ca="1" si="36"/>
        <v/>
      </c>
      <c r="BJ25" s="116" t="str">
        <f t="shared" ca="1" si="37"/>
        <v/>
      </c>
      <c r="BK25" s="117" t="str">
        <f t="shared" ca="1" si="38"/>
        <v/>
      </c>
      <c r="BL25" s="117" t="str">
        <f t="shared" ca="1" si="39"/>
        <v/>
      </c>
      <c r="BM25" s="118" t="str">
        <f t="shared" ca="1" si="40"/>
        <v/>
      </c>
      <c r="BO25" s="28" t="str">
        <f t="shared" ca="1" si="15"/>
        <v/>
      </c>
    </row>
    <row r="26" spans="1:67" s="27" customFormat="1" ht="14.25" customHeight="1" x14ac:dyDescent="0.3">
      <c r="A26" s="76" t="str">
        <f t="shared" ca="1" si="16"/>
        <v/>
      </c>
      <c r="B26" s="119"/>
      <c r="C26" s="119" t="s">
        <v>35</v>
      </c>
      <c r="D26" s="119" t="s">
        <v>27</v>
      </c>
      <c r="E26" s="119"/>
      <c r="F26" s="119"/>
      <c r="G26" s="119"/>
      <c r="H26" s="119"/>
      <c r="I26" s="119"/>
      <c r="J26" s="119"/>
      <c r="L26" s="120">
        <v>71</v>
      </c>
      <c r="M26" s="219"/>
      <c r="N26" s="121"/>
      <c r="O26" s="121"/>
      <c r="Y26" s="208"/>
      <c r="Z26" s="91">
        <v>1</v>
      </c>
      <c r="AB26" s="172"/>
      <c r="AC26" s="173"/>
      <c r="AD26" s="173"/>
      <c r="AE26" s="91">
        <v>0</v>
      </c>
      <c r="AF26" s="27">
        <v>-1</v>
      </c>
      <c r="AG26" s="27">
        <v>-1</v>
      </c>
      <c r="AH26" s="91"/>
      <c r="AK26" s="91"/>
      <c r="AN26" s="208">
        <f t="shared" si="17"/>
        <v>2</v>
      </c>
      <c r="AO26" s="27" t="str">
        <f>IF($AN27&gt;$AN26, IFERROR(MATCH($AN26, $AN27:$AN$146, 0)-1, ROW($AO$146)-ROW()), "")</f>
        <v/>
      </c>
      <c r="AP26" s="91">
        <f t="shared" ca="1" si="18"/>
        <v>0</v>
      </c>
      <c r="AQ26" s="27" t="str">
        <f t="shared" ca="1" si="19"/>
        <v/>
      </c>
      <c r="AR26" s="27" t="str">
        <f t="shared" ca="1" si="20"/>
        <v/>
      </c>
      <c r="AS26" s="87">
        <f t="shared" ca="1" si="21"/>
        <v>0</v>
      </c>
      <c r="AT26" s="27" t="str">
        <f t="shared" ca="1" si="22"/>
        <v/>
      </c>
      <c r="AU26" s="27" t="str">
        <f t="shared" ca="1" si="23"/>
        <v/>
      </c>
      <c r="AV26" s="30" t="str">
        <f t="shared" ca="1" si="24"/>
        <v/>
      </c>
      <c r="AW26" s="30" t="str">
        <f t="shared" si="25"/>
        <v/>
      </c>
      <c r="AX26" s="30" t="str">
        <f t="shared" si="26"/>
        <v/>
      </c>
      <c r="AY26" s="85" t="str">
        <f t="shared" ca="1" si="27"/>
        <v/>
      </c>
      <c r="AZ26" s="30" t="str">
        <f t="shared" si="28"/>
        <v/>
      </c>
      <c r="BA26" s="30" t="str">
        <f t="shared" si="29"/>
        <v/>
      </c>
      <c r="BB26" s="87" t="str">
        <f t="shared" ca="1" si="30"/>
        <v/>
      </c>
      <c r="BC26" s="27" t="str">
        <f t="shared" ca="1" si="31"/>
        <v/>
      </c>
      <c r="BD26" s="27" t="str">
        <f t="shared" ca="1" si="32"/>
        <v/>
      </c>
      <c r="BE26" s="166" t="str">
        <f t="shared" si="33"/>
        <v/>
      </c>
      <c r="BF26" s="27" t="str">
        <f t="shared" si="34"/>
        <v/>
      </c>
      <c r="BG26" s="27" t="str">
        <f t="shared" si="35"/>
        <v/>
      </c>
      <c r="BH26" s="174"/>
      <c r="BI26" s="89" t="str">
        <f t="shared" ca="1" si="36"/>
        <v/>
      </c>
      <c r="BJ26" s="116" t="str">
        <f t="shared" ca="1" si="37"/>
        <v/>
      </c>
      <c r="BK26" s="117" t="str">
        <f t="shared" ca="1" si="38"/>
        <v/>
      </c>
      <c r="BL26" s="117" t="str">
        <f t="shared" ca="1" si="39"/>
        <v/>
      </c>
      <c r="BM26" s="118" t="str">
        <f t="shared" ca="1" si="40"/>
        <v/>
      </c>
      <c r="BO26" s="28" t="str">
        <f t="shared" ca="1" si="15"/>
        <v/>
      </c>
    </row>
    <row r="27" spans="1:67" s="27" customFormat="1" ht="14.25" customHeight="1" x14ac:dyDescent="0.3">
      <c r="A27" s="76" t="str">
        <f t="shared" ca="1" si="16"/>
        <v/>
      </c>
      <c r="B27" s="119"/>
      <c r="C27" s="119" t="s">
        <v>35</v>
      </c>
      <c r="D27" s="119" t="s">
        <v>6</v>
      </c>
      <c r="E27" s="119"/>
      <c r="F27" s="119"/>
      <c r="G27" s="119"/>
      <c r="H27" s="119"/>
      <c r="I27" s="119"/>
      <c r="J27" s="119"/>
      <c r="L27" s="120">
        <v>72</v>
      </c>
      <c r="M27" s="219"/>
      <c r="N27" s="121"/>
      <c r="O27" s="121"/>
      <c r="Y27" s="208"/>
      <c r="Z27" s="91"/>
      <c r="AB27" s="172"/>
      <c r="AC27" s="173"/>
      <c r="AD27" s="173"/>
      <c r="AE27" s="91">
        <v>0</v>
      </c>
      <c r="AF27" s="27">
        <v>-1</v>
      </c>
      <c r="AG27" s="27">
        <v>-1</v>
      </c>
      <c r="AH27" s="91"/>
      <c r="AK27" s="91"/>
      <c r="AN27" s="208">
        <f t="shared" si="17"/>
        <v>2</v>
      </c>
      <c r="AO27" s="27" t="str">
        <f>IF($AN28&gt;$AN27, IFERROR(MATCH($AN27, $AN28:$AN$146, 0)-1, ROW($AO$146)-ROW()), "")</f>
        <v/>
      </c>
      <c r="AP27" s="91">
        <f t="shared" ca="1" si="18"/>
        <v>0</v>
      </c>
      <c r="AQ27" s="27" t="str">
        <f t="shared" ca="1" si="19"/>
        <v/>
      </c>
      <c r="AR27" s="27" t="str">
        <f t="shared" ca="1" si="20"/>
        <v/>
      </c>
      <c r="AS27" s="87">
        <f t="shared" ca="1" si="21"/>
        <v>0</v>
      </c>
      <c r="AT27" s="27" t="str">
        <f t="shared" ca="1" si="22"/>
        <v/>
      </c>
      <c r="AU27" s="27" t="str">
        <f t="shared" ca="1" si="23"/>
        <v/>
      </c>
      <c r="AV27" s="30" t="str">
        <f t="shared" ca="1" si="24"/>
        <v/>
      </c>
      <c r="AW27" s="30" t="str">
        <f t="shared" si="25"/>
        <v/>
      </c>
      <c r="AX27" s="30" t="str">
        <f t="shared" si="26"/>
        <v/>
      </c>
      <c r="AY27" s="85" t="str">
        <f t="shared" ca="1" si="27"/>
        <v/>
      </c>
      <c r="AZ27" s="30" t="str">
        <f t="shared" si="28"/>
        <v/>
      </c>
      <c r="BA27" s="30" t="str">
        <f t="shared" si="29"/>
        <v/>
      </c>
      <c r="BB27" s="87" t="str">
        <f t="shared" ca="1" si="30"/>
        <v/>
      </c>
      <c r="BC27" s="27" t="str">
        <f t="shared" ca="1" si="31"/>
        <v/>
      </c>
      <c r="BD27" s="27" t="str">
        <f t="shared" ca="1" si="32"/>
        <v/>
      </c>
      <c r="BE27" s="166" t="str">
        <f t="shared" si="33"/>
        <v/>
      </c>
      <c r="BF27" s="27" t="str">
        <f t="shared" si="34"/>
        <v/>
      </c>
      <c r="BG27" s="27" t="str">
        <f t="shared" si="35"/>
        <v/>
      </c>
      <c r="BH27" s="174"/>
      <c r="BI27" s="89" t="str">
        <f t="shared" ca="1" si="36"/>
        <v/>
      </c>
      <c r="BJ27" s="116" t="str">
        <f t="shared" ca="1" si="37"/>
        <v/>
      </c>
      <c r="BK27" s="117" t="str">
        <f t="shared" ca="1" si="38"/>
        <v/>
      </c>
      <c r="BL27" s="117" t="str">
        <f t="shared" ca="1" si="39"/>
        <v/>
      </c>
      <c r="BM27" s="118" t="str">
        <f t="shared" ca="1" si="40"/>
        <v/>
      </c>
      <c r="BO27" s="28" t="str">
        <f t="shared" ca="1" si="15"/>
        <v/>
      </c>
    </row>
    <row r="28" spans="1:67" s="27" customFormat="1" ht="14.25" customHeight="1" x14ac:dyDescent="0.3">
      <c r="A28" s="76" t="str">
        <f t="shared" ca="1" si="16"/>
        <v/>
      </c>
      <c r="B28" s="119"/>
      <c r="C28" s="119" t="s">
        <v>35</v>
      </c>
      <c r="D28" s="119" t="s">
        <v>28</v>
      </c>
      <c r="E28" s="119"/>
      <c r="F28" s="119"/>
      <c r="G28" s="119"/>
      <c r="H28" s="119"/>
      <c r="I28" s="119"/>
      <c r="J28" s="119"/>
      <c r="L28" s="120">
        <v>73</v>
      </c>
      <c r="M28" s="219">
        <f>SUM(M29:M32,M69,M74:M75)</f>
        <v>0</v>
      </c>
      <c r="N28" s="121"/>
      <c r="O28" s="121"/>
      <c r="Y28" s="208"/>
      <c r="Z28" s="91"/>
      <c r="AB28" s="172"/>
      <c r="AC28" s="173"/>
      <c r="AD28" s="173"/>
      <c r="AE28" s="91">
        <v>0</v>
      </c>
      <c r="AF28" s="27">
        <v>-1</v>
      </c>
      <c r="AG28" s="27">
        <v>-1</v>
      </c>
      <c r="AH28" s="91"/>
      <c r="AK28" s="91"/>
      <c r="AN28" s="208">
        <f t="shared" si="17"/>
        <v>2</v>
      </c>
      <c r="AO28" s="27">
        <f>IF($AN29&gt;$AN28, IFERROR(MATCH($AN28, $AN29:$AN$146, 0)-1, ROW($AO$146)-ROW()), "")</f>
        <v>47</v>
      </c>
      <c r="AP28" s="91">
        <f t="shared" ca="1" si="18"/>
        <v>0</v>
      </c>
      <c r="AQ28" s="27" t="str">
        <f t="shared" ca="1" si="19"/>
        <v/>
      </c>
      <c r="AR28" s="27" t="str">
        <f t="shared" ca="1" si="20"/>
        <v/>
      </c>
      <c r="AS28" s="87">
        <f t="shared" ca="1" si="21"/>
        <v>0</v>
      </c>
      <c r="AT28" s="27" t="str">
        <f t="shared" ca="1" si="22"/>
        <v/>
      </c>
      <c r="AU28" s="27" t="str">
        <f t="shared" ca="1" si="23"/>
        <v/>
      </c>
      <c r="AV28" s="30" t="str">
        <f t="shared" ca="1" si="24"/>
        <v/>
      </c>
      <c r="AW28" s="30" t="str">
        <f t="shared" si="25"/>
        <v/>
      </c>
      <c r="AX28" s="30" t="str">
        <f t="shared" si="26"/>
        <v/>
      </c>
      <c r="AY28" s="85" t="str">
        <f t="shared" ca="1" si="27"/>
        <v/>
      </c>
      <c r="AZ28" s="30" t="str">
        <f t="shared" si="28"/>
        <v/>
      </c>
      <c r="BA28" s="30" t="str">
        <f t="shared" si="29"/>
        <v/>
      </c>
      <c r="BB28" s="87" t="str">
        <f t="shared" ca="1" si="30"/>
        <v/>
      </c>
      <c r="BC28" s="27" t="str">
        <f t="shared" ca="1" si="31"/>
        <v/>
      </c>
      <c r="BD28" s="27" t="str">
        <f t="shared" ca="1" si="32"/>
        <v/>
      </c>
      <c r="BE28" s="166" t="str">
        <f t="shared" si="33"/>
        <v/>
      </c>
      <c r="BF28" s="27" t="str">
        <f t="shared" si="34"/>
        <v/>
      </c>
      <c r="BG28" s="27" t="str">
        <f t="shared" si="35"/>
        <v/>
      </c>
      <c r="BH28" s="174"/>
      <c r="BI28" s="89" t="str">
        <f t="shared" ca="1" si="36"/>
        <v/>
      </c>
      <c r="BJ28" s="116" t="str">
        <f t="shared" ca="1" si="37"/>
        <v/>
      </c>
      <c r="BK28" s="117" t="str">
        <f t="shared" ca="1" si="38"/>
        <v/>
      </c>
      <c r="BL28" s="117" t="str">
        <f t="shared" ca="1" si="39"/>
        <v/>
      </c>
      <c r="BM28" s="118" t="str">
        <f t="shared" ca="1" si="40"/>
        <v/>
      </c>
      <c r="BO28" s="28" t="str">
        <f t="shared" ca="1" si="15"/>
        <v/>
      </c>
    </row>
    <row r="29" spans="1:67" s="27" customFormat="1" ht="14.25" customHeight="1" x14ac:dyDescent="0.3">
      <c r="A29" s="76" t="str">
        <f t="shared" ca="1" si="16"/>
        <v/>
      </c>
      <c r="B29" s="119"/>
      <c r="C29" s="119" t="s">
        <v>35</v>
      </c>
      <c r="D29" s="119" t="s">
        <v>35</v>
      </c>
      <c r="E29" s="119" t="s">
        <v>102</v>
      </c>
      <c r="F29" s="119"/>
      <c r="G29" s="119"/>
      <c r="H29" s="119"/>
      <c r="I29" s="119"/>
      <c r="J29" s="119"/>
      <c r="L29" s="120">
        <v>730</v>
      </c>
      <c r="M29" s="219"/>
      <c r="N29" s="121"/>
      <c r="O29" s="121"/>
      <c r="Y29" s="208"/>
      <c r="Z29" s="91"/>
      <c r="AB29" s="172"/>
      <c r="AC29" s="173"/>
      <c r="AD29" s="173"/>
      <c r="AE29" s="91">
        <v>0</v>
      </c>
      <c r="AF29" s="27">
        <v>-1</v>
      </c>
      <c r="AG29" s="27">
        <v>-1</v>
      </c>
      <c r="AH29" s="91"/>
      <c r="AK29" s="91"/>
      <c r="AN29" s="208">
        <f t="shared" si="17"/>
        <v>3</v>
      </c>
      <c r="AO29" s="27" t="str">
        <f>IF($AN30&gt;$AN29, IFERROR(MATCH($AN29, $AN30:$AN$146, 0)-1, ROW($AO$146)-ROW()), "")</f>
        <v/>
      </c>
      <c r="AP29" s="91">
        <f t="shared" ca="1" si="18"/>
        <v>0</v>
      </c>
      <c r="AQ29" s="27" t="str">
        <f t="shared" ca="1" si="19"/>
        <v/>
      </c>
      <c r="AR29" s="27" t="str">
        <f t="shared" ca="1" si="20"/>
        <v/>
      </c>
      <c r="AS29" s="87">
        <f t="shared" ca="1" si="21"/>
        <v>0</v>
      </c>
      <c r="AT29" s="27" t="str">
        <f t="shared" ca="1" si="22"/>
        <v/>
      </c>
      <c r="AU29" s="27" t="str">
        <f t="shared" ca="1" si="23"/>
        <v/>
      </c>
      <c r="AV29" s="30" t="str">
        <f t="shared" ca="1" si="24"/>
        <v/>
      </c>
      <c r="AW29" s="30" t="str">
        <f t="shared" si="25"/>
        <v/>
      </c>
      <c r="AX29" s="30" t="str">
        <f t="shared" si="26"/>
        <v/>
      </c>
      <c r="AY29" s="85" t="str">
        <f t="shared" ca="1" si="27"/>
        <v/>
      </c>
      <c r="AZ29" s="30" t="str">
        <f t="shared" si="28"/>
        <v/>
      </c>
      <c r="BA29" s="30" t="str">
        <f t="shared" si="29"/>
        <v/>
      </c>
      <c r="BB29" s="87" t="str">
        <f t="shared" ca="1" si="30"/>
        <v/>
      </c>
      <c r="BC29" s="27" t="str">
        <f t="shared" ca="1" si="31"/>
        <v/>
      </c>
      <c r="BD29" s="27" t="str">
        <f t="shared" ca="1" si="32"/>
        <v/>
      </c>
      <c r="BE29" s="166" t="str">
        <f t="shared" si="33"/>
        <v/>
      </c>
      <c r="BF29" s="27" t="str">
        <f t="shared" si="34"/>
        <v/>
      </c>
      <c r="BG29" s="27" t="str">
        <f t="shared" si="35"/>
        <v/>
      </c>
      <c r="BH29" s="174"/>
      <c r="BI29" s="89" t="str">
        <f t="shared" ca="1" si="36"/>
        <v/>
      </c>
      <c r="BJ29" s="116" t="str">
        <f t="shared" ca="1" si="37"/>
        <v/>
      </c>
      <c r="BK29" s="117" t="str">
        <f t="shared" ca="1" si="38"/>
        <v/>
      </c>
      <c r="BL29" s="117" t="str">
        <f t="shared" ca="1" si="39"/>
        <v/>
      </c>
      <c r="BM29" s="118" t="str">
        <f t="shared" ca="1" si="40"/>
        <v/>
      </c>
      <c r="BO29" s="28" t="str">
        <f t="shared" ca="1" si="15"/>
        <v/>
      </c>
    </row>
    <row r="30" spans="1:67" s="27" customFormat="1" ht="14.25" customHeight="1" x14ac:dyDescent="0.3">
      <c r="A30" s="76" t="str">
        <f t="shared" ca="1" si="16"/>
        <v/>
      </c>
      <c r="B30" s="119"/>
      <c r="C30" s="119" t="s">
        <v>35</v>
      </c>
      <c r="D30" s="119" t="s">
        <v>35</v>
      </c>
      <c r="E30" s="27" t="s">
        <v>103</v>
      </c>
      <c r="L30" s="120">
        <v>731</v>
      </c>
      <c r="M30" s="219"/>
      <c r="N30" s="121"/>
      <c r="O30" s="121"/>
      <c r="Y30" s="208"/>
      <c r="Z30" s="91"/>
      <c r="AB30" s="172"/>
      <c r="AC30" s="173"/>
      <c r="AD30" s="173"/>
      <c r="AE30" s="91">
        <v>0</v>
      </c>
      <c r="AF30" s="27">
        <v>-1</v>
      </c>
      <c r="AG30" s="27">
        <v>-1</v>
      </c>
      <c r="AH30" s="91"/>
      <c r="AK30" s="91"/>
      <c r="AN30" s="208">
        <f t="shared" si="17"/>
        <v>3</v>
      </c>
      <c r="AO30" s="27" t="str">
        <f>IF($AN31&gt;$AN30, IFERROR(MATCH($AN30, $AN31:$AN$146, 0)-1, ROW($AO$146)-ROW()), "")</f>
        <v/>
      </c>
      <c r="AP30" s="91">
        <f t="shared" ca="1" si="18"/>
        <v>0</v>
      </c>
      <c r="AQ30" s="27" t="str">
        <f t="shared" ca="1" si="19"/>
        <v/>
      </c>
      <c r="AR30" s="27" t="str">
        <f t="shared" ca="1" si="20"/>
        <v/>
      </c>
      <c r="AS30" s="87">
        <f t="shared" ca="1" si="21"/>
        <v>0</v>
      </c>
      <c r="AT30" s="27" t="str">
        <f t="shared" ca="1" si="22"/>
        <v/>
      </c>
      <c r="AU30" s="27" t="str">
        <f t="shared" ca="1" si="23"/>
        <v/>
      </c>
      <c r="AV30" s="30" t="str">
        <f t="shared" ca="1" si="24"/>
        <v/>
      </c>
      <c r="AW30" s="30" t="str">
        <f t="shared" si="25"/>
        <v/>
      </c>
      <c r="AX30" s="30" t="str">
        <f t="shared" si="26"/>
        <v/>
      </c>
      <c r="AY30" s="85" t="str">
        <f t="shared" ca="1" si="27"/>
        <v/>
      </c>
      <c r="AZ30" s="30" t="str">
        <f t="shared" si="28"/>
        <v/>
      </c>
      <c r="BA30" s="30" t="str">
        <f t="shared" si="29"/>
        <v/>
      </c>
      <c r="BB30" s="87" t="str">
        <f t="shared" ca="1" si="30"/>
        <v/>
      </c>
      <c r="BC30" s="27" t="str">
        <f t="shared" ca="1" si="31"/>
        <v/>
      </c>
      <c r="BD30" s="27" t="str">
        <f t="shared" ca="1" si="32"/>
        <v/>
      </c>
      <c r="BE30" s="166" t="str">
        <f t="shared" si="33"/>
        <v/>
      </c>
      <c r="BF30" s="27" t="str">
        <f t="shared" si="34"/>
        <v/>
      </c>
      <c r="BG30" s="27" t="str">
        <f t="shared" si="35"/>
        <v/>
      </c>
      <c r="BH30" s="174"/>
      <c r="BI30" s="89" t="str">
        <f t="shared" ca="1" si="36"/>
        <v/>
      </c>
      <c r="BJ30" s="116" t="str">
        <f t="shared" ca="1" si="37"/>
        <v/>
      </c>
      <c r="BK30" s="117" t="str">
        <f t="shared" ca="1" si="38"/>
        <v/>
      </c>
      <c r="BL30" s="117" t="str">
        <f t="shared" ca="1" si="39"/>
        <v/>
      </c>
      <c r="BM30" s="118" t="str">
        <f t="shared" ca="1" si="40"/>
        <v/>
      </c>
      <c r="BO30" s="28" t="str">
        <f t="shared" ca="1" si="15"/>
        <v/>
      </c>
    </row>
    <row r="31" spans="1:67" s="27" customFormat="1" ht="14.25" customHeight="1" x14ac:dyDescent="0.3">
      <c r="A31" s="76" t="str">
        <f t="shared" ca="1" si="16"/>
        <v/>
      </c>
      <c r="B31" s="119"/>
      <c r="C31" s="119" t="s">
        <v>35</v>
      </c>
      <c r="D31" s="119" t="s">
        <v>35</v>
      </c>
      <c r="E31" s="119" t="s">
        <v>104</v>
      </c>
      <c r="F31" s="119"/>
      <c r="G31" s="119"/>
      <c r="H31" s="119"/>
      <c r="I31" s="119"/>
      <c r="J31" s="119"/>
      <c r="L31" s="120">
        <v>732</v>
      </c>
      <c r="M31" s="219"/>
      <c r="N31" s="121"/>
      <c r="O31" s="121"/>
      <c r="Y31" s="208"/>
      <c r="Z31" s="91"/>
      <c r="AB31" s="172"/>
      <c r="AC31" s="173"/>
      <c r="AD31" s="173"/>
      <c r="AE31" s="91">
        <v>0</v>
      </c>
      <c r="AF31" s="27">
        <v>-1</v>
      </c>
      <c r="AG31" s="27">
        <v>-1</v>
      </c>
      <c r="AH31" s="91"/>
      <c r="AK31" s="91"/>
      <c r="AN31" s="208">
        <f t="shared" si="17"/>
        <v>3</v>
      </c>
      <c r="AO31" s="27" t="str">
        <f>IF($AN32&gt;$AN31, IFERROR(MATCH($AN31, $AN32:$AN$146, 0)-1, ROW($AO$146)-ROW()), "")</f>
        <v/>
      </c>
      <c r="AP31" s="91">
        <f t="shared" ca="1" si="18"/>
        <v>0</v>
      </c>
      <c r="AQ31" s="27" t="str">
        <f t="shared" ca="1" si="19"/>
        <v/>
      </c>
      <c r="AR31" s="27" t="str">
        <f t="shared" ca="1" si="20"/>
        <v/>
      </c>
      <c r="AS31" s="87">
        <f t="shared" ca="1" si="21"/>
        <v>0</v>
      </c>
      <c r="AT31" s="27" t="str">
        <f t="shared" ca="1" si="22"/>
        <v/>
      </c>
      <c r="AU31" s="27" t="str">
        <f t="shared" ca="1" si="23"/>
        <v/>
      </c>
      <c r="AV31" s="30" t="str">
        <f t="shared" ca="1" si="24"/>
        <v/>
      </c>
      <c r="AW31" s="30" t="str">
        <f t="shared" si="25"/>
        <v/>
      </c>
      <c r="AX31" s="30" t="str">
        <f t="shared" si="26"/>
        <v/>
      </c>
      <c r="AY31" s="85" t="str">
        <f t="shared" ca="1" si="27"/>
        <v/>
      </c>
      <c r="AZ31" s="30" t="str">
        <f t="shared" si="28"/>
        <v/>
      </c>
      <c r="BA31" s="30" t="str">
        <f t="shared" si="29"/>
        <v/>
      </c>
      <c r="BB31" s="87" t="str">
        <f t="shared" ca="1" si="30"/>
        <v/>
      </c>
      <c r="BC31" s="27" t="str">
        <f t="shared" ca="1" si="31"/>
        <v/>
      </c>
      <c r="BD31" s="27" t="str">
        <f t="shared" ca="1" si="32"/>
        <v/>
      </c>
      <c r="BE31" s="166" t="str">
        <f t="shared" si="33"/>
        <v/>
      </c>
      <c r="BF31" s="27" t="str">
        <f t="shared" si="34"/>
        <v/>
      </c>
      <c r="BG31" s="27" t="str">
        <f t="shared" si="35"/>
        <v/>
      </c>
      <c r="BH31" s="174"/>
      <c r="BI31" s="89" t="str">
        <f t="shared" ca="1" si="36"/>
        <v/>
      </c>
      <c r="BJ31" s="116" t="str">
        <f t="shared" ca="1" si="37"/>
        <v/>
      </c>
      <c r="BK31" s="117" t="str">
        <f t="shared" ca="1" si="38"/>
        <v/>
      </c>
      <c r="BL31" s="117" t="str">
        <f t="shared" ca="1" si="39"/>
        <v/>
      </c>
      <c r="BM31" s="118" t="str">
        <f t="shared" ca="1" si="40"/>
        <v/>
      </c>
      <c r="BO31" s="28" t="str">
        <f t="shared" ca="1" si="15"/>
        <v/>
      </c>
    </row>
    <row r="32" spans="1:67" s="27" customFormat="1" ht="14.25" customHeight="1" x14ac:dyDescent="0.3">
      <c r="A32" s="76" t="str">
        <f t="shared" ca="1" si="16"/>
        <v/>
      </c>
      <c r="B32" s="119"/>
      <c r="C32" s="119" t="s">
        <v>35</v>
      </c>
      <c r="D32" s="119" t="s">
        <v>35</v>
      </c>
      <c r="E32" s="119" t="s">
        <v>105</v>
      </c>
      <c r="F32" s="119"/>
      <c r="G32" s="119"/>
      <c r="H32" s="119"/>
      <c r="I32" s="119"/>
      <c r="J32" s="119"/>
      <c r="L32" s="120">
        <v>733</v>
      </c>
      <c r="M32" s="219">
        <f>SUM(M33:M35,M45,M52:M53,M67:M68)</f>
        <v>0</v>
      </c>
      <c r="N32" s="121"/>
      <c r="O32" s="121"/>
      <c r="Y32" s="208"/>
      <c r="Z32" s="91"/>
      <c r="AB32" s="172"/>
      <c r="AC32" s="173"/>
      <c r="AD32" s="173"/>
      <c r="AE32" s="91">
        <v>0</v>
      </c>
      <c r="AF32" s="27">
        <v>-1</v>
      </c>
      <c r="AG32" s="27">
        <v>-1</v>
      </c>
      <c r="AH32" s="91"/>
      <c r="AK32" s="91"/>
      <c r="AN32" s="208">
        <f t="shared" si="17"/>
        <v>3</v>
      </c>
      <c r="AO32" s="27">
        <f>IF($AN33&gt;$AN32, IFERROR(MATCH($AN32, $AN33:$AN$146, 0)-1, ROW($AO$146)-ROW()), "")</f>
        <v>36</v>
      </c>
      <c r="AP32" s="91">
        <f t="shared" ca="1" si="18"/>
        <v>0</v>
      </c>
      <c r="AQ32" s="27" t="str">
        <f t="shared" ca="1" si="19"/>
        <v/>
      </c>
      <c r="AR32" s="27" t="str">
        <f t="shared" ca="1" si="20"/>
        <v/>
      </c>
      <c r="AS32" s="87">
        <f t="shared" ca="1" si="21"/>
        <v>0</v>
      </c>
      <c r="AT32" s="27" t="str">
        <f t="shared" ca="1" si="22"/>
        <v/>
      </c>
      <c r="AU32" s="27" t="str">
        <f t="shared" ca="1" si="23"/>
        <v/>
      </c>
      <c r="AV32" s="30" t="str">
        <f t="shared" ca="1" si="24"/>
        <v/>
      </c>
      <c r="AW32" s="30" t="str">
        <f t="shared" si="25"/>
        <v/>
      </c>
      <c r="AX32" s="30" t="str">
        <f t="shared" si="26"/>
        <v/>
      </c>
      <c r="AY32" s="85" t="str">
        <f t="shared" ca="1" si="27"/>
        <v/>
      </c>
      <c r="AZ32" s="30" t="str">
        <f t="shared" si="28"/>
        <v/>
      </c>
      <c r="BA32" s="30" t="str">
        <f t="shared" si="29"/>
        <v/>
      </c>
      <c r="BB32" s="87" t="str">
        <f t="shared" ca="1" si="30"/>
        <v/>
      </c>
      <c r="BC32" s="27" t="str">
        <f t="shared" ca="1" si="31"/>
        <v/>
      </c>
      <c r="BD32" s="27" t="str">
        <f t="shared" ca="1" si="32"/>
        <v/>
      </c>
      <c r="BE32" s="166" t="str">
        <f t="shared" si="33"/>
        <v/>
      </c>
      <c r="BF32" s="27" t="str">
        <f t="shared" si="34"/>
        <v/>
      </c>
      <c r="BG32" s="27" t="str">
        <f t="shared" si="35"/>
        <v/>
      </c>
      <c r="BH32" s="174"/>
      <c r="BI32" s="89" t="str">
        <f t="shared" ca="1" si="36"/>
        <v/>
      </c>
      <c r="BJ32" s="116" t="str">
        <f t="shared" ca="1" si="37"/>
        <v/>
      </c>
      <c r="BK32" s="117" t="str">
        <f t="shared" ca="1" si="38"/>
        <v/>
      </c>
      <c r="BL32" s="117" t="str">
        <f t="shared" ca="1" si="39"/>
        <v/>
      </c>
      <c r="BM32" s="118" t="str">
        <f t="shared" ca="1" si="40"/>
        <v/>
      </c>
      <c r="BO32" s="28" t="str">
        <f t="shared" ca="1" si="15"/>
        <v/>
      </c>
    </row>
    <row r="33" spans="1:67" s="27" customFormat="1" ht="14.25" customHeight="1" x14ac:dyDescent="0.3">
      <c r="A33" s="76" t="str">
        <f t="shared" ca="1" si="16"/>
        <v/>
      </c>
      <c r="B33" s="119"/>
      <c r="C33" s="27" t="s">
        <v>35</v>
      </c>
      <c r="D33" s="27" t="s">
        <v>35</v>
      </c>
      <c r="E33" s="27" t="s">
        <v>35</v>
      </c>
      <c r="F33" s="27" t="s">
        <v>106</v>
      </c>
      <c r="L33" s="120">
        <v>7330</v>
      </c>
      <c r="M33" s="219"/>
      <c r="N33" s="121"/>
      <c r="O33" s="121"/>
      <c r="Y33" s="208"/>
      <c r="Z33" s="91"/>
      <c r="AB33" s="172"/>
      <c r="AC33" s="173"/>
      <c r="AD33" s="173"/>
      <c r="AE33" s="91">
        <v>0</v>
      </c>
      <c r="AF33" s="27">
        <v>-1</v>
      </c>
      <c r="AG33" s="27">
        <v>-1</v>
      </c>
      <c r="AH33" s="91"/>
      <c r="AK33" s="91"/>
      <c r="AN33" s="208">
        <f t="shared" si="17"/>
        <v>4</v>
      </c>
      <c r="AO33" s="27" t="str">
        <f>IF($AN34&gt;$AN33, IFERROR(MATCH($AN33, $AN34:$AN$146, 0)-1, ROW($AO$146)-ROW()), "")</f>
        <v/>
      </c>
      <c r="AP33" s="91">
        <f t="shared" ca="1" si="18"/>
        <v>0</v>
      </c>
      <c r="AQ33" s="27" t="str">
        <f t="shared" ca="1" si="19"/>
        <v/>
      </c>
      <c r="AR33" s="27" t="str">
        <f t="shared" ca="1" si="20"/>
        <v/>
      </c>
      <c r="AS33" s="87">
        <f t="shared" ca="1" si="21"/>
        <v>0</v>
      </c>
      <c r="AT33" s="27" t="str">
        <f t="shared" ca="1" si="22"/>
        <v/>
      </c>
      <c r="AU33" s="27" t="str">
        <f t="shared" ca="1" si="23"/>
        <v/>
      </c>
      <c r="AV33" s="30" t="str">
        <f t="shared" ca="1" si="24"/>
        <v/>
      </c>
      <c r="AW33" s="30" t="str">
        <f t="shared" si="25"/>
        <v/>
      </c>
      <c r="AX33" s="30" t="str">
        <f t="shared" si="26"/>
        <v/>
      </c>
      <c r="AY33" s="85" t="str">
        <f t="shared" ca="1" si="27"/>
        <v/>
      </c>
      <c r="AZ33" s="30" t="str">
        <f t="shared" si="28"/>
        <v/>
      </c>
      <c r="BA33" s="30" t="str">
        <f t="shared" si="29"/>
        <v/>
      </c>
      <c r="BB33" s="87" t="str">
        <f t="shared" ca="1" si="30"/>
        <v/>
      </c>
      <c r="BC33" s="27" t="str">
        <f t="shared" ca="1" si="31"/>
        <v/>
      </c>
      <c r="BD33" s="27" t="str">
        <f t="shared" ca="1" si="32"/>
        <v/>
      </c>
      <c r="BE33" s="166" t="str">
        <f t="shared" si="33"/>
        <v/>
      </c>
      <c r="BF33" s="27" t="str">
        <f t="shared" si="34"/>
        <v/>
      </c>
      <c r="BG33" s="27" t="str">
        <f t="shared" si="35"/>
        <v/>
      </c>
      <c r="BH33" s="174"/>
      <c r="BI33" s="89" t="str">
        <f t="shared" ca="1" si="36"/>
        <v/>
      </c>
      <c r="BJ33" s="116" t="str">
        <f t="shared" ca="1" si="37"/>
        <v/>
      </c>
      <c r="BK33" s="117" t="str">
        <f t="shared" ca="1" si="38"/>
        <v/>
      </c>
      <c r="BL33" s="117" t="str">
        <f t="shared" ca="1" si="39"/>
        <v/>
      </c>
      <c r="BM33" s="118" t="str">
        <f t="shared" ca="1" si="40"/>
        <v/>
      </c>
      <c r="BO33" s="28" t="str">
        <f t="shared" ca="1" si="15"/>
        <v/>
      </c>
    </row>
    <row r="34" spans="1:67" s="27" customFormat="1" ht="14.25" customHeight="1" x14ac:dyDescent="0.3">
      <c r="A34" s="76" t="str">
        <f t="shared" ca="1" si="16"/>
        <v/>
      </c>
      <c r="B34" s="119"/>
      <c r="C34" s="119" t="s">
        <v>35</v>
      </c>
      <c r="D34" s="27" t="s">
        <v>35</v>
      </c>
      <c r="E34" s="27" t="s">
        <v>35</v>
      </c>
      <c r="F34" s="27" t="s">
        <v>107</v>
      </c>
      <c r="L34" s="120">
        <v>7331</v>
      </c>
      <c r="M34" s="219"/>
      <c r="N34" s="121"/>
      <c r="O34" s="121"/>
      <c r="Y34" s="208"/>
      <c r="Z34" s="91"/>
      <c r="AB34" s="172"/>
      <c r="AC34" s="173"/>
      <c r="AD34" s="173"/>
      <c r="AE34" s="91">
        <v>0</v>
      </c>
      <c r="AF34" s="27">
        <v>-1</v>
      </c>
      <c r="AG34" s="27">
        <v>-1</v>
      </c>
      <c r="AH34" s="91"/>
      <c r="AK34" s="91"/>
      <c r="AN34" s="208">
        <f t="shared" si="17"/>
        <v>4</v>
      </c>
      <c r="AO34" s="27" t="str">
        <f>IF($AN35&gt;$AN34, IFERROR(MATCH($AN34, $AN35:$AN$146, 0)-1, ROW($AO$146)-ROW()), "")</f>
        <v/>
      </c>
      <c r="AP34" s="91">
        <f t="shared" ca="1" si="18"/>
        <v>0</v>
      </c>
      <c r="AQ34" s="27" t="str">
        <f t="shared" ca="1" si="19"/>
        <v/>
      </c>
      <c r="AR34" s="27" t="str">
        <f t="shared" ca="1" si="20"/>
        <v/>
      </c>
      <c r="AS34" s="87">
        <f t="shared" ca="1" si="21"/>
        <v>0</v>
      </c>
      <c r="AT34" s="27" t="str">
        <f t="shared" ca="1" si="22"/>
        <v/>
      </c>
      <c r="AU34" s="27" t="str">
        <f t="shared" ca="1" si="23"/>
        <v/>
      </c>
      <c r="AV34" s="30" t="str">
        <f t="shared" ca="1" si="24"/>
        <v/>
      </c>
      <c r="AW34" s="30" t="str">
        <f t="shared" si="25"/>
        <v/>
      </c>
      <c r="AX34" s="30" t="str">
        <f t="shared" si="26"/>
        <v/>
      </c>
      <c r="AY34" s="85" t="str">
        <f t="shared" ca="1" si="27"/>
        <v/>
      </c>
      <c r="AZ34" s="30" t="str">
        <f t="shared" si="28"/>
        <v/>
      </c>
      <c r="BA34" s="30" t="str">
        <f t="shared" si="29"/>
        <v/>
      </c>
      <c r="BB34" s="87" t="str">
        <f t="shared" ca="1" si="30"/>
        <v/>
      </c>
      <c r="BC34" s="27" t="str">
        <f t="shared" ca="1" si="31"/>
        <v/>
      </c>
      <c r="BD34" s="27" t="str">
        <f t="shared" ca="1" si="32"/>
        <v/>
      </c>
      <c r="BE34" s="166" t="str">
        <f t="shared" si="33"/>
        <v/>
      </c>
      <c r="BF34" s="27" t="str">
        <f t="shared" si="34"/>
        <v/>
      </c>
      <c r="BG34" s="27" t="str">
        <f t="shared" si="35"/>
        <v/>
      </c>
      <c r="BH34" s="174"/>
      <c r="BI34" s="89" t="str">
        <f t="shared" ca="1" si="36"/>
        <v/>
      </c>
      <c r="BJ34" s="116" t="str">
        <f t="shared" ca="1" si="37"/>
        <v/>
      </c>
      <c r="BK34" s="117" t="str">
        <f t="shared" ca="1" si="38"/>
        <v/>
      </c>
      <c r="BL34" s="117" t="str">
        <f t="shared" ca="1" si="39"/>
        <v/>
      </c>
      <c r="BM34" s="118" t="str">
        <f t="shared" ca="1" si="40"/>
        <v/>
      </c>
      <c r="BO34" s="28" t="str">
        <f t="shared" ca="1" si="15"/>
        <v/>
      </c>
    </row>
    <row r="35" spans="1:67" s="27" customFormat="1" ht="14.25" customHeight="1" x14ac:dyDescent="0.3">
      <c r="A35" s="76" t="str">
        <f t="shared" ca="1" si="16"/>
        <v/>
      </c>
      <c r="B35" s="119"/>
      <c r="C35" s="119" t="s">
        <v>35</v>
      </c>
      <c r="D35" s="119" t="s">
        <v>35</v>
      </c>
      <c r="E35" s="119" t="s">
        <v>35</v>
      </c>
      <c r="F35" s="119" t="s">
        <v>108</v>
      </c>
      <c r="G35" s="119"/>
      <c r="H35" s="119"/>
      <c r="I35" s="119"/>
      <c r="J35" s="119"/>
      <c r="L35" s="120">
        <v>7332</v>
      </c>
      <c r="M35" s="219">
        <f>SUM(M36:M44)</f>
        <v>0</v>
      </c>
      <c r="N35" s="121"/>
      <c r="O35" s="121"/>
      <c r="Y35" s="208"/>
      <c r="Z35" s="91"/>
      <c r="AB35" s="172"/>
      <c r="AC35" s="173"/>
      <c r="AD35" s="173"/>
      <c r="AE35" s="91">
        <v>0</v>
      </c>
      <c r="AF35" s="27">
        <v>-1</v>
      </c>
      <c r="AG35" s="27">
        <v>-1</v>
      </c>
      <c r="AH35" s="91"/>
      <c r="AK35" s="91"/>
      <c r="AN35" s="208">
        <f t="shared" si="17"/>
        <v>4</v>
      </c>
      <c r="AO35" s="27">
        <f>IF($AN36&gt;$AN35, IFERROR(MATCH($AN35, $AN36:$AN$146, 0)-1, ROW($AO$146)-ROW()), "")</f>
        <v>9</v>
      </c>
      <c r="AP35" s="91">
        <f t="shared" ca="1" si="18"/>
        <v>0</v>
      </c>
      <c r="AQ35" s="27" t="str">
        <f t="shared" ca="1" si="19"/>
        <v/>
      </c>
      <c r="AR35" s="27" t="str">
        <f t="shared" ca="1" si="20"/>
        <v/>
      </c>
      <c r="AS35" s="87">
        <f t="shared" ca="1" si="21"/>
        <v>0</v>
      </c>
      <c r="AT35" s="27" t="str">
        <f t="shared" ca="1" si="22"/>
        <v/>
      </c>
      <c r="AU35" s="27" t="str">
        <f t="shared" ca="1" si="23"/>
        <v/>
      </c>
      <c r="AV35" s="30" t="str">
        <f t="shared" ca="1" si="24"/>
        <v/>
      </c>
      <c r="AW35" s="30" t="str">
        <f t="shared" si="25"/>
        <v/>
      </c>
      <c r="AX35" s="30" t="str">
        <f t="shared" si="26"/>
        <v/>
      </c>
      <c r="AY35" s="85" t="str">
        <f t="shared" ca="1" si="27"/>
        <v/>
      </c>
      <c r="AZ35" s="30" t="str">
        <f t="shared" si="28"/>
        <v/>
      </c>
      <c r="BA35" s="30" t="str">
        <f t="shared" si="29"/>
        <v/>
      </c>
      <c r="BB35" s="87" t="str">
        <f t="shared" ca="1" si="30"/>
        <v/>
      </c>
      <c r="BC35" s="27" t="str">
        <f t="shared" ca="1" si="31"/>
        <v/>
      </c>
      <c r="BD35" s="27" t="str">
        <f t="shared" ca="1" si="32"/>
        <v/>
      </c>
      <c r="BE35" s="166" t="str">
        <f t="shared" si="33"/>
        <v/>
      </c>
      <c r="BF35" s="27" t="str">
        <f t="shared" si="34"/>
        <v/>
      </c>
      <c r="BG35" s="27" t="str">
        <f t="shared" si="35"/>
        <v/>
      </c>
      <c r="BH35" s="174"/>
      <c r="BI35" s="89" t="str">
        <f t="shared" ca="1" si="36"/>
        <v/>
      </c>
      <c r="BJ35" s="116" t="str">
        <f t="shared" ca="1" si="37"/>
        <v/>
      </c>
      <c r="BK35" s="117" t="str">
        <f t="shared" ca="1" si="38"/>
        <v/>
      </c>
      <c r="BL35" s="117" t="str">
        <f t="shared" ca="1" si="39"/>
        <v/>
      </c>
      <c r="BM35" s="118" t="str">
        <f t="shared" ca="1" si="40"/>
        <v/>
      </c>
      <c r="BO35" s="28" t="str">
        <f t="shared" ca="1" si="15"/>
        <v/>
      </c>
    </row>
    <row r="36" spans="1:67" s="27" customFormat="1" ht="14.25" customHeight="1" x14ac:dyDescent="0.3">
      <c r="A36" s="76" t="str">
        <f t="shared" ca="1" si="16"/>
        <v/>
      </c>
      <c r="B36" s="119"/>
      <c r="C36" s="119" t="s">
        <v>35</v>
      </c>
      <c r="D36" s="119" t="s">
        <v>35</v>
      </c>
      <c r="E36" s="119" t="s">
        <v>35</v>
      </c>
      <c r="F36" s="119" t="s">
        <v>35</v>
      </c>
      <c r="G36" s="119" t="s">
        <v>402</v>
      </c>
      <c r="H36" s="119"/>
      <c r="I36" s="119"/>
      <c r="J36" s="119"/>
      <c r="L36" s="120"/>
      <c r="M36" s="219"/>
      <c r="N36" s="121"/>
      <c r="O36" s="121"/>
      <c r="Y36" s="208"/>
      <c r="Z36" s="91"/>
      <c r="AB36" s="172"/>
      <c r="AC36" s="173"/>
      <c r="AD36" s="173"/>
      <c r="AE36" s="91">
        <v>0</v>
      </c>
      <c r="AF36" s="27">
        <v>-1</v>
      </c>
      <c r="AG36" s="27">
        <v>-1</v>
      </c>
      <c r="AH36" s="91"/>
      <c r="AK36" s="91"/>
      <c r="AN36" s="208">
        <f t="shared" si="17"/>
        <v>5</v>
      </c>
      <c r="AO36" s="27" t="str">
        <f>IF($AN37&gt;$AN36, IFERROR(MATCH($AN36, $AN37:$AN$146, 0)-1, ROW($AO$146)-ROW()), "")</f>
        <v/>
      </c>
      <c r="AP36" s="91">
        <f t="shared" ca="1" si="18"/>
        <v>0</v>
      </c>
      <c r="AQ36" s="27" t="str">
        <f t="shared" ca="1" si="19"/>
        <v/>
      </c>
      <c r="AR36" s="27" t="str">
        <f t="shared" ca="1" si="20"/>
        <v/>
      </c>
      <c r="AS36" s="87">
        <f t="shared" ca="1" si="21"/>
        <v>0</v>
      </c>
      <c r="AT36" s="27" t="str">
        <f t="shared" ca="1" si="22"/>
        <v/>
      </c>
      <c r="AU36" s="27" t="str">
        <f t="shared" ca="1" si="23"/>
        <v/>
      </c>
      <c r="AV36" s="30" t="str">
        <f t="shared" ca="1" si="24"/>
        <v/>
      </c>
      <c r="AW36" s="30" t="str">
        <f t="shared" si="25"/>
        <v/>
      </c>
      <c r="AX36" s="30" t="str">
        <f t="shared" si="26"/>
        <v/>
      </c>
      <c r="AY36" s="85" t="str">
        <f t="shared" ca="1" si="27"/>
        <v/>
      </c>
      <c r="AZ36" s="30" t="str">
        <f t="shared" si="28"/>
        <v/>
      </c>
      <c r="BA36" s="30" t="str">
        <f t="shared" si="29"/>
        <v/>
      </c>
      <c r="BB36" s="87" t="str">
        <f t="shared" ca="1" si="30"/>
        <v/>
      </c>
      <c r="BC36" s="27" t="str">
        <f t="shared" ca="1" si="31"/>
        <v/>
      </c>
      <c r="BD36" s="27" t="str">
        <f t="shared" ca="1" si="32"/>
        <v/>
      </c>
      <c r="BE36" s="166" t="str">
        <f t="shared" si="33"/>
        <v/>
      </c>
      <c r="BF36" s="27" t="str">
        <f t="shared" si="34"/>
        <v/>
      </c>
      <c r="BG36" s="27" t="str">
        <f t="shared" si="35"/>
        <v/>
      </c>
      <c r="BH36" s="174"/>
      <c r="BI36" s="89" t="str">
        <f t="shared" ca="1" si="36"/>
        <v/>
      </c>
      <c r="BJ36" s="116" t="str">
        <f t="shared" ca="1" si="37"/>
        <v/>
      </c>
      <c r="BK36" s="117" t="str">
        <f t="shared" ca="1" si="38"/>
        <v/>
      </c>
      <c r="BL36" s="117" t="str">
        <f t="shared" ca="1" si="39"/>
        <v/>
      </c>
      <c r="BM36" s="118" t="str">
        <f t="shared" ca="1" si="40"/>
        <v/>
      </c>
      <c r="BO36" s="28" t="str">
        <f t="shared" ca="1" si="15"/>
        <v/>
      </c>
    </row>
    <row r="37" spans="1:67" s="27" customFormat="1" ht="14.25" customHeight="1" x14ac:dyDescent="0.3">
      <c r="A37" s="76" t="str">
        <f t="shared" ca="1" si="16"/>
        <v/>
      </c>
      <c r="B37" s="119"/>
      <c r="C37" s="119" t="s">
        <v>35</v>
      </c>
      <c r="D37" s="119" t="s">
        <v>35</v>
      </c>
      <c r="E37" s="119" t="s">
        <v>35</v>
      </c>
      <c r="F37" s="119" t="s">
        <v>35</v>
      </c>
      <c r="G37" s="119" t="s">
        <v>153</v>
      </c>
      <c r="H37" s="119"/>
      <c r="I37" s="119"/>
      <c r="J37" s="119"/>
      <c r="L37" s="120"/>
      <c r="M37" s="219"/>
      <c r="N37" s="121"/>
      <c r="O37" s="121"/>
      <c r="Y37" s="208"/>
      <c r="Z37" s="91"/>
      <c r="AB37" s="172"/>
      <c r="AC37" s="173"/>
      <c r="AD37" s="173"/>
      <c r="AE37" s="91">
        <v>0</v>
      </c>
      <c r="AF37" s="27">
        <v>-1</v>
      </c>
      <c r="AG37" s="27">
        <v>-1</v>
      </c>
      <c r="AH37" s="91"/>
      <c r="AK37" s="91"/>
      <c r="AN37" s="208">
        <f t="shared" si="17"/>
        <v>5</v>
      </c>
      <c r="AO37" s="27" t="str">
        <f>IF($AN38&gt;$AN37, IFERROR(MATCH($AN37, $AN38:$AN$146, 0)-1, ROW($AO$146)-ROW()), "")</f>
        <v/>
      </c>
      <c r="AP37" s="91">
        <f t="shared" ca="1" si="18"/>
        <v>0</v>
      </c>
      <c r="AQ37" s="27" t="str">
        <f t="shared" ca="1" si="19"/>
        <v/>
      </c>
      <c r="AR37" s="27" t="str">
        <f t="shared" ca="1" si="20"/>
        <v/>
      </c>
      <c r="AS37" s="87">
        <f t="shared" ca="1" si="21"/>
        <v>0</v>
      </c>
      <c r="AT37" s="27" t="str">
        <f t="shared" ca="1" si="22"/>
        <v/>
      </c>
      <c r="AU37" s="27" t="str">
        <f t="shared" ca="1" si="23"/>
        <v/>
      </c>
      <c r="AV37" s="30" t="str">
        <f t="shared" ca="1" si="24"/>
        <v/>
      </c>
      <c r="AW37" s="30" t="str">
        <f t="shared" si="25"/>
        <v/>
      </c>
      <c r="AX37" s="30" t="str">
        <f t="shared" si="26"/>
        <v/>
      </c>
      <c r="AY37" s="85" t="str">
        <f t="shared" ca="1" si="27"/>
        <v/>
      </c>
      <c r="AZ37" s="30" t="str">
        <f t="shared" si="28"/>
        <v/>
      </c>
      <c r="BA37" s="30" t="str">
        <f t="shared" si="29"/>
        <v/>
      </c>
      <c r="BB37" s="87" t="str">
        <f t="shared" ca="1" si="30"/>
        <v/>
      </c>
      <c r="BC37" s="27" t="str">
        <f t="shared" ca="1" si="31"/>
        <v/>
      </c>
      <c r="BD37" s="27" t="str">
        <f t="shared" ca="1" si="32"/>
        <v/>
      </c>
      <c r="BE37" s="166" t="str">
        <f t="shared" si="33"/>
        <v/>
      </c>
      <c r="BF37" s="27" t="str">
        <f t="shared" si="34"/>
        <v/>
      </c>
      <c r="BG37" s="27" t="str">
        <f t="shared" si="35"/>
        <v/>
      </c>
      <c r="BH37" s="174"/>
      <c r="BI37" s="89" t="str">
        <f t="shared" ca="1" si="36"/>
        <v/>
      </c>
      <c r="BJ37" s="116" t="str">
        <f t="shared" ca="1" si="37"/>
        <v/>
      </c>
      <c r="BK37" s="117" t="str">
        <f t="shared" ca="1" si="38"/>
        <v/>
      </c>
      <c r="BL37" s="117" t="str">
        <f t="shared" ca="1" si="39"/>
        <v/>
      </c>
      <c r="BM37" s="118" t="str">
        <f t="shared" ca="1" si="40"/>
        <v/>
      </c>
      <c r="BO37" s="28" t="str">
        <f t="shared" ca="1" si="15"/>
        <v/>
      </c>
    </row>
    <row r="38" spans="1:67" s="27" customFormat="1" ht="14.25" customHeight="1" x14ac:dyDescent="0.3">
      <c r="A38" s="76" t="str">
        <f t="shared" ca="1" si="16"/>
        <v/>
      </c>
      <c r="B38" s="119"/>
      <c r="C38" s="119"/>
      <c r="D38" s="119"/>
      <c r="E38" s="119"/>
      <c r="F38" s="119"/>
      <c r="G38" s="119" t="s">
        <v>154</v>
      </c>
      <c r="H38" s="119"/>
      <c r="I38" s="119"/>
      <c r="J38" s="119"/>
      <c r="L38" s="120"/>
      <c r="M38" s="219"/>
      <c r="N38" s="121"/>
      <c r="O38" s="121"/>
      <c r="Y38" s="208"/>
      <c r="Z38" s="91"/>
      <c r="AB38" s="172"/>
      <c r="AC38" s="173"/>
      <c r="AD38" s="173"/>
      <c r="AE38" s="91">
        <v>0</v>
      </c>
      <c r="AF38" s="27">
        <v>-1</v>
      </c>
      <c r="AG38" s="27">
        <v>-1</v>
      </c>
      <c r="AH38" s="91"/>
      <c r="AK38" s="91"/>
      <c r="AN38" s="208">
        <f t="shared" si="17"/>
        <v>5</v>
      </c>
      <c r="AO38" s="27" t="str">
        <f>IF($AN39&gt;$AN38, IFERROR(MATCH($AN38, $AN39:$AN$146, 0)-1, ROW($AO$146)-ROW()), "")</f>
        <v/>
      </c>
      <c r="AP38" s="91">
        <f t="shared" ca="1" si="18"/>
        <v>0</v>
      </c>
      <c r="AQ38" s="27" t="str">
        <f t="shared" ca="1" si="19"/>
        <v/>
      </c>
      <c r="AR38" s="27" t="str">
        <f t="shared" ca="1" si="20"/>
        <v/>
      </c>
      <c r="AS38" s="87">
        <f t="shared" ca="1" si="21"/>
        <v>0</v>
      </c>
      <c r="AT38" s="27" t="str">
        <f t="shared" ca="1" si="22"/>
        <v/>
      </c>
      <c r="AU38" s="27" t="str">
        <f t="shared" ca="1" si="23"/>
        <v/>
      </c>
      <c r="AV38" s="30" t="str">
        <f t="shared" ca="1" si="24"/>
        <v/>
      </c>
      <c r="AW38" s="30" t="str">
        <f t="shared" si="25"/>
        <v/>
      </c>
      <c r="AX38" s="30" t="str">
        <f t="shared" si="26"/>
        <v/>
      </c>
      <c r="AY38" s="85" t="str">
        <f t="shared" ca="1" si="27"/>
        <v/>
      </c>
      <c r="AZ38" s="30" t="str">
        <f t="shared" si="28"/>
        <v/>
      </c>
      <c r="BA38" s="30" t="str">
        <f t="shared" si="29"/>
        <v/>
      </c>
      <c r="BB38" s="87" t="str">
        <f t="shared" ca="1" si="30"/>
        <v/>
      </c>
      <c r="BC38" s="27" t="str">
        <f t="shared" ca="1" si="31"/>
        <v/>
      </c>
      <c r="BD38" s="27" t="str">
        <f t="shared" ca="1" si="32"/>
        <v/>
      </c>
      <c r="BE38" s="166" t="str">
        <f t="shared" si="33"/>
        <v/>
      </c>
      <c r="BF38" s="27" t="str">
        <f t="shared" si="34"/>
        <v/>
      </c>
      <c r="BG38" s="27" t="str">
        <f t="shared" si="35"/>
        <v/>
      </c>
      <c r="BH38" s="174"/>
      <c r="BI38" s="89" t="str">
        <f t="shared" ca="1" si="36"/>
        <v/>
      </c>
      <c r="BJ38" s="116" t="str">
        <f t="shared" ca="1" si="37"/>
        <v/>
      </c>
      <c r="BK38" s="117" t="str">
        <f t="shared" ca="1" si="38"/>
        <v/>
      </c>
      <c r="BL38" s="117" t="str">
        <f t="shared" ca="1" si="39"/>
        <v/>
      </c>
      <c r="BM38" s="118" t="str">
        <f t="shared" ca="1" si="40"/>
        <v/>
      </c>
      <c r="BO38" s="28" t="str">
        <f t="shared" ca="1" si="15"/>
        <v/>
      </c>
    </row>
    <row r="39" spans="1:67" s="27" customFormat="1" ht="14.25" customHeight="1" x14ac:dyDescent="0.3">
      <c r="A39" s="76" t="str">
        <f t="shared" ca="1" si="16"/>
        <v/>
      </c>
      <c r="B39" s="119"/>
      <c r="C39" s="119"/>
      <c r="D39" s="119"/>
      <c r="E39" s="119"/>
      <c r="F39" s="119"/>
      <c r="G39" s="119" t="s">
        <v>403</v>
      </c>
      <c r="H39" s="119"/>
      <c r="I39" s="119"/>
      <c r="J39" s="119"/>
      <c r="L39" s="120"/>
      <c r="M39" s="219"/>
      <c r="N39" s="121"/>
      <c r="O39" s="121"/>
      <c r="Y39" s="208"/>
      <c r="Z39" s="91"/>
      <c r="AB39" s="172"/>
      <c r="AC39" s="173"/>
      <c r="AD39" s="173"/>
      <c r="AE39" s="91">
        <v>0</v>
      </c>
      <c r="AF39" s="27">
        <v>-1</v>
      </c>
      <c r="AG39" s="27">
        <v>-1</v>
      </c>
      <c r="AH39" s="91"/>
      <c r="AK39" s="91"/>
      <c r="AN39" s="208">
        <f t="shared" si="17"/>
        <v>5</v>
      </c>
      <c r="AO39" s="27" t="str">
        <f>IF($AN40&gt;$AN39, IFERROR(MATCH($AN39, $AN40:$AN$146, 0)-1, ROW($AO$146)-ROW()), "")</f>
        <v/>
      </c>
      <c r="AP39" s="91">
        <f t="shared" ca="1" si="18"/>
        <v>0</v>
      </c>
      <c r="AQ39" s="27" t="str">
        <f t="shared" ca="1" si="19"/>
        <v/>
      </c>
      <c r="AR39" s="27" t="str">
        <f t="shared" ca="1" si="20"/>
        <v/>
      </c>
      <c r="AS39" s="87">
        <f t="shared" ca="1" si="21"/>
        <v>0</v>
      </c>
      <c r="AT39" s="27" t="str">
        <f t="shared" ca="1" si="22"/>
        <v/>
      </c>
      <c r="AU39" s="27" t="str">
        <f t="shared" ca="1" si="23"/>
        <v/>
      </c>
      <c r="AV39" s="30" t="str">
        <f t="shared" ca="1" si="24"/>
        <v/>
      </c>
      <c r="AW39" s="30" t="str">
        <f t="shared" si="25"/>
        <v/>
      </c>
      <c r="AX39" s="30" t="str">
        <f t="shared" si="26"/>
        <v/>
      </c>
      <c r="AY39" s="85" t="str">
        <f t="shared" ca="1" si="27"/>
        <v/>
      </c>
      <c r="AZ39" s="30" t="str">
        <f t="shared" si="28"/>
        <v/>
      </c>
      <c r="BA39" s="30" t="str">
        <f t="shared" si="29"/>
        <v/>
      </c>
      <c r="BB39" s="87" t="str">
        <f t="shared" ca="1" si="30"/>
        <v/>
      </c>
      <c r="BC39" s="27" t="str">
        <f t="shared" ca="1" si="31"/>
        <v/>
      </c>
      <c r="BD39" s="27" t="str">
        <f t="shared" ca="1" si="32"/>
        <v/>
      </c>
      <c r="BE39" s="166" t="str">
        <f t="shared" si="33"/>
        <v/>
      </c>
      <c r="BF39" s="27" t="str">
        <f t="shared" si="34"/>
        <v/>
      </c>
      <c r="BG39" s="27" t="str">
        <f t="shared" si="35"/>
        <v/>
      </c>
      <c r="BH39" s="174"/>
      <c r="BI39" s="89" t="str">
        <f t="shared" ca="1" si="36"/>
        <v/>
      </c>
      <c r="BJ39" s="116" t="str">
        <f t="shared" ca="1" si="37"/>
        <v/>
      </c>
      <c r="BK39" s="117" t="str">
        <f t="shared" ca="1" si="38"/>
        <v/>
      </c>
      <c r="BL39" s="117" t="str">
        <f t="shared" ca="1" si="39"/>
        <v/>
      </c>
      <c r="BM39" s="118" t="str">
        <f t="shared" ca="1" si="40"/>
        <v/>
      </c>
      <c r="BO39" s="28" t="str">
        <f t="shared" ca="1" si="15"/>
        <v/>
      </c>
    </row>
    <row r="40" spans="1:67" s="27" customFormat="1" ht="14.25" customHeight="1" x14ac:dyDescent="0.3">
      <c r="A40" s="76" t="str">
        <f t="shared" ca="1" si="16"/>
        <v/>
      </c>
      <c r="B40" s="119"/>
      <c r="C40" s="119"/>
      <c r="D40" s="119"/>
      <c r="E40" s="119"/>
      <c r="F40" s="119"/>
      <c r="G40" s="119" t="s">
        <v>155</v>
      </c>
      <c r="H40" s="119"/>
      <c r="I40" s="119"/>
      <c r="J40" s="119"/>
      <c r="L40" s="120"/>
      <c r="M40" s="219"/>
      <c r="N40" s="121"/>
      <c r="O40" s="121"/>
      <c r="Y40" s="208"/>
      <c r="Z40" s="91"/>
      <c r="AB40" s="172"/>
      <c r="AC40" s="173"/>
      <c r="AD40" s="173"/>
      <c r="AE40" s="91">
        <v>0</v>
      </c>
      <c r="AF40" s="27">
        <v>-1</v>
      </c>
      <c r="AG40" s="27">
        <v>-1</v>
      </c>
      <c r="AH40" s="91"/>
      <c r="AK40" s="91"/>
      <c r="AN40" s="208">
        <f t="shared" si="17"/>
        <v>5</v>
      </c>
      <c r="AO40" s="27" t="str">
        <f>IF($AN41&gt;$AN40, IFERROR(MATCH($AN40, $AN41:$AN$146, 0)-1, ROW($AO$146)-ROW()), "")</f>
        <v/>
      </c>
      <c r="AP40" s="91">
        <f t="shared" ca="1" si="18"/>
        <v>0</v>
      </c>
      <c r="AQ40" s="27" t="str">
        <f t="shared" ca="1" si="19"/>
        <v/>
      </c>
      <c r="AR40" s="27" t="str">
        <f t="shared" ca="1" si="20"/>
        <v/>
      </c>
      <c r="AS40" s="87">
        <f t="shared" ca="1" si="21"/>
        <v>0</v>
      </c>
      <c r="AT40" s="27" t="str">
        <f t="shared" ca="1" si="22"/>
        <v/>
      </c>
      <c r="AU40" s="27" t="str">
        <f t="shared" ca="1" si="23"/>
        <v/>
      </c>
      <c r="AV40" s="30" t="str">
        <f t="shared" ca="1" si="24"/>
        <v/>
      </c>
      <c r="AW40" s="30" t="str">
        <f t="shared" si="25"/>
        <v/>
      </c>
      <c r="AX40" s="30" t="str">
        <f t="shared" si="26"/>
        <v/>
      </c>
      <c r="AY40" s="85" t="str">
        <f t="shared" ca="1" si="27"/>
        <v/>
      </c>
      <c r="AZ40" s="30" t="str">
        <f t="shared" si="28"/>
        <v/>
      </c>
      <c r="BA40" s="30" t="str">
        <f t="shared" si="29"/>
        <v/>
      </c>
      <c r="BB40" s="87" t="str">
        <f t="shared" ca="1" si="30"/>
        <v/>
      </c>
      <c r="BC40" s="27" t="str">
        <f t="shared" ca="1" si="31"/>
        <v/>
      </c>
      <c r="BD40" s="27" t="str">
        <f t="shared" ca="1" si="32"/>
        <v/>
      </c>
      <c r="BE40" s="166" t="str">
        <f t="shared" si="33"/>
        <v/>
      </c>
      <c r="BF40" s="27" t="str">
        <f t="shared" si="34"/>
        <v/>
      </c>
      <c r="BG40" s="27" t="str">
        <f t="shared" si="35"/>
        <v/>
      </c>
      <c r="BH40" s="174"/>
      <c r="BI40" s="89" t="str">
        <f t="shared" ca="1" si="36"/>
        <v/>
      </c>
      <c r="BJ40" s="116" t="str">
        <f t="shared" ca="1" si="37"/>
        <v/>
      </c>
      <c r="BK40" s="117" t="str">
        <f t="shared" ca="1" si="38"/>
        <v/>
      </c>
      <c r="BL40" s="117" t="str">
        <f t="shared" ca="1" si="39"/>
        <v/>
      </c>
      <c r="BM40" s="118" t="str">
        <f t="shared" ca="1" si="40"/>
        <v/>
      </c>
      <c r="BO40" s="28" t="str">
        <f t="shared" ca="1" si="15"/>
        <v/>
      </c>
    </row>
    <row r="41" spans="1:67" s="27" customFormat="1" ht="14.25" customHeight="1" x14ac:dyDescent="0.3">
      <c r="A41" s="76" t="str">
        <f t="shared" ca="1" si="16"/>
        <v/>
      </c>
      <c r="B41" s="119"/>
      <c r="C41" s="119"/>
      <c r="D41" s="119"/>
      <c r="E41" s="119"/>
      <c r="F41" s="119"/>
      <c r="G41" s="119" t="s">
        <v>156</v>
      </c>
      <c r="H41" s="119"/>
      <c r="I41" s="119"/>
      <c r="J41" s="119"/>
      <c r="L41" s="120"/>
      <c r="M41" s="219"/>
      <c r="N41" s="121"/>
      <c r="O41" s="121"/>
      <c r="Y41" s="208"/>
      <c r="Z41" s="91"/>
      <c r="AB41" s="172"/>
      <c r="AC41" s="173"/>
      <c r="AD41" s="173"/>
      <c r="AE41" s="91">
        <v>0</v>
      </c>
      <c r="AF41" s="27">
        <v>-1</v>
      </c>
      <c r="AG41" s="27">
        <v>-1</v>
      </c>
      <c r="AH41" s="91"/>
      <c r="AK41" s="91"/>
      <c r="AN41" s="208">
        <f t="shared" si="17"/>
        <v>5</v>
      </c>
      <c r="AO41" s="27" t="str">
        <f>IF($AN42&gt;$AN41, IFERROR(MATCH($AN41, $AN42:$AN$146, 0)-1, ROW($AO$146)-ROW()), "")</f>
        <v/>
      </c>
      <c r="AP41" s="91">
        <f t="shared" ca="1" si="18"/>
        <v>0</v>
      </c>
      <c r="AQ41" s="27" t="str">
        <f t="shared" ca="1" si="19"/>
        <v/>
      </c>
      <c r="AR41" s="27" t="str">
        <f t="shared" ca="1" si="20"/>
        <v/>
      </c>
      <c r="AS41" s="87">
        <f t="shared" ca="1" si="21"/>
        <v>0</v>
      </c>
      <c r="AT41" s="27" t="str">
        <f t="shared" ca="1" si="22"/>
        <v/>
      </c>
      <c r="AU41" s="27" t="str">
        <f t="shared" ca="1" si="23"/>
        <v/>
      </c>
      <c r="AV41" s="30" t="str">
        <f t="shared" ca="1" si="24"/>
        <v/>
      </c>
      <c r="AW41" s="30" t="str">
        <f t="shared" si="25"/>
        <v/>
      </c>
      <c r="AX41" s="30" t="str">
        <f t="shared" si="26"/>
        <v/>
      </c>
      <c r="AY41" s="85" t="str">
        <f t="shared" ca="1" si="27"/>
        <v/>
      </c>
      <c r="AZ41" s="30" t="str">
        <f t="shared" si="28"/>
        <v/>
      </c>
      <c r="BA41" s="30" t="str">
        <f t="shared" si="29"/>
        <v/>
      </c>
      <c r="BB41" s="87" t="str">
        <f t="shared" ca="1" si="30"/>
        <v/>
      </c>
      <c r="BC41" s="27" t="str">
        <f t="shared" ca="1" si="31"/>
        <v/>
      </c>
      <c r="BD41" s="27" t="str">
        <f t="shared" ca="1" si="32"/>
        <v/>
      </c>
      <c r="BE41" s="166" t="str">
        <f t="shared" si="33"/>
        <v/>
      </c>
      <c r="BF41" s="27" t="str">
        <f t="shared" si="34"/>
        <v/>
      </c>
      <c r="BG41" s="27" t="str">
        <f t="shared" si="35"/>
        <v/>
      </c>
      <c r="BH41" s="174"/>
      <c r="BI41" s="89" t="str">
        <f t="shared" ca="1" si="36"/>
        <v/>
      </c>
      <c r="BJ41" s="116" t="str">
        <f t="shared" ca="1" si="37"/>
        <v/>
      </c>
      <c r="BK41" s="117" t="str">
        <f t="shared" ca="1" si="38"/>
        <v/>
      </c>
      <c r="BL41" s="117" t="str">
        <f t="shared" ca="1" si="39"/>
        <v/>
      </c>
      <c r="BM41" s="118" t="str">
        <f t="shared" ca="1" si="40"/>
        <v/>
      </c>
      <c r="BO41" s="28" t="str">
        <f t="shared" ca="1" si="15"/>
        <v/>
      </c>
    </row>
    <row r="42" spans="1:67" s="27" customFormat="1" ht="14.25" customHeight="1" x14ac:dyDescent="0.3">
      <c r="A42" s="76" t="str">
        <f t="shared" ca="1" si="16"/>
        <v/>
      </c>
      <c r="B42" s="119"/>
      <c r="C42" s="119"/>
      <c r="D42" s="119"/>
      <c r="E42" s="119"/>
      <c r="F42" s="119"/>
      <c r="G42" s="119" t="s">
        <v>157</v>
      </c>
      <c r="H42" s="119"/>
      <c r="I42" s="119"/>
      <c r="J42" s="119"/>
      <c r="L42" s="120"/>
      <c r="M42" s="219"/>
      <c r="N42" s="121"/>
      <c r="O42" s="121"/>
      <c r="Y42" s="208"/>
      <c r="Z42" s="91"/>
      <c r="AB42" s="172"/>
      <c r="AC42" s="173"/>
      <c r="AD42" s="173"/>
      <c r="AE42" s="91">
        <v>0</v>
      </c>
      <c r="AF42" s="27">
        <v>-1</v>
      </c>
      <c r="AG42" s="27">
        <v>-1</v>
      </c>
      <c r="AH42" s="91"/>
      <c r="AK42" s="91"/>
      <c r="AN42" s="208">
        <f t="shared" si="17"/>
        <v>5</v>
      </c>
      <c r="AO42" s="27" t="str">
        <f>IF($AN43&gt;$AN42, IFERROR(MATCH($AN42, $AN43:$AN$146, 0)-1, ROW($AO$146)-ROW()), "")</f>
        <v/>
      </c>
      <c r="AP42" s="91">
        <f t="shared" ca="1" si="18"/>
        <v>0</v>
      </c>
      <c r="AQ42" s="27" t="str">
        <f t="shared" ca="1" si="19"/>
        <v/>
      </c>
      <c r="AR42" s="27" t="str">
        <f t="shared" ca="1" si="20"/>
        <v/>
      </c>
      <c r="AS42" s="87">
        <f t="shared" ca="1" si="21"/>
        <v>0</v>
      </c>
      <c r="AT42" s="27" t="str">
        <f t="shared" ca="1" si="22"/>
        <v/>
      </c>
      <c r="AU42" s="27" t="str">
        <f t="shared" ca="1" si="23"/>
        <v/>
      </c>
      <c r="AV42" s="30" t="str">
        <f t="shared" ca="1" si="24"/>
        <v/>
      </c>
      <c r="AW42" s="30" t="str">
        <f t="shared" si="25"/>
        <v/>
      </c>
      <c r="AX42" s="30" t="str">
        <f t="shared" si="26"/>
        <v/>
      </c>
      <c r="AY42" s="85" t="str">
        <f t="shared" ca="1" si="27"/>
        <v/>
      </c>
      <c r="AZ42" s="30" t="str">
        <f t="shared" si="28"/>
        <v/>
      </c>
      <c r="BA42" s="30" t="str">
        <f t="shared" si="29"/>
        <v/>
      </c>
      <c r="BB42" s="87" t="str">
        <f t="shared" ca="1" si="30"/>
        <v/>
      </c>
      <c r="BC42" s="27" t="str">
        <f t="shared" ca="1" si="31"/>
        <v/>
      </c>
      <c r="BD42" s="27" t="str">
        <f t="shared" ca="1" si="32"/>
        <v/>
      </c>
      <c r="BE42" s="166" t="str">
        <f t="shared" si="33"/>
        <v/>
      </c>
      <c r="BF42" s="27" t="str">
        <f t="shared" si="34"/>
        <v/>
      </c>
      <c r="BG42" s="27" t="str">
        <f t="shared" si="35"/>
        <v/>
      </c>
      <c r="BH42" s="174"/>
      <c r="BI42" s="89" t="str">
        <f t="shared" ca="1" si="36"/>
        <v/>
      </c>
      <c r="BJ42" s="116" t="str">
        <f t="shared" ca="1" si="37"/>
        <v/>
      </c>
      <c r="BK42" s="117" t="str">
        <f t="shared" ca="1" si="38"/>
        <v/>
      </c>
      <c r="BL42" s="117" t="str">
        <f t="shared" ca="1" si="39"/>
        <v/>
      </c>
      <c r="BM42" s="118" t="str">
        <f t="shared" ca="1" si="40"/>
        <v/>
      </c>
      <c r="BO42" s="28" t="str">
        <f t="shared" ca="1" si="15"/>
        <v/>
      </c>
    </row>
    <row r="43" spans="1:67" s="27" customFormat="1" ht="14.25" customHeight="1" x14ac:dyDescent="0.3">
      <c r="A43" s="76" t="str">
        <f t="shared" ca="1" si="16"/>
        <v/>
      </c>
      <c r="B43" s="119"/>
      <c r="C43" s="119"/>
      <c r="D43" s="119"/>
      <c r="E43" s="119"/>
      <c r="F43" s="119"/>
      <c r="G43" s="119" t="s">
        <v>158</v>
      </c>
      <c r="H43" s="119"/>
      <c r="I43" s="119"/>
      <c r="J43" s="119"/>
      <c r="L43" s="120"/>
      <c r="M43" s="219"/>
      <c r="N43" s="121"/>
      <c r="O43" s="121"/>
      <c r="Y43" s="208"/>
      <c r="Z43" s="91"/>
      <c r="AB43" s="172"/>
      <c r="AC43" s="173"/>
      <c r="AD43" s="173"/>
      <c r="AE43" s="91">
        <v>0</v>
      </c>
      <c r="AF43" s="27">
        <v>-1</v>
      </c>
      <c r="AG43" s="27">
        <v>-1</v>
      </c>
      <c r="AH43" s="91"/>
      <c r="AK43" s="91"/>
      <c r="AN43" s="208">
        <f t="shared" si="17"/>
        <v>5</v>
      </c>
      <c r="AO43" s="27" t="str">
        <f>IF($AN44&gt;$AN43, IFERROR(MATCH($AN43, $AN44:$AN$146, 0)-1, ROW($AO$146)-ROW()), "")</f>
        <v/>
      </c>
      <c r="AP43" s="91">
        <f t="shared" ca="1" si="18"/>
        <v>0</v>
      </c>
      <c r="AQ43" s="27" t="str">
        <f t="shared" ca="1" si="19"/>
        <v/>
      </c>
      <c r="AR43" s="27" t="str">
        <f t="shared" ca="1" si="20"/>
        <v/>
      </c>
      <c r="AS43" s="87">
        <f t="shared" ca="1" si="21"/>
        <v>0</v>
      </c>
      <c r="AT43" s="27" t="str">
        <f t="shared" ca="1" si="22"/>
        <v/>
      </c>
      <c r="AU43" s="27" t="str">
        <f t="shared" ca="1" si="23"/>
        <v/>
      </c>
      <c r="AV43" s="30" t="str">
        <f t="shared" ca="1" si="24"/>
        <v/>
      </c>
      <c r="AW43" s="30" t="str">
        <f t="shared" si="25"/>
        <v/>
      </c>
      <c r="AX43" s="30" t="str">
        <f t="shared" si="26"/>
        <v/>
      </c>
      <c r="AY43" s="85" t="str">
        <f t="shared" ca="1" si="27"/>
        <v/>
      </c>
      <c r="AZ43" s="30" t="str">
        <f t="shared" si="28"/>
        <v/>
      </c>
      <c r="BA43" s="30" t="str">
        <f t="shared" si="29"/>
        <v/>
      </c>
      <c r="BB43" s="87" t="str">
        <f t="shared" ca="1" si="30"/>
        <v/>
      </c>
      <c r="BC43" s="27" t="str">
        <f t="shared" ca="1" si="31"/>
        <v/>
      </c>
      <c r="BD43" s="27" t="str">
        <f t="shared" ca="1" si="32"/>
        <v/>
      </c>
      <c r="BE43" s="166" t="str">
        <f t="shared" si="33"/>
        <v/>
      </c>
      <c r="BF43" s="27" t="str">
        <f t="shared" si="34"/>
        <v/>
      </c>
      <c r="BG43" s="27" t="str">
        <f t="shared" si="35"/>
        <v/>
      </c>
      <c r="BH43" s="174"/>
      <c r="BI43" s="89" t="str">
        <f t="shared" ca="1" si="36"/>
        <v/>
      </c>
      <c r="BJ43" s="116" t="str">
        <f t="shared" ca="1" si="37"/>
        <v/>
      </c>
      <c r="BK43" s="117" t="str">
        <f t="shared" ca="1" si="38"/>
        <v/>
      </c>
      <c r="BL43" s="117" t="str">
        <f t="shared" ca="1" si="39"/>
        <v/>
      </c>
      <c r="BM43" s="118" t="str">
        <f t="shared" ca="1" si="40"/>
        <v/>
      </c>
      <c r="BO43" s="28" t="str">
        <f t="shared" ca="1" si="15"/>
        <v/>
      </c>
    </row>
    <row r="44" spans="1:67" s="27" customFormat="1" ht="14.25" customHeight="1" x14ac:dyDescent="0.3">
      <c r="A44" s="76" t="str">
        <f t="shared" ca="1" si="16"/>
        <v/>
      </c>
      <c r="B44" s="119"/>
      <c r="C44" s="119"/>
      <c r="D44" s="119"/>
      <c r="E44" s="119"/>
      <c r="F44" s="119"/>
      <c r="G44" s="119" t="s">
        <v>159</v>
      </c>
      <c r="H44" s="119"/>
      <c r="I44" s="119"/>
      <c r="J44" s="119"/>
      <c r="L44" s="120"/>
      <c r="M44" s="219"/>
      <c r="N44" s="121"/>
      <c r="O44" s="121"/>
      <c r="Y44" s="208"/>
      <c r="Z44" s="91"/>
      <c r="AB44" s="172"/>
      <c r="AC44" s="173"/>
      <c r="AD44" s="173"/>
      <c r="AE44" s="91">
        <v>0</v>
      </c>
      <c r="AF44" s="27">
        <v>-1</v>
      </c>
      <c r="AG44" s="27">
        <v>-1</v>
      </c>
      <c r="AH44" s="91"/>
      <c r="AK44" s="91"/>
      <c r="AN44" s="208">
        <f t="shared" si="17"/>
        <v>5</v>
      </c>
      <c r="AO44" s="27" t="str">
        <f>IF($AN45&gt;$AN44, IFERROR(MATCH($AN44, $AN45:$AN$146, 0)-1, ROW($AO$146)-ROW()), "")</f>
        <v/>
      </c>
      <c r="AP44" s="91">
        <f t="shared" ca="1" si="18"/>
        <v>0</v>
      </c>
      <c r="AQ44" s="27" t="str">
        <f t="shared" ca="1" si="19"/>
        <v/>
      </c>
      <c r="AR44" s="27" t="str">
        <f t="shared" ca="1" si="20"/>
        <v/>
      </c>
      <c r="AS44" s="87">
        <f t="shared" ca="1" si="21"/>
        <v>0</v>
      </c>
      <c r="AT44" s="27" t="str">
        <f t="shared" ca="1" si="22"/>
        <v/>
      </c>
      <c r="AU44" s="27" t="str">
        <f t="shared" ca="1" si="23"/>
        <v/>
      </c>
      <c r="AV44" s="30" t="str">
        <f t="shared" ca="1" si="24"/>
        <v/>
      </c>
      <c r="AW44" s="30" t="str">
        <f t="shared" si="25"/>
        <v/>
      </c>
      <c r="AX44" s="30" t="str">
        <f t="shared" si="26"/>
        <v/>
      </c>
      <c r="AY44" s="85" t="str">
        <f t="shared" ca="1" si="27"/>
        <v/>
      </c>
      <c r="AZ44" s="30" t="str">
        <f t="shared" si="28"/>
        <v/>
      </c>
      <c r="BA44" s="30" t="str">
        <f t="shared" si="29"/>
        <v/>
      </c>
      <c r="BB44" s="87" t="str">
        <f t="shared" ca="1" si="30"/>
        <v/>
      </c>
      <c r="BC44" s="27" t="str">
        <f t="shared" ca="1" si="31"/>
        <v/>
      </c>
      <c r="BD44" s="27" t="str">
        <f t="shared" ca="1" si="32"/>
        <v/>
      </c>
      <c r="BE44" s="166" t="str">
        <f t="shared" si="33"/>
        <v/>
      </c>
      <c r="BF44" s="27" t="str">
        <f t="shared" si="34"/>
        <v/>
      </c>
      <c r="BG44" s="27" t="str">
        <f t="shared" si="35"/>
        <v/>
      </c>
      <c r="BH44" s="174"/>
      <c r="BI44" s="89" t="str">
        <f t="shared" ca="1" si="36"/>
        <v/>
      </c>
      <c r="BJ44" s="116" t="str">
        <f t="shared" ca="1" si="37"/>
        <v/>
      </c>
      <c r="BK44" s="117" t="str">
        <f t="shared" ca="1" si="38"/>
        <v/>
      </c>
      <c r="BL44" s="117" t="str">
        <f t="shared" ca="1" si="39"/>
        <v/>
      </c>
      <c r="BM44" s="118" t="str">
        <f t="shared" ca="1" si="40"/>
        <v/>
      </c>
      <c r="BO44" s="28" t="str">
        <f t="shared" ca="1" si="15"/>
        <v/>
      </c>
    </row>
    <row r="45" spans="1:67" s="27" customFormat="1" ht="14.25" customHeight="1" x14ac:dyDescent="0.3">
      <c r="A45" s="76" t="str">
        <f t="shared" ca="1" si="16"/>
        <v/>
      </c>
      <c r="B45" s="119"/>
      <c r="C45" s="119" t="s">
        <v>35</v>
      </c>
      <c r="D45" s="119" t="s">
        <v>35</v>
      </c>
      <c r="E45" s="119" t="s">
        <v>35</v>
      </c>
      <c r="F45" s="119" t="s">
        <v>292</v>
      </c>
      <c r="G45" s="119"/>
      <c r="H45" s="119"/>
      <c r="I45" s="119"/>
      <c r="J45" s="119"/>
      <c r="L45" s="120">
        <v>7333</v>
      </c>
      <c r="M45" s="219">
        <f>SUM(M46:M51)</f>
        <v>0</v>
      </c>
      <c r="N45" s="121"/>
      <c r="O45" s="121"/>
      <c r="Y45" s="208"/>
      <c r="Z45" s="91"/>
      <c r="AB45" s="172"/>
      <c r="AC45" s="173"/>
      <c r="AD45" s="173"/>
      <c r="AE45" s="91">
        <v>0</v>
      </c>
      <c r="AF45" s="27">
        <v>-1</v>
      </c>
      <c r="AG45" s="27">
        <v>-1</v>
      </c>
      <c r="AH45" s="91"/>
      <c r="AK45" s="91"/>
      <c r="AN45" s="208">
        <f t="shared" si="17"/>
        <v>4</v>
      </c>
      <c r="AO45" s="27">
        <f>IF($AN46&gt;$AN45, IFERROR(MATCH($AN45, $AN46:$AN$146, 0)-1, ROW($AO$146)-ROW()), "")</f>
        <v>6</v>
      </c>
      <c r="AP45" s="91">
        <f t="shared" ca="1" si="18"/>
        <v>0</v>
      </c>
      <c r="AQ45" s="27" t="str">
        <f t="shared" ca="1" si="19"/>
        <v/>
      </c>
      <c r="AR45" s="27" t="str">
        <f t="shared" ca="1" si="20"/>
        <v/>
      </c>
      <c r="AS45" s="87">
        <f t="shared" ca="1" si="21"/>
        <v>0</v>
      </c>
      <c r="AT45" s="27" t="str">
        <f t="shared" ca="1" si="22"/>
        <v/>
      </c>
      <c r="AU45" s="27" t="str">
        <f t="shared" ca="1" si="23"/>
        <v/>
      </c>
      <c r="AV45" s="30" t="str">
        <f t="shared" ca="1" si="24"/>
        <v/>
      </c>
      <c r="AW45" s="30" t="str">
        <f t="shared" si="25"/>
        <v/>
      </c>
      <c r="AX45" s="30" t="str">
        <f t="shared" si="26"/>
        <v/>
      </c>
      <c r="AY45" s="85" t="str">
        <f t="shared" ca="1" si="27"/>
        <v/>
      </c>
      <c r="AZ45" s="30" t="str">
        <f t="shared" si="28"/>
        <v/>
      </c>
      <c r="BA45" s="30" t="str">
        <f t="shared" si="29"/>
        <v/>
      </c>
      <c r="BB45" s="87" t="str">
        <f t="shared" ca="1" si="30"/>
        <v/>
      </c>
      <c r="BC45" s="27" t="str">
        <f t="shared" ca="1" si="31"/>
        <v/>
      </c>
      <c r="BD45" s="27" t="str">
        <f t="shared" ca="1" si="32"/>
        <v/>
      </c>
      <c r="BE45" s="166" t="str">
        <f t="shared" si="33"/>
        <v/>
      </c>
      <c r="BF45" s="27" t="str">
        <f t="shared" si="34"/>
        <v/>
      </c>
      <c r="BG45" s="27" t="str">
        <f t="shared" si="35"/>
        <v/>
      </c>
      <c r="BH45" s="174"/>
      <c r="BI45" s="89" t="str">
        <f t="shared" ca="1" si="36"/>
        <v/>
      </c>
      <c r="BJ45" s="116" t="str">
        <f t="shared" ca="1" si="37"/>
        <v/>
      </c>
      <c r="BK45" s="117" t="str">
        <f t="shared" ca="1" si="38"/>
        <v/>
      </c>
      <c r="BL45" s="117" t="str">
        <f t="shared" ca="1" si="39"/>
        <v/>
      </c>
      <c r="BM45" s="118" t="str">
        <f t="shared" ca="1" si="40"/>
        <v/>
      </c>
      <c r="BO45" s="28" t="str">
        <f t="shared" ca="1" si="15"/>
        <v/>
      </c>
    </row>
    <row r="46" spans="1:67" s="27" customFormat="1" ht="14.25" customHeight="1" x14ac:dyDescent="0.3">
      <c r="A46" s="76" t="str">
        <f t="shared" ca="1" si="16"/>
        <v/>
      </c>
      <c r="B46" s="119"/>
      <c r="C46" s="119" t="s">
        <v>35</v>
      </c>
      <c r="D46" s="119" t="s">
        <v>35</v>
      </c>
      <c r="E46" s="119" t="s">
        <v>35</v>
      </c>
      <c r="F46" s="119" t="s">
        <v>35</v>
      </c>
      <c r="G46" s="119" t="s">
        <v>109</v>
      </c>
      <c r="H46" s="119"/>
      <c r="I46" s="119"/>
      <c r="J46" s="119"/>
      <c r="L46" s="120">
        <v>73330</v>
      </c>
      <c r="M46" s="219"/>
      <c r="N46" s="121"/>
      <c r="O46" s="121"/>
      <c r="Y46" s="208"/>
      <c r="Z46" s="91"/>
      <c r="AB46" s="172"/>
      <c r="AC46" s="173"/>
      <c r="AD46" s="173"/>
      <c r="AE46" s="91">
        <v>0</v>
      </c>
      <c r="AF46" s="27">
        <v>-1</v>
      </c>
      <c r="AG46" s="27">
        <v>-1</v>
      </c>
      <c r="AH46" s="91"/>
      <c r="AK46" s="91"/>
      <c r="AN46" s="208">
        <f t="shared" si="17"/>
        <v>5</v>
      </c>
      <c r="AO46" s="27" t="str">
        <f>IF($AN47&gt;$AN46, IFERROR(MATCH($AN46, $AN47:$AN$146, 0)-1, ROW($AO$146)-ROW()), "")</f>
        <v/>
      </c>
      <c r="AP46" s="91">
        <f t="shared" ca="1" si="18"/>
        <v>0</v>
      </c>
      <c r="AQ46" s="27" t="str">
        <f t="shared" ca="1" si="19"/>
        <v/>
      </c>
      <c r="AR46" s="27" t="str">
        <f t="shared" ca="1" si="20"/>
        <v/>
      </c>
      <c r="AS46" s="87">
        <f t="shared" ca="1" si="21"/>
        <v>0</v>
      </c>
      <c r="AT46" s="27" t="str">
        <f t="shared" ca="1" si="22"/>
        <v/>
      </c>
      <c r="AU46" s="27" t="str">
        <f t="shared" ca="1" si="23"/>
        <v/>
      </c>
      <c r="AV46" s="30" t="str">
        <f t="shared" ca="1" si="24"/>
        <v/>
      </c>
      <c r="AW46" s="30" t="str">
        <f t="shared" si="25"/>
        <v/>
      </c>
      <c r="AX46" s="30" t="str">
        <f t="shared" si="26"/>
        <v/>
      </c>
      <c r="AY46" s="85" t="str">
        <f t="shared" ca="1" si="27"/>
        <v/>
      </c>
      <c r="AZ46" s="30" t="str">
        <f t="shared" si="28"/>
        <v/>
      </c>
      <c r="BA46" s="30" t="str">
        <f t="shared" si="29"/>
        <v/>
      </c>
      <c r="BB46" s="87" t="str">
        <f t="shared" ca="1" si="30"/>
        <v/>
      </c>
      <c r="BC46" s="27" t="str">
        <f t="shared" ca="1" si="31"/>
        <v/>
      </c>
      <c r="BD46" s="27" t="str">
        <f t="shared" ca="1" si="32"/>
        <v/>
      </c>
      <c r="BE46" s="166" t="str">
        <f t="shared" si="33"/>
        <v/>
      </c>
      <c r="BF46" s="27" t="str">
        <f t="shared" si="34"/>
        <v/>
      </c>
      <c r="BG46" s="27" t="str">
        <f t="shared" si="35"/>
        <v/>
      </c>
      <c r="BH46" s="174"/>
      <c r="BI46" s="89" t="str">
        <f t="shared" ca="1" si="36"/>
        <v/>
      </c>
      <c r="BJ46" s="116" t="str">
        <f t="shared" ca="1" si="37"/>
        <v/>
      </c>
      <c r="BK46" s="117" t="str">
        <f t="shared" ca="1" si="38"/>
        <v/>
      </c>
      <c r="BL46" s="117" t="str">
        <f t="shared" ca="1" si="39"/>
        <v/>
      </c>
      <c r="BM46" s="118" t="str">
        <f t="shared" ca="1" si="40"/>
        <v/>
      </c>
      <c r="BO46" s="28" t="str">
        <f t="shared" ca="1" si="15"/>
        <v/>
      </c>
    </row>
    <row r="47" spans="1:67" s="27" customFormat="1" ht="14.25" customHeight="1" x14ac:dyDescent="0.3">
      <c r="A47" s="76" t="str">
        <f t="shared" ca="1" si="16"/>
        <v/>
      </c>
      <c r="B47" s="119"/>
      <c r="C47" s="119" t="s">
        <v>35</v>
      </c>
      <c r="D47" s="119" t="s">
        <v>35</v>
      </c>
      <c r="E47" s="119" t="s">
        <v>35</v>
      </c>
      <c r="F47" s="119" t="s">
        <v>35</v>
      </c>
      <c r="G47" s="119" t="s">
        <v>110</v>
      </c>
      <c r="H47" s="119"/>
      <c r="I47" s="119"/>
      <c r="J47" s="119"/>
      <c r="L47" s="120">
        <v>73331</v>
      </c>
      <c r="M47" s="219"/>
      <c r="N47" s="121"/>
      <c r="O47" s="121"/>
      <c r="Y47" s="208"/>
      <c r="Z47" s="91"/>
      <c r="AB47" s="172"/>
      <c r="AC47" s="173"/>
      <c r="AD47" s="173"/>
      <c r="AE47" s="91">
        <v>0</v>
      </c>
      <c r="AF47" s="27">
        <v>-1</v>
      </c>
      <c r="AG47" s="27">
        <v>-1</v>
      </c>
      <c r="AH47" s="91"/>
      <c r="AK47" s="91"/>
      <c r="AN47" s="208">
        <f t="shared" si="17"/>
        <v>5</v>
      </c>
      <c r="AO47" s="27" t="str">
        <f>IF($AN48&gt;$AN47, IFERROR(MATCH($AN47, $AN48:$AN$146, 0)-1, ROW($AO$146)-ROW()), "")</f>
        <v/>
      </c>
      <c r="AP47" s="91">
        <f t="shared" ca="1" si="18"/>
        <v>0</v>
      </c>
      <c r="AQ47" s="27" t="str">
        <f t="shared" ca="1" si="19"/>
        <v/>
      </c>
      <c r="AR47" s="27" t="str">
        <f t="shared" ca="1" si="20"/>
        <v/>
      </c>
      <c r="AS47" s="87">
        <f t="shared" ca="1" si="21"/>
        <v>0</v>
      </c>
      <c r="AT47" s="27" t="str">
        <f t="shared" ca="1" si="22"/>
        <v/>
      </c>
      <c r="AU47" s="27" t="str">
        <f t="shared" ca="1" si="23"/>
        <v/>
      </c>
      <c r="AV47" s="30" t="str">
        <f t="shared" ca="1" si="24"/>
        <v/>
      </c>
      <c r="AW47" s="30" t="str">
        <f t="shared" si="25"/>
        <v/>
      </c>
      <c r="AX47" s="30" t="str">
        <f t="shared" si="26"/>
        <v/>
      </c>
      <c r="AY47" s="85" t="str">
        <f t="shared" ca="1" si="27"/>
        <v/>
      </c>
      <c r="AZ47" s="30" t="str">
        <f t="shared" si="28"/>
        <v/>
      </c>
      <c r="BA47" s="30" t="str">
        <f t="shared" si="29"/>
        <v/>
      </c>
      <c r="BB47" s="87" t="str">
        <f t="shared" ca="1" si="30"/>
        <v/>
      </c>
      <c r="BC47" s="27" t="str">
        <f t="shared" ca="1" si="31"/>
        <v/>
      </c>
      <c r="BD47" s="27" t="str">
        <f t="shared" ca="1" si="32"/>
        <v/>
      </c>
      <c r="BE47" s="166" t="str">
        <f t="shared" si="33"/>
        <v/>
      </c>
      <c r="BF47" s="27" t="str">
        <f t="shared" si="34"/>
        <v/>
      </c>
      <c r="BG47" s="27" t="str">
        <f t="shared" si="35"/>
        <v/>
      </c>
      <c r="BH47" s="174"/>
      <c r="BI47" s="89" t="str">
        <f t="shared" ca="1" si="36"/>
        <v/>
      </c>
      <c r="BJ47" s="116" t="str">
        <f t="shared" ca="1" si="37"/>
        <v/>
      </c>
      <c r="BK47" s="117" t="str">
        <f t="shared" ca="1" si="38"/>
        <v/>
      </c>
      <c r="BL47" s="117" t="str">
        <f t="shared" ca="1" si="39"/>
        <v/>
      </c>
      <c r="BM47" s="118" t="str">
        <f t="shared" ca="1" si="40"/>
        <v/>
      </c>
      <c r="BO47" s="28" t="str">
        <f t="shared" ca="1" si="15"/>
        <v/>
      </c>
    </row>
    <row r="48" spans="1:67" s="27" customFormat="1" ht="14.25" customHeight="1" x14ac:dyDescent="0.3">
      <c r="A48" s="76" t="str">
        <f t="shared" ca="1" si="16"/>
        <v/>
      </c>
      <c r="B48" s="119"/>
      <c r="C48" s="119" t="s">
        <v>35</v>
      </c>
      <c r="D48" s="119" t="s">
        <v>35</v>
      </c>
      <c r="E48" s="119" t="s">
        <v>35</v>
      </c>
      <c r="F48" s="119" t="s">
        <v>35</v>
      </c>
      <c r="G48" s="119" t="s">
        <v>111</v>
      </c>
      <c r="H48" s="119"/>
      <c r="I48" s="119"/>
      <c r="J48" s="119"/>
      <c r="L48" s="120">
        <v>73332</v>
      </c>
      <c r="M48" s="219"/>
      <c r="N48" s="121"/>
      <c r="O48" s="121"/>
      <c r="Y48" s="208"/>
      <c r="Z48" s="91"/>
      <c r="AB48" s="172"/>
      <c r="AC48" s="173"/>
      <c r="AD48" s="173"/>
      <c r="AE48" s="91">
        <v>0</v>
      </c>
      <c r="AF48" s="27">
        <v>-1</v>
      </c>
      <c r="AG48" s="27">
        <v>-1</v>
      </c>
      <c r="AH48" s="91"/>
      <c r="AK48" s="91"/>
      <c r="AN48" s="208">
        <f t="shared" si="17"/>
        <v>5</v>
      </c>
      <c r="AO48" s="27" t="str">
        <f>IF($AN49&gt;$AN48, IFERROR(MATCH($AN48, $AN49:$AN$146, 0)-1, ROW($AO$146)-ROW()), "")</f>
        <v/>
      </c>
      <c r="AP48" s="91">
        <f t="shared" ca="1" si="18"/>
        <v>0</v>
      </c>
      <c r="AQ48" s="27" t="str">
        <f t="shared" ca="1" si="19"/>
        <v/>
      </c>
      <c r="AR48" s="27" t="str">
        <f t="shared" ca="1" si="20"/>
        <v/>
      </c>
      <c r="AS48" s="87">
        <f t="shared" ca="1" si="21"/>
        <v>0</v>
      </c>
      <c r="AT48" s="27" t="str">
        <f t="shared" ca="1" si="22"/>
        <v/>
      </c>
      <c r="AU48" s="27" t="str">
        <f t="shared" ca="1" si="23"/>
        <v/>
      </c>
      <c r="AV48" s="30" t="str">
        <f t="shared" ca="1" si="24"/>
        <v/>
      </c>
      <c r="AW48" s="30" t="str">
        <f t="shared" si="25"/>
        <v/>
      </c>
      <c r="AX48" s="30" t="str">
        <f t="shared" si="26"/>
        <v/>
      </c>
      <c r="AY48" s="85" t="str">
        <f t="shared" ca="1" si="27"/>
        <v/>
      </c>
      <c r="AZ48" s="30" t="str">
        <f t="shared" si="28"/>
        <v/>
      </c>
      <c r="BA48" s="30" t="str">
        <f t="shared" si="29"/>
        <v/>
      </c>
      <c r="BB48" s="87" t="str">
        <f t="shared" ca="1" si="30"/>
        <v/>
      </c>
      <c r="BC48" s="27" t="str">
        <f t="shared" ca="1" si="31"/>
        <v/>
      </c>
      <c r="BD48" s="27" t="str">
        <f t="shared" ca="1" si="32"/>
        <v/>
      </c>
      <c r="BE48" s="166" t="str">
        <f t="shared" si="33"/>
        <v/>
      </c>
      <c r="BF48" s="27" t="str">
        <f t="shared" si="34"/>
        <v/>
      </c>
      <c r="BG48" s="27" t="str">
        <f t="shared" si="35"/>
        <v/>
      </c>
      <c r="BH48" s="174"/>
      <c r="BI48" s="89" t="str">
        <f t="shared" ca="1" si="36"/>
        <v/>
      </c>
      <c r="BJ48" s="116" t="str">
        <f t="shared" ca="1" si="37"/>
        <v/>
      </c>
      <c r="BK48" s="117" t="str">
        <f t="shared" ca="1" si="38"/>
        <v/>
      </c>
      <c r="BL48" s="117" t="str">
        <f t="shared" ca="1" si="39"/>
        <v/>
      </c>
      <c r="BM48" s="118" t="str">
        <f t="shared" ca="1" si="40"/>
        <v/>
      </c>
      <c r="BO48" s="28" t="str">
        <f t="shared" ca="1" si="15"/>
        <v/>
      </c>
    </row>
    <row r="49" spans="1:67" s="27" customFormat="1" ht="14.25" customHeight="1" x14ac:dyDescent="0.3">
      <c r="A49" s="76" t="str">
        <f t="shared" ca="1" si="16"/>
        <v/>
      </c>
      <c r="B49" s="119"/>
      <c r="C49" s="119" t="s">
        <v>35</v>
      </c>
      <c r="D49" s="119" t="s">
        <v>35</v>
      </c>
      <c r="E49" s="119" t="s">
        <v>35</v>
      </c>
      <c r="F49" s="119" t="s">
        <v>35</v>
      </c>
      <c r="G49" s="119" t="s">
        <v>171</v>
      </c>
      <c r="H49" s="119"/>
      <c r="I49" s="119"/>
      <c r="J49" s="119"/>
      <c r="L49" s="120">
        <v>73333</v>
      </c>
      <c r="M49" s="219"/>
      <c r="N49" s="121"/>
      <c r="O49" s="121"/>
      <c r="Y49" s="208"/>
      <c r="Z49" s="91"/>
      <c r="AB49" s="172"/>
      <c r="AC49" s="173"/>
      <c r="AD49" s="173"/>
      <c r="AE49" s="91">
        <v>0</v>
      </c>
      <c r="AF49" s="27">
        <v>-1</v>
      </c>
      <c r="AG49" s="27">
        <v>-1</v>
      </c>
      <c r="AH49" s="91"/>
      <c r="AK49" s="91"/>
      <c r="AN49" s="208">
        <f t="shared" si="17"/>
        <v>5</v>
      </c>
      <c r="AO49" s="27" t="str">
        <f>IF($AN50&gt;$AN49, IFERROR(MATCH($AN49, $AN50:$AN$146, 0)-1, ROW($AO$146)-ROW()), "")</f>
        <v/>
      </c>
      <c r="AP49" s="91">
        <f t="shared" ca="1" si="18"/>
        <v>0</v>
      </c>
      <c r="AQ49" s="27" t="str">
        <f t="shared" ca="1" si="19"/>
        <v/>
      </c>
      <c r="AR49" s="27" t="str">
        <f t="shared" ca="1" si="20"/>
        <v/>
      </c>
      <c r="AS49" s="87">
        <f t="shared" ca="1" si="21"/>
        <v>0</v>
      </c>
      <c r="AT49" s="27" t="str">
        <f t="shared" ca="1" si="22"/>
        <v/>
      </c>
      <c r="AU49" s="27" t="str">
        <f t="shared" ca="1" si="23"/>
        <v/>
      </c>
      <c r="AV49" s="30" t="str">
        <f t="shared" ca="1" si="24"/>
        <v/>
      </c>
      <c r="AW49" s="30" t="str">
        <f t="shared" si="25"/>
        <v/>
      </c>
      <c r="AX49" s="30" t="str">
        <f t="shared" si="26"/>
        <v/>
      </c>
      <c r="AY49" s="85" t="str">
        <f t="shared" ca="1" si="27"/>
        <v/>
      </c>
      <c r="AZ49" s="30" t="str">
        <f t="shared" si="28"/>
        <v/>
      </c>
      <c r="BA49" s="30" t="str">
        <f t="shared" si="29"/>
        <v/>
      </c>
      <c r="BB49" s="87" t="str">
        <f t="shared" ca="1" si="30"/>
        <v/>
      </c>
      <c r="BC49" s="27" t="str">
        <f t="shared" ca="1" si="31"/>
        <v/>
      </c>
      <c r="BD49" s="27" t="str">
        <f t="shared" ca="1" si="32"/>
        <v/>
      </c>
      <c r="BE49" s="166" t="str">
        <f t="shared" si="33"/>
        <v/>
      </c>
      <c r="BF49" s="27" t="str">
        <f t="shared" si="34"/>
        <v/>
      </c>
      <c r="BG49" s="27" t="str">
        <f t="shared" si="35"/>
        <v/>
      </c>
      <c r="BH49" s="174"/>
      <c r="BI49" s="89" t="str">
        <f t="shared" ca="1" si="36"/>
        <v/>
      </c>
      <c r="BJ49" s="116" t="str">
        <f t="shared" ca="1" si="37"/>
        <v/>
      </c>
      <c r="BK49" s="117" t="str">
        <f t="shared" ca="1" si="38"/>
        <v/>
      </c>
      <c r="BL49" s="117" t="str">
        <f t="shared" ca="1" si="39"/>
        <v/>
      </c>
      <c r="BM49" s="118" t="str">
        <f t="shared" ca="1" si="40"/>
        <v/>
      </c>
      <c r="BO49" s="28" t="str">
        <f t="shared" ca="1" si="15"/>
        <v/>
      </c>
    </row>
    <row r="50" spans="1:67" s="27" customFormat="1" ht="14.25" customHeight="1" x14ac:dyDescent="0.3">
      <c r="A50" s="76" t="str">
        <f t="shared" ca="1" si="16"/>
        <v/>
      </c>
      <c r="B50" s="119"/>
      <c r="C50" s="119" t="s">
        <v>35</v>
      </c>
      <c r="D50" s="119" t="s">
        <v>35</v>
      </c>
      <c r="E50" s="119" t="s">
        <v>35</v>
      </c>
      <c r="F50" s="119" t="s">
        <v>35</v>
      </c>
      <c r="G50" s="119" t="s">
        <v>112</v>
      </c>
      <c r="H50" s="119"/>
      <c r="I50" s="119"/>
      <c r="J50" s="119"/>
      <c r="L50" s="120">
        <v>73334</v>
      </c>
      <c r="M50" s="219"/>
      <c r="N50" s="121"/>
      <c r="O50" s="121"/>
      <c r="Y50" s="208"/>
      <c r="Z50" s="91"/>
      <c r="AB50" s="172"/>
      <c r="AC50" s="173"/>
      <c r="AD50" s="173"/>
      <c r="AE50" s="91">
        <v>0</v>
      </c>
      <c r="AF50" s="27">
        <v>-1</v>
      </c>
      <c r="AG50" s="27">
        <v>-1</v>
      </c>
      <c r="AH50" s="91"/>
      <c r="AK50" s="91"/>
      <c r="AN50" s="208">
        <f t="shared" si="17"/>
        <v>5</v>
      </c>
      <c r="AO50" s="27" t="str">
        <f>IF($AN51&gt;$AN50, IFERROR(MATCH($AN50, $AN51:$AN$146, 0)-1, ROW($AO$146)-ROW()), "")</f>
        <v/>
      </c>
      <c r="AP50" s="91">
        <f t="shared" ca="1" si="18"/>
        <v>0</v>
      </c>
      <c r="AQ50" s="27" t="str">
        <f t="shared" ca="1" si="19"/>
        <v/>
      </c>
      <c r="AR50" s="27" t="str">
        <f t="shared" ca="1" si="20"/>
        <v/>
      </c>
      <c r="AS50" s="87">
        <f t="shared" ca="1" si="21"/>
        <v>0</v>
      </c>
      <c r="AT50" s="27" t="str">
        <f t="shared" ca="1" si="22"/>
        <v/>
      </c>
      <c r="AU50" s="27" t="str">
        <f t="shared" ca="1" si="23"/>
        <v/>
      </c>
      <c r="AV50" s="30" t="str">
        <f t="shared" ca="1" si="24"/>
        <v/>
      </c>
      <c r="AW50" s="30" t="str">
        <f t="shared" si="25"/>
        <v/>
      </c>
      <c r="AX50" s="30" t="str">
        <f t="shared" si="26"/>
        <v/>
      </c>
      <c r="AY50" s="85" t="str">
        <f t="shared" ca="1" si="27"/>
        <v/>
      </c>
      <c r="AZ50" s="30" t="str">
        <f t="shared" si="28"/>
        <v/>
      </c>
      <c r="BA50" s="30" t="str">
        <f t="shared" si="29"/>
        <v/>
      </c>
      <c r="BB50" s="87" t="str">
        <f t="shared" ca="1" si="30"/>
        <v/>
      </c>
      <c r="BC50" s="27" t="str">
        <f t="shared" ca="1" si="31"/>
        <v/>
      </c>
      <c r="BD50" s="27" t="str">
        <f t="shared" ca="1" si="32"/>
        <v/>
      </c>
      <c r="BE50" s="166" t="str">
        <f t="shared" si="33"/>
        <v/>
      </c>
      <c r="BF50" s="27" t="str">
        <f t="shared" si="34"/>
        <v/>
      </c>
      <c r="BG50" s="27" t="str">
        <f t="shared" si="35"/>
        <v/>
      </c>
      <c r="BH50" s="174"/>
      <c r="BI50" s="89" t="str">
        <f t="shared" ca="1" si="36"/>
        <v/>
      </c>
      <c r="BJ50" s="116" t="str">
        <f t="shared" ca="1" si="37"/>
        <v/>
      </c>
      <c r="BK50" s="117" t="str">
        <f t="shared" ca="1" si="38"/>
        <v/>
      </c>
      <c r="BL50" s="117" t="str">
        <f t="shared" ca="1" si="39"/>
        <v/>
      </c>
      <c r="BM50" s="118" t="str">
        <f t="shared" ca="1" si="40"/>
        <v/>
      </c>
      <c r="BO50" s="28" t="str">
        <f t="shared" ca="1" si="15"/>
        <v/>
      </c>
    </row>
    <row r="51" spans="1:67" s="27" customFormat="1" ht="14.25" customHeight="1" x14ac:dyDescent="0.3">
      <c r="A51" s="76" t="str">
        <f t="shared" ca="1" si="16"/>
        <v/>
      </c>
      <c r="B51" s="119"/>
      <c r="C51" s="119" t="s">
        <v>35</v>
      </c>
      <c r="D51" s="119" t="s">
        <v>35</v>
      </c>
      <c r="E51" s="119" t="s">
        <v>35</v>
      </c>
      <c r="F51" s="119" t="s">
        <v>35</v>
      </c>
      <c r="G51" s="119" t="s">
        <v>291</v>
      </c>
      <c r="H51" s="119"/>
      <c r="I51" s="119"/>
      <c r="J51" s="119"/>
      <c r="L51" s="120">
        <v>73338</v>
      </c>
      <c r="M51" s="219"/>
      <c r="N51" s="121"/>
      <c r="O51" s="121"/>
      <c r="Y51" s="208"/>
      <c r="Z51" s="91"/>
      <c r="AB51" s="172"/>
      <c r="AC51" s="173"/>
      <c r="AD51" s="173"/>
      <c r="AE51" s="91">
        <v>0</v>
      </c>
      <c r="AF51" s="27">
        <v>-1</v>
      </c>
      <c r="AG51" s="27">
        <v>-1</v>
      </c>
      <c r="AH51" s="91"/>
      <c r="AK51" s="91"/>
      <c r="AN51" s="208">
        <f t="shared" si="17"/>
        <v>5</v>
      </c>
      <c r="AO51" s="27" t="str">
        <f>IF($AN52&gt;$AN51, IFERROR(MATCH($AN51, $AN52:$AN$146, 0)-1, ROW($AO$146)-ROW()), "")</f>
        <v/>
      </c>
      <c r="AP51" s="91">
        <f t="shared" ca="1" si="18"/>
        <v>0</v>
      </c>
      <c r="AQ51" s="27" t="str">
        <f t="shared" ca="1" si="19"/>
        <v/>
      </c>
      <c r="AR51" s="27" t="str">
        <f t="shared" ca="1" si="20"/>
        <v/>
      </c>
      <c r="AS51" s="87">
        <f t="shared" ca="1" si="21"/>
        <v>0</v>
      </c>
      <c r="AT51" s="27" t="str">
        <f t="shared" ca="1" si="22"/>
        <v/>
      </c>
      <c r="AU51" s="27" t="str">
        <f t="shared" ca="1" si="23"/>
        <v/>
      </c>
      <c r="AV51" s="30" t="str">
        <f t="shared" ca="1" si="24"/>
        <v/>
      </c>
      <c r="AW51" s="30" t="str">
        <f t="shared" si="25"/>
        <v/>
      </c>
      <c r="AX51" s="30" t="str">
        <f t="shared" si="26"/>
        <v/>
      </c>
      <c r="AY51" s="85" t="str">
        <f t="shared" ca="1" si="27"/>
        <v/>
      </c>
      <c r="AZ51" s="30" t="str">
        <f t="shared" si="28"/>
        <v/>
      </c>
      <c r="BA51" s="30" t="str">
        <f t="shared" si="29"/>
        <v/>
      </c>
      <c r="BB51" s="87" t="str">
        <f t="shared" ca="1" si="30"/>
        <v/>
      </c>
      <c r="BC51" s="27" t="str">
        <f t="shared" ca="1" si="31"/>
        <v/>
      </c>
      <c r="BD51" s="27" t="str">
        <f t="shared" ca="1" si="32"/>
        <v/>
      </c>
      <c r="BE51" s="166" t="str">
        <f t="shared" si="33"/>
        <v/>
      </c>
      <c r="BF51" s="27" t="str">
        <f t="shared" si="34"/>
        <v/>
      </c>
      <c r="BG51" s="27" t="str">
        <f t="shared" si="35"/>
        <v/>
      </c>
      <c r="BH51" s="174"/>
      <c r="BI51" s="89" t="str">
        <f t="shared" ca="1" si="36"/>
        <v/>
      </c>
      <c r="BJ51" s="116" t="str">
        <f t="shared" ca="1" si="37"/>
        <v/>
      </c>
      <c r="BK51" s="117" t="str">
        <f t="shared" ca="1" si="38"/>
        <v/>
      </c>
      <c r="BL51" s="117" t="str">
        <f t="shared" ca="1" si="39"/>
        <v/>
      </c>
      <c r="BM51" s="118" t="str">
        <f t="shared" ca="1" si="40"/>
        <v/>
      </c>
      <c r="BO51" s="28" t="str">
        <f t="shared" ca="1" si="15"/>
        <v/>
      </c>
    </row>
    <row r="52" spans="1:67" s="27" customFormat="1" ht="14.25" customHeight="1" x14ac:dyDescent="0.3">
      <c r="A52" s="76" t="str">
        <f t="shared" ca="1" si="16"/>
        <v/>
      </c>
      <c r="B52" s="119"/>
      <c r="C52" s="119" t="s">
        <v>35</v>
      </c>
      <c r="D52" s="119" t="s">
        <v>35</v>
      </c>
      <c r="E52" s="119" t="s">
        <v>35</v>
      </c>
      <c r="F52" s="119" t="s">
        <v>113</v>
      </c>
      <c r="G52" s="119"/>
      <c r="H52" s="119"/>
      <c r="I52" s="119"/>
      <c r="J52" s="119"/>
      <c r="L52" s="120">
        <v>7334</v>
      </c>
      <c r="M52" s="219"/>
      <c r="N52" s="121"/>
      <c r="O52" s="121"/>
      <c r="Y52" s="208"/>
      <c r="Z52" s="91"/>
      <c r="AB52" s="172"/>
      <c r="AC52" s="173"/>
      <c r="AD52" s="173"/>
      <c r="AE52" s="91">
        <v>0</v>
      </c>
      <c r="AF52" s="27">
        <v>-1</v>
      </c>
      <c r="AG52" s="27">
        <v>-1</v>
      </c>
      <c r="AH52" s="91"/>
      <c r="AK52" s="91"/>
      <c r="AN52" s="208">
        <f t="shared" si="17"/>
        <v>4</v>
      </c>
      <c r="AO52" s="27" t="str">
        <f>IF($AN53&gt;$AN52, IFERROR(MATCH($AN52, $AN53:$AN$146, 0)-1, ROW($AO$146)-ROW()), "")</f>
        <v/>
      </c>
      <c r="AP52" s="91">
        <f t="shared" ca="1" si="18"/>
        <v>0</v>
      </c>
      <c r="AQ52" s="27" t="str">
        <f t="shared" ca="1" si="19"/>
        <v/>
      </c>
      <c r="AR52" s="27" t="str">
        <f t="shared" ca="1" si="20"/>
        <v/>
      </c>
      <c r="AS52" s="87">
        <f t="shared" ca="1" si="21"/>
        <v>0</v>
      </c>
      <c r="AT52" s="27" t="str">
        <f t="shared" ca="1" si="22"/>
        <v/>
      </c>
      <c r="AU52" s="27" t="str">
        <f t="shared" ca="1" si="23"/>
        <v/>
      </c>
      <c r="AV52" s="30" t="str">
        <f t="shared" ca="1" si="24"/>
        <v/>
      </c>
      <c r="AW52" s="30" t="str">
        <f t="shared" si="25"/>
        <v/>
      </c>
      <c r="AX52" s="30" t="str">
        <f t="shared" si="26"/>
        <v/>
      </c>
      <c r="AY52" s="85" t="str">
        <f t="shared" ca="1" si="27"/>
        <v/>
      </c>
      <c r="AZ52" s="30" t="str">
        <f t="shared" si="28"/>
        <v/>
      </c>
      <c r="BA52" s="30" t="str">
        <f t="shared" si="29"/>
        <v/>
      </c>
      <c r="BB52" s="87" t="str">
        <f t="shared" ca="1" si="30"/>
        <v/>
      </c>
      <c r="BC52" s="27" t="str">
        <f t="shared" ca="1" si="31"/>
        <v/>
      </c>
      <c r="BD52" s="27" t="str">
        <f t="shared" ca="1" si="32"/>
        <v/>
      </c>
      <c r="BE52" s="166" t="str">
        <f t="shared" si="33"/>
        <v/>
      </c>
      <c r="BF52" s="27" t="str">
        <f t="shared" si="34"/>
        <v/>
      </c>
      <c r="BG52" s="27" t="str">
        <f t="shared" si="35"/>
        <v/>
      </c>
      <c r="BH52" s="174"/>
      <c r="BI52" s="89" t="str">
        <f t="shared" ca="1" si="36"/>
        <v/>
      </c>
      <c r="BJ52" s="116" t="str">
        <f t="shared" ca="1" si="37"/>
        <v/>
      </c>
      <c r="BK52" s="117" t="str">
        <f t="shared" ca="1" si="38"/>
        <v/>
      </c>
      <c r="BL52" s="117" t="str">
        <f t="shared" ca="1" si="39"/>
        <v/>
      </c>
      <c r="BM52" s="118" t="str">
        <f t="shared" ca="1" si="40"/>
        <v/>
      </c>
      <c r="BO52" s="28" t="str">
        <f t="shared" ca="1" si="15"/>
        <v/>
      </c>
    </row>
    <row r="53" spans="1:67" s="27" customFormat="1" ht="14.25" customHeight="1" x14ac:dyDescent="0.3">
      <c r="A53" s="76" t="str">
        <f t="shared" ca="1" si="16"/>
        <v/>
      </c>
      <c r="B53" s="119"/>
      <c r="C53" s="119" t="s">
        <v>35</v>
      </c>
      <c r="D53" s="119" t="s">
        <v>35</v>
      </c>
      <c r="E53" s="119" t="s">
        <v>35</v>
      </c>
      <c r="F53" s="119" t="s">
        <v>114</v>
      </c>
      <c r="G53" s="119"/>
      <c r="H53" s="119"/>
      <c r="I53" s="119"/>
      <c r="J53" s="119"/>
      <c r="L53" s="120">
        <v>7335</v>
      </c>
      <c r="M53" s="219">
        <f>SUM(M54,M59:M66)</f>
        <v>0</v>
      </c>
      <c r="N53" s="121"/>
      <c r="O53" s="121"/>
      <c r="Y53" s="208"/>
      <c r="Z53" s="91"/>
      <c r="AB53" s="172"/>
      <c r="AC53" s="173"/>
      <c r="AD53" s="173"/>
      <c r="AE53" s="91">
        <v>0</v>
      </c>
      <c r="AF53" s="27">
        <v>-1</v>
      </c>
      <c r="AG53" s="27">
        <v>-1</v>
      </c>
      <c r="AH53" s="91"/>
      <c r="AK53" s="91"/>
      <c r="AN53" s="208">
        <f t="shared" si="17"/>
        <v>4</v>
      </c>
      <c r="AO53" s="27">
        <f>IF($AN54&gt;$AN53, IFERROR(MATCH($AN53, $AN54:$AN$146, 0)-1, ROW($AO$146)-ROW()), "")</f>
        <v>13</v>
      </c>
      <c r="AP53" s="91">
        <f t="shared" ca="1" si="18"/>
        <v>0</v>
      </c>
      <c r="AQ53" s="27" t="str">
        <f t="shared" ca="1" si="19"/>
        <v/>
      </c>
      <c r="AR53" s="27" t="str">
        <f t="shared" ca="1" si="20"/>
        <v/>
      </c>
      <c r="AS53" s="87">
        <f t="shared" ca="1" si="21"/>
        <v>0</v>
      </c>
      <c r="AT53" s="27" t="str">
        <f t="shared" ca="1" si="22"/>
        <v/>
      </c>
      <c r="AU53" s="27" t="str">
        <f t="shared" ca="1" si="23"/>
        <v/>
      </c>
      <c r="AV53" s="30" t="str">
        <f t="shared" ca="1" si="24"/>
        <v/>
      </c>
      <c r="AW53" s="30" t="str">
        <f t="shared" si="25"/>
        <v/>
      </c>
      <c r="AX53" s="30" t="str">
        <f t="shared" si="26"/>
        <v/>
      </c>
      <c r="AY53" s="85" t="str">
        <f t="shared" ca="1" si="27"/>
        <v/>
      </c>
      <c r="AZ53" s="30" t="str">
        <f t="shared" si="28"/>
        <v/>
      </c>
      <c r="BA53" s="30" t="str">
        <f t="shared" si="29"/>
        <v/>
      </c>
      <c r="BB53" s="87" t="str">
        <f t="shared" ca="1" si="30"/>
        <v/>
      </c>
      <c r="BC53" s="27" t="str">
        <f t="shared" ca="1" si="31"/>
        <v/>
      </c>
      <c r="BD53" s="27" t="str">
        <f t="shared" ca="1" si="32"/>
        <v/>
      </c>
      <c r="BE53" s="166" t="str">
        <f t="shared" si="33"/>
        <v/>
      </c>
      <c r="BF53" s="27" t="str">
        <f t="shared" si="34"/>
        <v/>
      </c>
      <c r="BG53" s="27" t="str">
        <f t="shared" si="35"/>
        <v/>
      </c>
      <c r="BH53" s="174"/>
      <c r="BI53" s="89" t="str">
        <f t="shared" ca="1" si="36"/>
        <v/>
      </c>
      <c r="BJ53" s="116" t="str">
        <f t="shared" ca="1" si="37"/>
        <v/>
      </c>
      <c r="BK53" s="117" t="str">
        <f t="shared" ca="1" si="38"/>
        <v/>
      </c>
      <c r="BL53" s="117" t="str">
        <f t="shared" ca="1" si="39"/>
        <v/>
      </c>
      <c r="BM53" s="118" t="str">
        <f t="shared" ca="1" si="40"/>
        <v/>
      </c>
      <c r="BO53" s="28" t="str">
        <f t="shared" ca="1" si="15"/>
        <v/>
      </c>
    </row>
    <row r="54" spans="1:67" s="27" customFormat="1" ht="14.25" customHeight="1" x14ac:dyDescent="0.3">
      <c r="A54" s="76" t="str">
        <f t="shared" ca="1" si="16"/>
        <v/>
      </c>
      <c r="B54" s="119"/>
      <c r="C54" s="119" t="s">
        <v>35</v>
      </c>
      <c r="D54" s="119" t="s">
        <v>35</v>
      </c>
      <c r="E54" s="119" t="s">
        <v>35</v>
      </c>
      <c r="F54" s="119" t="s">
        <v>35</v>
      </c>
      <c r="G54" s="119" t="s">
        <v>115</v>
      </c>
      <c r="H54" s="119"/>
      <c r="I54" s="119"/>
      <c r="J54" s="119"/>
      <c r="L54" s="120">
        <v>73350</v>
      </c>
      <c r="M54" s="219">
        <f>SUM(M55:M58)</f>
        <v>0</v>
      </c>
      <c r="N54" s="121"/>
      <c r="O54" s="121"/>
      <c r="Y54" s="208"/>
      <c r="Z54" s="91"/>
      <c r="AB54" s="172"/>
      <c r="AC54" s="173"/>
      <c r="AD54" s="173"/>
      <c r="AE54" s="91">
        <v>0</v>
      </c>
      <c r="AF54" s="27">
        <v>-1</v>
      </c>
      <c r="AG54" s="27">
        <v>-1</v>
      </c>
      <c r="AH54" s="91"/>
      <c r="AK54" s="91"/>
      <c r="AN54" s="208">
        <f t="shared" si="17"/>
        <v>5</v>
      </c>
      <c r="AO54" s="27">
        <f>IF($AN55&gt;$AN54, IFERROR(MATCH($AN54, $AN55:$AN$146, 0)-1, ROW($AO$146)-ROW()), "")</f>
        <v>4</v>
      </c>
      <c r="AP54" s="91">
        <f t="shared" ca="1" si="18"/>
        <v>0</v>
      </c>
      <c r="AQ54" s="27" t="str">
        <f t="shared" ca="1" si="19"/>
        <v/>
      </c>
      <c r="AR54" s="27" t="str">
        <f t="shared" ca="1" si="20"/>
        <v/>
      </c>
      <c r="AS54" s="87">
        <f t="shared" ca="1" si="21"/>
        <v>0</v>
      </c>
      <c r="AT54" s="27" t="str">
        <f t="shared" ca="1" si="22"/>
        <v/>
      </c>
      <c r="AU54" s="27" t="str">
        <f t="shared" ca="1" si="23"/>
        <v/>
      </c>
      <c r="AV54" s="30" t="str">
        <f t="shared" ca="1" si="24"/>
        <v/>
      </c>
      <c r="AW54" s="30" t="str">
        <f t="shared" si="25"/>
        <v/>
      </c>
      <c r="AX54" s="30" t="str">
        <f t="shared" si="26"/>
        <v/>
      </c>
      <c r="AY54" s="85" t="str">
        <f t="shared" ca="1" si="27"/>
        <v/>
      </c>
      <c r="AZ54" s="30" t="str">
        <f t="shared" si="28"/>
        <v/>
      </c>
      <c r="BA54" s="30" t="str">
        <f t="shared" si="29"/>
        <v/>
      </c>
      <c r="BB54" s="87" t="str">
        <f t="shared" ca="1" si="30"/>
        <v/>
      </c>
      <c r="BC54" s="27" t="str">
        <f t="shared" ca="1" si="31"/>
        <v/>
      </c>
      <c r="BD54" s="27" t="str">
        <f t="shared" ca="1" si="32"/>
        <v/>
      </c>
      <c r="BE54" s="166" t="str">
        <f t="shared" si="33"/>
        <v/>
      </c>
      <c r="BF54" s="27" t="str">
        <f t="shared" si="34"/>
        <v/>
      </c>
      <c r="BG54" s="27" t="str">
        <f t="shared" si="35"/>
        <v/>
      </c>
      <c r="BH54" s="174"/>
      <c r="BI54" s="89" t="str">
        <f t="shared" ca="1" si="36"/>
        <v/>
      </c>
      <c r="BJ54" s="116" t="str">
        <f t="shared" ca="1" si="37"/>
        <v/>
      </c>
      <c r="BK54" s="117" t="str">
        <f t="shared" ca="1" si="38"/>
        <v/>
      </c>
      <c r="BL54" s="117" t="str">
        <f t="shared" ca="1" si="39"/>
        <v/>
      </c>
      <c r="BM54" s="118" t="str">
        <f t="shared" ca="1" si="40"/>
        <v/>
      </c>
      <c r="BO54" s="28" t="str">
        <f t="shared" ca="1" si="15"/>
        <v/>
      </c>
    </row>
    <row r="55" spans="1:67" s="27" customFormat="1" ht="14.25" customHeight="1" x14ac:dyDescent="0.3">
      <c r="A55" s="76" t="str">
        <f t="shared" ca="1" si="16"/>
        <v/>
      </c>
      <c r="B55" s="119"/>
      <c r="C55" s="119" t="s">
        <v>35</v>
      </c>
      <c r="D55" s="119" t="s">
        <v>35</v>
      </c>
      <c r="E55" s="119" t="s">
        <v>35</v>
      </c>
      <c r="F55" s="119" t="s">
        <v>35</v>
      </c>
      <c r="G55" s="119" t="s">
        <v>35</v>
      </c>
      <c r="H55" s="119" t="s">
        <v>116</v>
      </c>
      <c r="I55" s="119"/>
      <c r="J55" s="119"/>
      <c r="L55" s="120">
        <v>733500</v>
      </c>
      <c r="M55" s="219"/>
      <c r="N55" s="121"/>
      <c r="O55" s="121"/>
      <c r="Y55" s="208"/>
      <c r="Z55" s="91"/>
      <c r="AB55" s="172"/>
      <c r="AC55" s="173"/>
      <c r="AD55" s="173"/>
      <c r="AE55" s="91">
        <v>0</v>
      </c>
      <c r="AF55" s="27">
        <v>-1</v>
      </c>
      <c r="AG55" s="27">
        <v>-1</v>
      </c>
      <c r="AH55" s="91"/>
      <c r="AK55" s="91"/>
      <c r="AN55" s="208">
        <f t="shared" si="17"/>
        <v>6</v>
      </c>
      <c r="AO55" s="27" t="str">
        <f>IF($AN56&gt;$AN55, IFERROR(MATCH($AN55, $AN56:$AN$146, 0)-1, ROW($AO$146)-ROW()), "")</f>
        <v/>
      </c>
      <c r="AP55" s="91">
        <f t="shared" ca="1" si="18"/>
        <v>0</v>
      </c>
      <c r="AQ55" s="27" t="str">
        <f t="shared" ca="1" si="19"/>
        <v/>
      </c>
      <c r="AR55" s="27" t="str">
        <f t="shared" ca="1" si="20"/>
        <v/>
      </c>
      <c r="AS55" s="87">
        <f t="shared" ca="1" si="21"/>
        <v>0</v>
      </c>
      <c r="AT55" s="27" t="str">
        <f t="shared" ca="1" si="22"/>
        <v/>
      </c>
      <c r="AU55" s="27" t="str">
        <f t="shared" ca="1" si="23"/>
        <v/>
      </c>
      <c r="AV55" s="30" t="str">
        <f t="shared" ca="1" si="24"/>
        <v/>
      </c>
      <c r="AW55" s="30" t="str">
        <f t="shared" si="25"/>
        <v/>
      </c>
      <c r="AX55" s="30" t="str">
        <f t="shared" si="26"/>
        <v/>
      </c>
      <c r="AY55" s="85" t="str">
        <f t="shared" ca="1" si="27"/>
        <v/>
      </c>
      <c r="AZ55" s="30" t="str">
        <f t="shared" si="28"/>
        <v/>
      </c>
      <c r="BA55" s="30" t="str">
        <f t="shared" si="29"/>
        <v/>
      </c>
      <c r="BB55" s="87" t="str">
        <f t="shared" ca="1" si="30"/>
        <v/>
      </c>
      <c r="BC55" s="27" t="str">
        <f t="shared" ca="1" si="31"/>
        <v/>
      </c>
      <c r="BD55" s="27" t="str">
        <f t="shared" ca="1" si="32"/>
        <v/>
      </c>
      <c r="BE55" s="166" t="str">
        <f t="shared" si="33"/>
        <v/>
      </c>
      <c r="BF55" s="27" t="str">
        <f t="shared" si="34"/>
        <v/>
      </c>
      <c r="BG55" s="27" t="str">
        <f t="shared" si="35"/>
        <v/>
      </c>
      <c r="BH55" s="174"/>
      <c r="BI55" s="89" t="str">
        <f t="shared" ca="1" si="36"/>
        <v/>
      </c>
      <c r="BJ55" s="116" t="str">
        <f t="shared" ca="1" si="37"/>
        <v/>
      </c>
      <c r="BK55" s="117" t="str">
        <f t="shared" ca="1" si="38"/>
        <v/>
      </c>
      <c r="BL55" s="117" t="str">
        <f t="shared" ca="1" si="39"/>
        <v/>
      </c>
      <c r="BM55" s="118" t="str">
        <f t="shared" ca="1" si="40"/>
        <v/>
      </c>
      <c r="BO55" s="28" t="str">
        <f t="shared" ca="1" si="15"/>
        <v/>
      </c>
    </row>
    <row r="56" spans="1:67" s="27" customFormat="1" ht="14.25" customHeight="1" x14ac:dyDescent="0.3">
      <c r="A56" s="76" t="str">
        <f t="shared" ca="1" si="16"/>
        <v/>
      </c>
      <c r="B56" s="119"/>
      <c r="C56" s="119" t="s">
        <v>35</v>
      </c>
      <c r="D56" s="119" t="s">
        <v>35</v>
      </c>
      <c r="E56" s="119" t="s">
        <v>35</v>
      </c>
      <c r="F56" s="119" t="s">
        <v>35</v>
      </c>
      <c r="G56" s="119" t="s">
        <v>35</v>
      </c>
      <c r="H56" s="119" t="s">
        <v>117</v>
      </c>
      <c r="I56" s="119"/>
      <c r="J56" s="119"/>
      <c r="L56" s="120">
        <v>733501</v>
      </c>
      <c r="M56" s="219"/>
      <c r="N56" s="121"/>
      <c r="O56" s="121"/>
      <c r="Y56" s="208"/>
      <c r="Z56" s="91"/>
      <c r="AB56" s="172"/>
      <c r="AC56" s="173"/>
      <c r="AD56" s="173"/>
      <c r="AE56" s="91">
        <v>0</v>
      </c>
      <c r="AF56" s="27">
        <v>-1</v>
      </c>
      <c r="AG56" s="27">
        <v>-1</v>
      </c>
      <c r="AH56" s="91"/>
      <c r="AK56" s="91"/>
      <c r="AN56" s="208">
        <f t="shared" si="17"/>
        <v>6</v>
      </c>
      <c r="AO56" s="27" t="str">
        <f>IF($AN57&gt;$AN56, IFERROR(MATCH($AN56, $AN57:$AN$146, 0)-1, ROW($AO$146)-ROW()), "")</f>
        <v/>
      </c>
      <c r="AP56" s="91">
        <f t="shared" ca="1" si="18"/>
        <v>0</v>
      </c>
      <c r="AQ56" s="27" t="str">
        <f t="shared" ca="1" si="19"/>
        <v/>
      </c>
      <c r="AR56" s="27" t="str">
        <f t="shared" ca="1" si="20"/>
        <v/>
      </c>
      <c r="AS56" s="87">
        <f t="shared" ca="1" si="21"/>
        <v>0</v>
      </c>
      <c r="AT56" s="27" t="str">
        <f t="shared" ca="1" si="22"/>
        <v/>
      </c>
      <c r="AU56" s="27" t="str">
        <f t="shared" ca="1" si="23"/>
        <v/>
      </c>
      <c r="AV56" s="30" t="str">
        <f t="shared" ca="1" si="24"/>
        <v/>
      </c>
      <c r="AW56" s="30" t="str">
        <f t="shared" si="25"/>
        <v/>
      </c>
      <c r="AX56" s="30" t="str">
        <f t="shared" si="26"/>
        <v/>
      </c>
      <c r="AY56" s="85" t="str">
        <f t="shared" ca="1" si="27"/>
        <v/>
      </c>
      <c r="AZ56" s="30" t="str">
        <f t="shared" si="28"/>
        <v/>
      </c>
      <c r="BA56" s="30" t="str">
        <f t="shared" si="29"/>
        <v/>
      </c>
      <c r="BB56" s="87" t="str">
        <f t="shared" ca="1" si="30"/>
        <v/>
      </c>
      <c r="BC56" s="27" t="str">
        <f t="shared" ca="1" si="31"/>
        <v/>
      </c>
      <c r="BD56" s="27" t="str">
        <f t="shared" ca="1" si="32"/>
        <v/>
      </c>
      <c r="BE56" s="166" t="str">
        <f t="shared" si="33"/>
        <v/>
      </c>
      <c r="BF56" s="27" t="str">
        <f t="shared" si="34"/>
        <v/>
      </c>
      <c r="BG56" s="27" t="str">
        <f t="shared" si="35"/>
        <v/>
      </c>
      <c r="BH56" s="174"/>
      <c r="BI56" s="89" t="str">
        <f t="shared" ca="1" si="36"/>
        <v/>
      </c>
      <c r="BJ56" s="116" t="str">
        <f t="shared" ca="1" si="37"/>
        <v/>
      </c>
      <c r="BK56" s="117" t="str">
        <f t="shared" ca="1" si="38"/>
        <v/>
      </c>
      <c r="BL56" s="117" t="str">
        <f t="shared" ca="1" si="39"/>
        <v/>
      </c>
      <c r="BM56" s="118" t="str">
        <f t="shared" ca="1" si="40"/>
        <v/>
      </c>
      <c r="BO56" s="28" t="str">
        <f t="shared" ca="1" si="15"/>
        <v/>
      </c>
    </row>
    <row r="57" spans="1:67" s="27" customFormat="1" ht="14.25" customHeight="1" x14ac:dyDescent="0.3">
      <c r="A57" s="76" t="str">
        <f t="shared" ca="1" si="16"/>
        <v/>
      </c>
      <c r="B57" s="119"/>
      <c r="C57" s="119" t="s">
        <v>35</v>
      </c>
      <c r="D57" s="119" t="s">
        <v>35</v>
      </c>
      <c r="E57" s="119" t="s">
        <v>35</v>
      </c>
      <c r="F57" s="119" t="s">
        <v>35</v>
      </c>
      <c r="G57" s="119" t="s">
        <v>35</v>
      </c>
      <c r="H57" s="119" t="s">
        <v>118</v>
      </c>
      <c r="I57" s="119"/>
      <c r="J57" s="119"/>
      <c r="L57" s="120">
        <v>733502</v>
      </c>
      <c r="M57" s="219"/>
      <c r="N57" s="121"/>
      <c r="O57" s="121"/>
      <c r="Y57" s="208"/>
      <c r="Z57" s="91"/>
      <c r="AB57" s="172"/>
      <c r="AC57" s="173"/>
      <c r="AD57" s="173"/>
      <c r="AE57" s="91">
        <v>0</v>
      </c>
      <c r="AF57" s="27">
        <v>-1</v>
      </c>
      <c r="AG57" s="27">
        <v>-1</v>
      </c>
      <c r="AH57" s="91"/>
      <c r="AK57" s="91"/>
      <c r="AN57" s="208">
        <f t="shared" si="17"/>
        <v>6</v>
      </c>
      <c r="AO57" s="27" t="str">
        <f>IF($AN58&gt;$AN57, IFERROR(MATCH($AN57, $AN58:$AN$146, 0)-1, ROW($AO$146)-ROW()), "")</f>
        <v/>
      </c>
      <c r="AP57" s="91">
        <f t="shared" ca="1" si="18"/>
        <v>0</v>
      </c>
      <c r="AQ57" s="27" t="str">
        <f t="shared" ca="1" si="19"/>
        <v/>
      </c>
      <c r="AR57" s="27" t="str">
        <f t="shared" ca="1" si="20"/>
        <v/>
      </c>
      <c r="AS57" s="87">
        <f t="shared" ca="1" si="21"/>
        <v>0</v>
      </c>
      <c r="AT57" s="27" t="str">
        <f t="shared" ca="1" si="22"/>
        <v/>
      </c>
      <c r="AU57" s="27" t="str">
        <f t="shared" ca="1" si="23"/>
        <v/>
      </c>
      <c r="AV57" s="30" t="str">
        <f t="shared" ca="1" si="24"/>
        <v/>
      </c>
      <c r="AW57" s="30" t="str">
        <f t="shared" si="25"/>
        <v/>
      </c>
      <c r="AX57" s="30" t="str">
        <f t="shared" si="26"/>
        <v/>
      </c>
      <c r="AY57" s="85" t="str">
        <f t="shared" ca="1" si="27"/>
        <v/>
      </c>
      <c r="AZ57" s="30" t="str">
        <f t="shared" si="28"/>
        <v/>
      </c>
      <c r="BA57" s="30" t="str">
        <f t="shared" si="29"/>
        <v/>
      </c>
      <c r="BB57" s="87" t="str">
        <f t="shared" ca="1" si="30"/>
        <v/>
      </c>
      <c r="BC57" s="27" t="str">
        <f t="shared" ca="1" si="31"/>
        <v/>
      </c>
      <c r="BD57" s="27" t="str">
        <f t="shared" ca="1" si="32"/>
        <v/>
      </c>
      <c r="BE57" s="166" t="str">
        <f t="shared" si="33"/>
        <v/>
      </c>
      <c r="BF57" s="27" t="str">
        <f t="shared" si="34"/>
        <v/>
      </c>
      <c r="BG57" s="27" t="str">
        <f t="shared" si="35"/>
        <v/>
      </c>
      <c r="BH57" s="174"/>
      <c r="BI57" s="89" t="str">
        <f t="shared" ca="1" si="36"/>
        <v/>
      </c>
      <c r="BJ57" s="116" t="str">
        <f t="shared" ca="1" si="37"/>
        <v/>
      </c>
      <c r="BK57" s="117" t="str">
        <f t="shared" ca="1" si="38"/>
        <v/>
      </c>
      <c r="BL57" s="117" t="str">
        <f t="shared" ca="1" si="39"/>
        <v/>
      </c>
      <c r="BM57" s="118" t="str">
        <f t="shared" ca="1" si="40"/>
        <v/>
      </c>
      <c r="BO57" s="28" t="str">
        <f t="shared" ca="1" si="15"/>
        <v/>
      </c>
    </row>
    <row r="58" spans="1:67" s="27" customFormat="1" ht="14.25" customHeight="1" x14ac:dyDescent="0.3">
      <c r="A58" s="76" t="str">
        <f t="shared" ca="1" si="16"/>
        <v/>
      </c>
      <c r="B58" s="119"/>
      <c r="C58" s="119"/>
      <c r="D58" s="119"/>
      <c r="E58" s="119"/>
      <c r="F58" s="119"/>
      <c r="G58" s="119"/>
      <c r="H58" s="119" t="s">
        <v>132</v>
      </c>
      <c r="I58" s="119"/>
      <c r="J58" s="119"/>
      <c r="L58" s="120">
        <v>733508</v>
      </c>
      <c r="M58" s="219"/>
      <c r="N58" s="121"/>
      <c r="O58" s="121"/>
      <c r="Y58" s="208"/>
      <c r="Z58" s="91"/>
      <c r="AB58" s="172"/>
      <c r="AC58" s="173"/>
      <c r="AD58" s="173"/>
      <c r="AE58" s="91">
        <v>0</v>
      </c>
      <c r="AF58" s="27">
        <v>-1</v>
      </c>
      <c r="AG58" s="27">
        <v>-1</v>
      </c>
      <c r="AH58" s="91"/>
      <c r="AK58" s="91"/>
      <c r="AN58" s="208">
        <f t="shared" si="17"/>
        <v>6</v>
      </c>
      <c r="AO58" s="27" t="str">
        <f>IF($AN59&gt;$AN58, IFERROR(MATCH($AN58, $AN59:$AN$146, 0)-1, ROW($AO$146)-ROW()), "")</f>
        <v/>
      </c>
      <c r="AP58" s="91">
        <f t="shared" ca="1" si="18"/>
        <v>0</v>
      </c>
      <c r="AQ58" s="27" t="str">
        <f t="shared" ca="1" si="19"/>
        <v/>
      </c>
      <c r="AR58" s="27" t="str">
        <f t="shared" ca="1" si="20"/>
        <v/>
      </c>
      <c r="AS58" s="87">
        <f t="shared" ca="1" si="21"/>
        <v>0</v>
      </c>
      <c r="AT58" s="27" t="str">
        <f t="shared" ca="1" si="22"/>
        <v/>
      </c>
      <c r="AU58" s="27" t="str">
        <f t="shared" ca="1" si="23"/>
        <v/>
      </c>
      <c r="AV58" s="30" t="str">
        <f t="shared" ca="1" si="24"/>
        <v/>
      </c>
      <c r="AW58" s="30" t="str">
        <f t="shared" si="25"/>
        <v/>
      </c>
      <c r="AX58" s="30" t="str">
        <f t="shared" si="26"/>
        <v/>
      </c>
      <c r="AY58" s="85" t="str">
        <f t="shared" ca="1" si="27"/>
        <v/>
      </c>
      <c r="AZ58" s="30" t="str">
        <f t="shared" si="28"/>
        <v/>
      </c>
      <c r="BA58" s="30" t="str">
        <f t="shared" si="29"/>
        <v/>
      </c>
      <c r="BB58" s="87" t="str">
        <f t="shared" ca="1" si="30"/>
        <v/>
      </c>
      <c r="BC58" s="27" t="str">
        <f t="shared" ca="1" si="31"/>
        <v/>
      </c>
      <c r="BD58" s="27" t="str">
        <f t="shared" ca="1" si="32"/>
        <v/>
      </c>
      <c r="BE58" s="166" t="str">
        <f t="shared" si="33"/>
        <v/>
      </c>
      <c r="BF58" s="27" t="str">
        <f t="shared" si="34"/>
        <v/>
      </c>
      <c r="BG58" s="27" t="str">
        <f t="shared" si="35"/>
        <v/>
      </c>
      <c r="BH58" s="174"/>
      <c r="BI58" s="89" t="str">
        <f t="shared" ca="1" si="36"/>
        <v/>
      </c>
      <c r="BJ58" s="116" t="str">
        <f t="shared" ca="1" si="37"/>
        <v/>
      </c>
      <c r="BK58" s="117" t="str">
        <f t="shared" ca="1" si="38"/>
        <v/>
      </c>
      <c r="BL58" s="117" t="str">
        <f t="shared" ca="1" si="39"/>
        <v/>
      </c>
      <c r="BM58" s="118" t="str">
        <f t="shared" ca="1" si="40"/>
        <v/>
      </c>
      <c r="BO58" s="28" t="str">
        <f t="shared" ca="1" si="15"/>
        <v/>
      </c>
    </row>
    <row r="59" spans="1:67" s="27" customFormat="1" ht="14.25" customHeight="1" x14ac:dyDescent="0.3">
      <c r="A59" s="76" t="str">
        <f t="shared" ca="1" si="16"/>
        <v/>
      </c>
      <c r="B59" s="119"/>
      <c r="C59" s="119" t="s">
        <v>35</v>
      </c>
      <c r="D59" s="119" t="s">
        <v>35</v>
      </c>
      <c r="E59" s="27" t="s">
        <v>35</v>
      </c>
      <c r="F59" s="27" t="s">
        <v>35</v>
      </c>
      <c r="G59" s="27" t="s">
        <v>169</v>
      </c>
      <c r="L59" s="120">
        <v>73351</v>
      </c>
      <c r="M59" s="219"/>
      <c r="N59" s="121"/>
      <c r="O59" s="121"/>
      <c r="Y59" s="208"/>
      <c r="Z59" s="91"/>
      <c r="AB59" s="172"/>
      <c r="AC59" s="173"/>
      <c r="AD59" s="173"/>
      <c r="AE59" s="91">
        <v>0</v>
      </c>
      <c r="AF59" s="27">
        <v>-1</v>
      </c>
      <c r="AG59" s="27">
        <v>-1</v>
      </c>
      <c r="AH59" s="91"/>
      <c r="AK59" s="91"/>
      <c r="AN59" s="208">
        <f t="shared" si="17"/>
        <v>5</v>
      </c>
      <c r="AO59" s="27" t="str">
        <f>IF($AN60&gt;$AN59, IFERROR(MATCH($AN59, $AN60:$AN$146, 0)-1, ROW($AO$146)-ROW()), "")</f>
        <v/>
      </c>
      <c r="AP59" s="91">
        <f t="shared" ca="1" si="18"/>
        <v>0</v>
      </c>
      <c r="AQ59" s="27" t="str">
        <f t="shared" ca="1" si="19"/>
        <v/>
      </c>
      <c r="AR59" s="27" t="str">
        <f t="shared" ca="1" si="20"/>
        <v/>
      </c>
      <c r="AS59" s="87">
        <f t="shared" ca="1" si="21"/>
        <v>0</v>
      </c>
      <c r="AT59" s="27" t="str">
        <f t="shared" ca="1" si="22"/>
        <v/>
      </c>
      <c r="AU59" s="27" t="str">
        <f t="shared" ca="1" si="23"/>
        <v/>
      </c>
      <c r="AV59" s="30" t="str">
        <f t="shared" ca="1" si="24"/>
        <v/>
      </c>
      <c r="AW59" s="30" t="str">
        <f t="shared" si="25"/>
        <v/>
      </c>
      <c r="AX59" s="30" t="str">
        <f t="shared" si="26"/>
        <v/>
      </c>
      <c r="AY59" s="85" t="str">
        <f t="shared" ca="1" si="27"/>
        <v/>
      </c>
      <c r="AZ59" s="30" t="str">
        <f t="shared" si="28"/>
        <v/>
      </c>
      <c r="BA59" s="30" t="str">
        <f t="shared" si="29"/>
        <v/>
      </c>
      <c r="BB59" s="87" t="str">
        <f t="shared" ca="1" si="30"/>
        <v/>
      </c>
      <c r="BC59" s="27" t="str">
        <f t="shared" ca="1" si="31"/>
        <v/>
      </c>
      <c r="BD59" s="27" t="str">
        <f t="shared" ca="1" si="32"/>
        <v/>
      </c>
      <c r="BE59" s="166" t="str">
        <f t="shared" si="33"/>
        <v/>
      </c>
      <c r="BF59" s="27" t="str">
        <f t="shared" si="34"/>
        <v/>
      </c>
      <c r="BG59" s="27" t="str">
        <f t="shared" si="35"/>
        <v/>
      </c>
      <c r="BH59" s="174"/>
      <c r="BI59" s="89" t="str">
        <f t="shared" ca="1" si="36"/>
        <v/>
      </c>
      <c r="BJ59" s="116" t="str">
        <f t="shared" ca="1" si="37"/>
        <v/>
      </c>
      <c r="BK59" s="117" t="str">
        <f t="shared" ca="1" si="38"/>
        <v/>
      </c>
      <c r="BL59" s="117" t="str">
        <f t="shared" ca="1" si="39"/>
        <v/>
      </c>
      <c r="BM59" s="118" t="str">
        <f t="shared" ca="1" si="40"/>
        <v/>
      </c>
      <c r="BO59" s="28" t="str">
        <f t="shared" ca="1" si="15"/>
        <v/>
      </c>
    </row>
    <row r="60" spans="1:67" s="27" customFormat="1" ht="14.25" customHeight="1" x14ac:dyDescent="0.3">
      <c r="A60" s="76" t="str">
        <f t="shared" ca="1" si="16"/>
        <v/>
      </c>
      <c r="B60" s="119"/>
      <c r="C60" s="119" t="s">
        <v>35</v>
      </c>
      <c r="D60" s="119" t="s">
        <v>35</v>
      </c>
      <c r="E60" s="119" t="s">
        <v>35</v>
      </c>
      <c r="F60" s="119" t="s">
        <v>35</v>
      </c>
      <c r="G60" s="119" t="s">
        <v>170</v>
      </c>
      <c r="H60" s="119"/>
      <c r="I60" s="119"/>
      <c r="J60" s="119"/>
      <c r="L60" s="120">
        <v>73352</v>
      </c>
      <c r="M60" s="219"/>
      <c r="N60" s="121"/>
      <c r="O60" s="121"/>
      <c r="Y60" s="208"/>
      <c r="Z60" s="91"/>
      <c r="AB60" s="172"/>
      <c r="AC60" s="173"/>
      <c r="AD60" s="173"/>
      <c r="AE60" s="91">
        <v>0</v>
      </c>
      <c r="AF60" s="27">
        <v>-1</v>
      </c>
      <c r="AG60" s="27">
        <v>-1</v>
      </c>
      <c r="AH60" s="91"/>
      <c r="AK60" s="91"/>
      <c r="AN60" s="208">
        <f t="shared" si="17"/>
        <v>5</v>
      </c>
      <c r="AO60" s="27" t="str">
        <f>IF($AN61&gt;$AN60, IFERROR(MATCH($AN60, $AN61:$AN$146, 0)-1, ROW($AO$146)-ROW()), "")</f>
        <v/>
      </c>
      <c r="AP60" s="91">
        <f t="shared" ca="1" si="18"/>
        <v>0</v>
      </c>
      <c r="AQ60" s="27" t="str">
        <f t="shared" ca="1" si="19"/>
        <v/>
      </c>
      <c r="AR60" s="27" t="str">
        <f t="shared" ca="1" si="20"/>
        <v/>
      </c>
      <c r="AS60" s="87">
        <f t="shared" ca="1" si="21"/>
        <v>0</v>
      </c>
      <c r="AT60" s="27" t="str">
        <f t="shared" ca="1" si="22"/>
        <v/>
      </c>
      <c r="AU60" s="27" t="str">
        <f t="shared" ca="1" si="23"/>
        <v/>
      </c>
      <c r="AV60" s="30" t="str">
        <f t="shared" ca="1" si="24"/>
        <v/>
      </c>
      <c r="AW60" s="30" t="str">
        <f t="shared" si="25"/>
        <v/>
      </c>
      <c r="AX60" s="30" t="str">
        <f t="shared" si="26"/>
        <v/>
      </c>
      <c r="AY60" s="85" t="str">
        <f t="shared" ca="1" si="27"/>
        <v/>
      </c>
      <c r="AZ60" s="30" t="str">
        <f t="shared" si="28"/>
        <v/>
      </c>
      <c r="BA60" s="30" t="str">
        <f t="shared" si="29"/>
        <v/>
      </c>
      <c r="BB60" s="87" t="str">
        <f t="shared" ca="1" si="30"/>
        <v/>
      </c>
      <c r="BC60" s="27" t="str">
        <f t="shared" ca="1" si="31"/>
        <v/>
      </c>
      <c r="BD60" s="27" t="str">
        <f t="shared" ca="1" si="32"/>
        <v/>
      </c>
      <c r="BE60" s="166" t="str">
        <f t="shared" si="33"/>
        <v/>
      </c>
      <c r="BF60" s="27" t="str">
        <f t="shared" si="34"/>
        <v/>
      </c>
      <c r="BG60" s="27" t="str">
        <f t="shared" si="35"/>
        <v/>
      </c>
      <c r="BH60" s="174"/>
      <c r="BI60" s="89" t="str">
        <f t="shared" ca="1" si="36"/>
        <v/>
      </c>
      <c r="BJ60" s="116" t="str">
        <f t="shared" ca="1" si="37"/>
        <v/>
      </c>
      <c r="BK60" s="117" t="str">
        <f t="shared" ca="1" si="38"/>
        <v/>
      </c>
      <c r="BL60" s="117" t="str">
        <f t="shared" ca="1" si="39"/>
        <v/>
      </c>
      <c r="BM60" s="118" t="str">
        <f t="shared" ca="1" si="40"/>
        <v/>
      </c>
      <c r="BO60" s="28" t="str">
        <f t="shared" ca="1" si="15"/>
        <v/>
      </c>
    </row>
    <row r="61" spans="1:67" s="27" customFormat="1" ht="14.25" customHeight="1" x14ac:dyDescent="0.3">
      <c r="A61" s="76" t="str">
        <f t="shared" ca="1" si="16"/>
        <v/>
      </c>
      <c r="B61" s="119"/>
      <c r="C61" s="119" t="s">
        <v>35</v>
      </c>
      <c r="D61" s="119" t="s">
        <v>35</v>
      </c>
      <c r="E61" s="119" t="s">
        <v>35</v>
      </c>
      <c r="F61" s="119" t="s">
        <v>35</v>
      </c>
      <c r="G61" s="119" t="s">
        <v>138</v>
      </c>
      <c r="H61" s="119"/>
      <c r="I61" s="119"/>
      <c r="J61" s="119"/>
      <c r="L61" s="120">
        <v>73353</v>
      </c>
      <c r="M61" s="219"/>
      <c r="N61" s="121"/>
      <c r="O61" s="121"/>
      <c r="Y61" s="208"/>
      <c r="Z61" s="91"/>
      <c r="AB61" s="172"/>
      <c r="AC61" s="173"/>
      <c r="AD61" s="173"/>
      <c r="AE61" s="91">
        <v>0</v>
      </c>
      <c r="AF61" s="27">
        <v>-1</v>
      </c>
      <c r="AG61" s="27">
        <v>-1</v>
      </c>
      <c r="AH61" s="91"/>
      <c r="AK61" s="91"/>
      <c r="AN61" s="208">
        <f t="shared" si="17"/>
        <v>5</v>
      </c>
      <c r="AO61" s="27" t="str">
        <f>IF($AN62&gt;$AN61, IFERROR(MATCH($AN61, $AN62:$AN$146, 0)-1, ROW($AO$146)-ROW()), "")</f>
        <v/>
      </c>
      <c r="AP61" s="91">
        <f t="shared" ca="1" si="18"/>
        <v>0</v>
      </c>
      <c r="AQ61" s="27" t="str">
        <f t="shared" ca="1" si="19"/>
        <v/>
      </c>
      <c r="AR61" s="27" t="str">
        <f t="shared" ca="1" si="20"/>
        <v/>
      </c>
      <c r="AS61" s="87">
        <f t="shared" ca="1" si="21"/>
        <v>0</v>
      </c>
      <c r="AT61" s="27" t="str">
        <f t="shared" ca="1" si="22"/>
        <v/>
      </c>
      <c r="AU61" s="27" t="str">
        <f t="shared" ca="1" si="23"/>
        <v/>
      </c>
      <c r="AV61" s="30" t="str">
        <f t="shared" ca="1" si="24"/>
        <v/>
      </c>
      <c r="AW61" s="30" t="str">
        <f t="shared" si="25"/>
        <v/>
      </c>
      <c r="AX61" s="30" t="str">
        <f t="shared" si="26"/>
        <v/>
      </c>
      <c r="AY61" s="85" t="str">
        <f t="shared" ca="1" si="27"/>
        <v/>
      </c>
      <c r="AZ61" s="30" t="str">
        <f t="shared" si="28"/>
        <v/>
      </c>
      <c r="BA61" s="30" t="str">
        <f t="shared" si="29"/>
        <v/>
      </c>
      <c r="BB61" s="87" t="str">
        <f t="shared" ca="1" si="30"/>
        <v/>
      </c>
      <c r="BC61" s="27" t="str">
        <f t="shared" ca="1" si="31"/>
        <v/>
      </c>
      <c r="BD61" s="27" t="str">
        <f t="shared" ca="1" si="32"/>
        <v/>
      </c>
      <c r="BE61" s="166" t="str">
        <f t="shared" si="33"/>
        <v/>
      </c>
      <c r="BF61" s="27" t="str">
        <f t="shared" si="34"/>
        <v/>
      </c>
      <c r="BG61" s="27" t="str">
        <f t="shared" si="35"/>
        <v/>
      </c>
      <c r="BH61" s="174"/>
      <c r="BI61" s="89" t="str">
        <f t="shared" ca="1" si="36"/>
        <v/>
      </c>
      <c r="BJ61" s="116" t="str">
        <f t="shared" ca="1" si="37"/>
        <v/>
      </c>
      <c r="BK61" s="117" t="str">
        <f t="shared" ca="1" si="38"/>
        <v/>
      </c>
      <c r="BL61" s="117" t="str">
        <f t="shared" ca="1" si="39"/>
        <v/>
      </c>
      <c r="BM61" s="118" t="str">
        <f t="shared" ca="1" si="40"/>
        <v/>
      </c>
      <c r="BO61" s="28" t="str">
        <f t="shared" ca="1" si="15"/>
        <v/>
      </c>
    </row>
    <row r="62" spans="1:67" s="27" customFormat="1" ht="14.25" customHeight="1" x14ac:dyDescent="0.3">
      <c r="A62" s="76" t="str">
        <f t="shared" ca="1" si="16"/>
        <v/>
      </c>
      <c r="B62" s="119"/>
      <c r="C62" s="119" t="s">
        <v>35</v>
      </c>
      <c r="D62" s="27" t="s">
        <v>35</v>
      </c>
      <c r="E62" s="27" t="s">
        <v>35</v>
      </c>
      <c r="F62" s="27" t="s">
        <v>35</v>
      </c>
      <c r="G62" s="27" t="s">
        <v>119</v>
      </c>
      <c r="L62" s="120">
        <v>73354</v>
      </c>
      <c r="M62" s="219"/>
      <c r="N62" s="121"/>
      <c r="O62" s="121"/>
      <c r="Y62" s="208"/>
      <c r="Z62" s="91"/>
      <c r="AB62" s="172"/>
      <c r="AC62" s="173"/>
      <c r="AD62" s="173"/>
      <c r="AE62" s="91">
        <v>0</v>
      </c>
      <c r="AF62" s="27">
        <v>-1</v>
      </c>
      <c r="AG62" s="27">
        <v>-1</v>
      </c>
      <c r="AH62" s="91"/>
      <c r="AK62" s="91"/>
      <c r="AN62" s="208">
        <f t="shared" si="17"/>
        <v>5</v>
      </c>
      <c r="AO62" s="27" t="str">
        <f>IF($AN63&gt;$AN62, IFERROR(MATCH($AN62, $AN63:$AN$146, 0)-1, ROW($AO$146)-ROW()), "")</f>
        <v/>
      </c>
      <c r="AP62" s="91">
        <f t="shared" ca="1" si="18"/>
        <v>0</v>
      </c>
      <c r="AQ62" s="27" t="str">
        <f t="shared" ca="1" si="19"/>
        <v/>
      </c>
      <c r="AR62" s="27" t="str">
        <f t="shared" ca="1" si="20"/>
        <v/>
      </c>
      <c r="AS62" s="87">
        <f t="shared" ca="1" si="21"/>
        <v>0</v>
      </c>
      <c r="AT62" s="27" t="str">
        <f t="shared" ca="1" si="22"/>
        <v/>
      </c>
      <c r="AU62" s="27" t="str">
        <f t="shared" ca="1" si="23"/>
        <v/>
      </c>
      <c r="AV62" s="30" t="str">
        <f t="shared" ca="1" si="24"/>
        <v/>
      </c>
      <c r="AW62" s="30" t="str">
        <f t="shared" si="25"/>
        <v/>
      </c>
      <c r="AX62" s="30" t="str">
        <f t="shared" si="26"/>
        <v/>
      </c>
      <c r="AY62" s="85" t="str">
        <f t="shared" ca="1" si="27"/>
        <v/>
      </c>
      <c r="AZ62" s="30" t="str">
        <f t="shared" si="28"/>
        <v/>
      </c>
      <c r="BA62" s="30" t="str">
        <f t="shared" si="29"/>
        <v/>
      </c>
      <c r="BB62" s="87" t="str">
        <f t="shared" ca="1" si="30"/>
        <v/>
      </c>
      <c r="BC62" s="27" t="str">
        <f t="shared" ca="1" si="31"/>
        <v/>
      </c>
      <c r="BD62" s="27" t="str">
        <f t="shared" ca="1" si="32"/>
        <v/>
      </c>
      <c r="BE62" s="166" t="str">
        <f t="shared" si="33"/>
        <v/>
      </c>
      <c r="BF62" s="27" t="str">
        <f t="shared" si="34"/>
        <v/>
      </c>
      <c r="BG62" s="27" t="str">
        <f t="shared" si="35"/>
        <v/>
      </c>
      <c r="BH62" s="174"/>
      <c r="BI62" s="89" t="str">
        <f t="shared" ca="1" si="36"/>
        <v/>
      </c>
      <c r="BJ62" s="116" t="str">
        <f t="shared" ca="1" si="37"/>
        <v/>
      </c>
      <c r="BK62" s="117" t="str">
        <f t="shared" ca="1" si="38"/>
        <v/>
      </c>
      <c r="BL62" s="117" t="str">
        <f t="shared" ca="1" si="39"/>
        <v/>
      </c>
      <c r="BM62" s="118" t="str">
        <f t="shared" ca="1" si="40"/>
        <v/>
      </c>
      <c r="BO62" s="28" t="str">
        <f t="shared" ca="1" si="15"/>
        <v/>
      </c>
    </row>
    <row r="63" spans="1:67" s="27" customFormat="1" ht="14.25" customHeight="1" x14ac:dyDescent="0.3">
      <c r="A63" s="76" t="str">
        <f t="shared" ca="1" si="16"/>
        <v/>
      </c>
      <c r="B63" s="119"/>
      <c r="C63" s="119" t="s">
        <v>35</v>
      </c>
      <c r="D63" s="27" t="s">
        <v>35</v>
      </c>
      <c r="E63" s="27" t="s">
        <v>35</v>
      </c>
      <c r="F63" s="27" t="s">
        <v>35</v>
      </c>
      <c r="G63" s="27" t="s">
        <v>120</v>
      </c>
      <c r="L63" s="120">
        <v>73355</v>
      </c>
      <c r="M63" s="219"/>
      <c r="N63" s="121"/>
      <c r="O63" s="121"/>
      <c r="Y63" s="208"/>
      <c r="Z63" s="91"/>
      <c r="AB63" s="172"/>
      <c r="AC63" s="173"/>
      <c r="AD63" s="173"/>
      <c r="AE63" s="91">
        <v>0</v>
      </c>
      <c r="AF63" s="27">
        <v>-1</v>
      </c>
      <c r="AG63" s="27">
        <v>-1</v>
      </c>
      <c r="AH63" s="91"/>
      <c r="AK63" s="91"/>
      <c r="AN63" s="208">
        <f t="shared" si="17"/>
        <v>5</v>
      </c>
      <c r="AO63" s="27" t="str">
        <f>IF($AN64&gt;$AN63, IFERROR(MATCH($AN63, $AN64:$AN$146, 0)-1, ROW($AO$146)-ROW()), "")</f>
        <v/>
      </c>
      <c r="AP63" s="91">
        <f t="shared" ca="1" si="18"/>
        <v>0</v>
      </c>
      <c r="AQ63" s="27" t="str">
        <f t="shared" ca="1" si="19"/>
        <v/>
      </c>
      <c r="AR63" s="27" t="str">
        <f t="shared" ca="1" si="20"/>
        <v/>
      </c>
      <c r="AS63" s="87">
        <f t="shared" ca="1" si="21"/>
        <v>0</v>
      </c>
      <c r="AT63" s="27" t="str">
        <f t="shared" ca="1" si="22"/>
        <v/>
      </c>
      <c r="AU63" s="27" t="str">
        <f t="shared" ca="1" si="23"/>
        <v/>
      </c>
      <c r="AV63" s="30" t="str">
        <f t="shared" ca="1" si="24"/>
        <v/>
      </c>
      <c r="AW63" s="30" t="str">
        <f t="shared" si="25"/>
        <v/>
      </c>
      <c r="AX63" s="30" t="str">
        <f t="shared" si="26"/>
        <v/>
      </c>
      <c r="AY63" s="85" t="str">
        <f t="shared" ca="1" si="27"/>
        <v/>
      </c>
      <c r="AZ63" s="30" t="str">
        <f t="shared" si="28"/>
        <v/>
      </c>
      <c r="BA63" s="30" t="str">
        <f t="shared" si="29"/>
        <v/>
      </c>
      <c r="BB63" s="87" t="str">
        <f t="shared" ca="1" si="30"/>
        <v/>
      </c>
      <c r="BC63" s="27" t="str">
        <f t="shared" ca="1" si="31"/>
        <v/>
      </c>
      <c r="BD63" s="27" t="str">
        <f t="shared" ca="1" si="32"/>
        <v/>
      </c>
      <c r="BE63" s="166" t="str">
        <f t="shared" si="33"/>
        <v/>
      </c>
      <c r="BF63" s="27" t="str">
        <f t="shared" si="34"/>
        <v/>
      </c>
      <c r="BG63" s="27" t="str">
        <f t="shared" si="35"/>
        <v/>
      </c>
      <c r="BH63" s="174"/>
      <c r="BI63" s="89" t="str">
        <f t="shared" ca="1" si="36"/>
        <v/>
      </c>
      <c r="BJ63" s="116" t="str">
        <f t="shared" ca="1" si="37"/>
        <v/>
      </c>
      <c r="BK63" s="117" t="str">
        <f t="shared" ca="1" si="38"/>
        <v/>
      </c>
      <c r="BL63" s="117" t="str">
        <f t="shared" ca="1" si="39"/>
        <v/>
      </c>
      <c r="BM63" s="118" t="str">
        <f t="shared" ca="1" si="40"/>
        <v/>
      </c>
      <c r="BO63" s="28" t="str">
        <f t="shared" ca="1" si="15"/>
        <v/>
      </c>
    </row>
    <row r="64" spans="1:67" s="27" customFormat="1" ht="14.25" customHeight="1" x14ac:dyDescent="0.3">
      <c r="A64" s="76" t="str">
        <f t="shared" ca="1" si="16"/>
        <v/>
      </c>
      <c r="B64" s="119"/>
      <c r="C64" s="119" t="s">
        <v>35</v>
      </c>
      <c r="D64" s="119" t="s">
        <v>35</v>
      </c>
      <c r="E64" s="119" t="s">
        <v>35</v>
      </c>
      <c r="F64" s="119" t="s">
        <v>35</v>
      </c>
      <c r="G64" s="119" t="s">
        <v>121</v>
      </c>
      <c r="H64" s="119"/>
      <c r="I64" s="119"/>
      <c r="J64" s="119"/>
      <c r="L64" s="120">
        <v>73356</v>
      </c>
      <c r="M64" s="219"/>
      <c r="N64" s="121"/>
      <c r="O64" s="121"/>
      <c r="Y64" s="208"/>
      <c r="Z64" s="91"/>
      <c r="AB64" s="172"/>
      <c r="AC64" s="173"/>
      <c r="AD64" s="173"/>
      <c r="AE64" s="91">
        <v>0</v>
      </c>
      <c r="AF64" s="27">
        <v>-1</v>
      </c>
      <c r="AG64" s="27">
        <v>-1</v>
      </c>
      <c r="AH64" s="91"/>
      <c r="AK64" s="91"/>
      <c r="AN64" s="208">
        <f t="shared" si="17"/>
        <v>5</v>
      </c>
      <c r="AO64" s="27" t="str">
        <f>IF($AN65&gt;$AN64, IFERROR(MATCH($AN64, $AN65:$AN$146, 0)-1, ROW($AO$146)-ROW()), "")</f>
        <v/>
      </c>
      <c r="AP64" s="91">
        <f t="shared" ca="1" si="18"/>
        <v>0</v>
      </c>
      <c r="AQ64" s="27" t="str">
        <f t="shared" ca="1" si="19"/>
        <v/>
      </c>
      <c r="AR64" s="27" t="str">
        <f t="shared" ca="1" si="20"/>
        <v/>
      </c>
      <c r="AS64" s="87">
        <f t="shared" ca="1" si="21"/>
        <v>0</v>
      </c>
      <c r="AT64" s="27" t="str">
        <f t="shared" ca="1" si="22"/>
        <v/>
      </c>
      <c r="AU64" s="27" t="str">
        <f t="shared" ca="1" si="23"/>
        <v/>
      </c>
      <c r="AV64" s="30" t="str">
        <f t="shared" ca="1" si="24"/>
        <v/>
      </c>
      <c r="AW64" s="30" t="str">
        <f t="shared" si="25"/>
        <v/>
      </c>
      <c r="AX64" s="30" t="str">
        <f t="shared" si="26"/>
        <v/>
      </c>
      <c r="AY64" s="85" t="str">
        <f t="shared" ca="1" si="27"/>
        <v/>
      </c>
      <c r="AZ64" s="30" t="str">
        <f t="shared" si="28"/>
        <v/>
      </c>
      <c r="BA64" s="30" t="str">
        <f t="shared" si="29"/>
        <v/>
      </c>
      <c r="BB64" s="87" t="str">
        <f t="shared" ca="1" si="30"/>
        <v/>
      </c>
      <c r="BC64" s="27" t="str">
        <f t="shared" ca="1" si="31"/>
        <v/>
      </c>
      <c r="BD64" s="27" t="str">
        <f t="shared" ca="1" si="32"/>
        <v/>
      </c>
      <c r="BE64" s="166" t="str">
        <f t="shared" si="33"/>
        <v/>
      </c>
      <c r="BF64" s="27" t="str">
        <f t="shared" si="34"/>
        <v/>
      </c>
      <c r="BG64" s="27" t="str">
        <f t="shared" si="35"/>
        <v/>
      </c>
      <c r="BH64" s="174"/>
      <c r="BI64" s="89" t="str">
        <f t="shared" ca="1" si="36"/>
        <v/>
      </c>
      <c r="BJ64" s="116" t="str">
        <f t="shared" ca="1" si="37"/>
        <v/>
      </c>
      <c r="BK64" s="117" t="str">
        <f t="shared" ca="1" si="38"/>
        <v/>
      </c>
      <c r="BL64" s="117" t="str">
        <f t="shared" ca="1" si="39"/>
        <v/>
      </c>
      <c r="BM64" s="118" t="str">
        <f t="shared" ca="1" si="40"/>
        <v/>
      </c>
      <c r="BO64" s="28" t="str">
        <f t="shared" ca="1" si="15"/>
        <v/>
      </c>
    </row>
    <row r="65" spans="1:67" s="27" customFormat="1" ht="14.25" customHeight="1" x14ac:dyDescent="0.3">
      <c r="A65" s="76" t="str">
        <f t="shared" ca="1" si="16"/>
        <v/>
      </c>
      <c r="B65" s="119"/>
      <c r="C65" s="119" t="s">
        <v>35</v>
      </c>
      <c r="D65" s="119" t="s">
        <v>35</v>
      </c>
      <c r="E65" s="119" t="s">
        <v>35</v>
      </c>
      <c r="F65" s="119" t="s">
        <v>35</v>
      </c>
      <c r="G65" s="119" t="s">
        <v>122</v>
      </c>
      <c r="H65" s="119"/>
      <c r="I65" s="119"/>
      <c r="J65" s="119"/>
      <c r="L65" s="120">
        <v>73357</v>
      </c>
      <c r="M65" s="219"/>
      <c r="N65" s="121"/>
      <c r="O65" s="121"/>
      <c r="Y65" s="208"/>
      <c r="Z65" s="91"/>
      <c r="AB65" s="172"/>
      <c r="AC65" s="173"/>
      <c r="AD65" s="173"/>
      <c r="AE65" s="91">
        <v>0</v>
      </c>
      <c r="AF65" s="27">
        <v>-1</v>
      </c>
      <c r="AG65" s="27">
        <v>-1</v>
      </c>
      <c r="AH65" s="91"/>
      <c r="AK65" s="91"/>
      <c r="AN65" s="208">
        <f t="shared" si="17"/>
        <v>5</v>
      </c>
      <c r="AO65" s="27" t="str">
        <f>IF($AN66&gt;$AN65, IFERROR(MATCH($AN65, $AN66:$AN$146, 0)-1, ROW($AO$146)-ROW()), "")</f>
        <v/>
      </c>
      <c r="AP65" s="91">
        <f t="shared" ca="1" si="18"/>
        <v>0</v>
      </c>
      <c r="AQ65" s="27" t="str">
        <f t="shared" ca="1" si="19"/>
        <v/>
      </c>
      <c r="AR65" s="27" t="str">
        <f t="shared" ca="1" si="20"/>
        <v/>
      </c>
      <c r="AS65" s="87">
        <f t="shared" ca="1" si="21"/>
        <v>0</v>
      </c>
      <c r="AT65" s="27" t="str">
        <f t="shared" ca="1" si="22"/>
        <v/>
      </c>
      <c r="AU65" s="27" t="str">
        <f t="shared" ca="1" si="23"/>
        <v/>
      </c>
      <c r="AV65" s="30" t="str">
        <f t="shared" ca="1" si="24"/>
        <v/>
      </c>
      <c r="AW65" s="30" t="str">
        <f t="shared" si="25"/>
        <v/>
      </c>
      <c r="AX65" s="30" t="str">
        <f t="shared" si="26"/>
        <v/>
      </c>
      <c r="AY65" s="85" t="str">
        <f t="shared" ca="1" si="27"/>
        <v/>
      </c>
      <c r="AZ65" s="30" t="str">
        <f t="shared" si="28"/>
        <v/>
      </c>
      <c r="BA65" s="30" t="str">
        <f t="shared" si="29"/>
        <v/>
      </c>
      <c r="BB65" s="87" t="str">
        <f t="shared" ca="1" si="30"/>
        <v/>
      </c>
      <c r="BC65" s="27" t="str">
        <f t="shared" ca="1" si="31"/>
        <v/>
      </c>
      <c r="BD65" s="27" t="str">
        <f t="shared" ca="1" si="32"/>
        <v/>
      </c>
      <c r="BE65" s="166" t="str">
        <f t="shared" si="33"/>
        <v/>
      </c>
      <c r="BF65" s="27" t="str">
        <f t="shared" si="34"/>
        <v/>
      </c>
      <c r="BG65" s="27" t="str">
        <f t="shared" si="35"/>
        <v/>
      </c>
      <c r="BH65" s="174"/>
      <c r="BI65" s="89" t="str">
        <f t="shared" ca="1" si="36"/>
        <v/>
      </c>
      <c r="BJ65" s="116" t="str">
        <f t="shared" ca="1" si="37"/>
        <v/>
      </c>
      <c r="BK65" s="117" t="str">
        <f t="shared" ca="1" si="38"/>
        <v/>
      </c>
      <c r="BL65" s="117" t="str">
        <f t="shared" ca="1" si="39"/>
        <v/>
      </c>
      <c r="BM65" s="118" t="str">
        <f t="shared" ca="1" si="40"/>
        <v/>
      </c>
      <c r="BO65" s="28" t="str">
        <f t="shared" ca="1" si="15"/>
        <v/>
      </c>
    </row>
    <row r="66" spans="1:67" s="27" customFormat="1" ht="14.25" customHeight="1" x14ac:dyDescent="0.3">
      <c r="A66" s="76" t="str">
        <f t="shared" ca="1" si="16"/>
        <v/>
      </c>
      <c r="B66" s="119"/>
      <c r="C66" s="119" t="s">
        <v>35</v>
      </c>
      <c r="D66" s="119" t="s">
        <v>35</v>
      </c>
      <c r="E66" s="119" t="s">
        <v>35</v>
      </c>
      <c r="F66" s="119" t="s">
        <v>35</v>
      </c>
      <c r="G66" s="119" t="s">
        <v>280</v>
      </c>
      <c r="H66" s="119"/>
      <c r="I66" s="119"/>
      <c r="J66" s="119"/>
      <c r="L66" s="120">
        <v>73358</v>
      </c>
      <c r="M66" s="219"/>
      <c r="N66" s="121"/>
      <c r="O66" s="121"/>
      <c r="Y66" s="208"/>
      <c r="Z66" s="91"/>
      <c r="AB66" s="172"/>
      <c r="AC66" s="173"/>
      <c r="AD66" s="173"/>
      <c r="AE66" s="91">
        <v>0</v>
      </c>
      <c r="AF66" s="27">
        <v>-1</v>
      </c>
      <c r="AG66" s="27">
        <v>-1</v>
      </c>
      <c r="AH66" s="91"/>
      <c r="AK66" s="91"/>
      <c r="AN66" s="208">
        <f t="shared" si="17"/>
        <v>5</v>
      </c>
      <c r="AO66" s="27" t="str">
        <f>IF($AN67&gt;$AN66, IFERROR(MATCH($AN66, $AN67:$AN$146, 0)-1, ROW($AO$146)-ROW()), "")</f>
        <v/>
      </c>
      <c r="AP66" s="91">
        <f t="shared" ca="1" si="18"/>
        <v>0</v>
      </c>
      <c r="AQ66" s="27" t="str">
        <f t="shared" ca="1" si="19"/>
        <v/>
      </c>
      <c r="AR66" s="27" t="str">
        <f t="shared" ca="1" si="20"/>
        <v/>
      </c>
      <c r="AS66" s="87">
        <f t="shared" ca="1" si="21"/>
        <v>0</v>
      </c>
      <c r="AT66" s="27" t="str">
        <f t="shared" ca="1" si="22"/>
        <v/>
      </c>
      <c r="AU66" s="27" t="str">
        <f t="shared" ca="1" si="23"/>
        <v/>
      </c>
      <c r="AV66" s="30" t="str">
        <f t="shared" ca="1" si="24"/>
        <v/>
      </c>
      <c r="AW66" s="30" t="str">
        <f t="shared" si="25"/>
        <v/>
      </c>
      <c r="AX66" s="30" t="str">
        <f t="shared" si="26"/>
        <v/>
      </c>
      <c r="AY66" s="85" t="str">
        <f t="shared" ca="1" si="27"/>
        <v/>
      </c>
      <c r="AZ66" s="30" t="str">
        <f t="shared" si="28"/>
        <v/>
      </c>
      <c r="BA66" s="30" t="str">
        <f t="shared" si="29"/>
        <v/>
      </c>
      <c r="BB66" s="87" t="str">
        <f t="shared" ca="1" si="30"/>
        <v/>
      </c>
      <c r="BC66" s="27" t="str">
        <f t="shared" ca="1" si="31"/>
        <v/>
      </c>
      <c r="BD66" s="27" t="str">
        <f t="shared" ca="1" si="32"/>
        <v/>
      </c>
      <c r="BE66" s="166" t="str">
        <f t="shared" si="33"/>
        <v/>
      </c>
      <c r="BF66" s="27" t="str">
        <f t="shared" si="34"/>
        <v/>
      </c>
      <c r="BG66" s="27" t="str">
        <f t="shared" si="35"/>
        <v/>
      </c>
      <c r="BH66" s="174"/>
      <c r="BI66" s="89" t="str">
        <f t="shared" ca="1" si="36"/>
        <v/>
      </c>
      <c r="BJ66" s="116" t="str">
        <f t="shared" ca="1" si="37"/>
        <v/>
      </c>
      <c r="BK66" s="117" t="str">
        <f t="shared" ca="1" si="38"/>
        <v/>
      </c>
      <c r="BL66" s="117" t="str">
        <f t="shared" ca="1" si="39"/>
        <v/>
      </c>
      <c r="BM66" s="118" t="str">
        <f t="shared" ca="1" si="40"/>
        <v/>
      </c>
      <c r="BO66" s="28" t="str">
        <f t="shared" ca="1" si="15"/>
        <v/>
      </c>
    </row>
    <row r="67" spans="1:67" s="27" customFormat="1" ht="14.25" customHeight="1" x14ac:dyDescent="0.3">
      <c r="A67" s="76" t="str">
        <f t="shared" ca="1" si="16"/>
        <v/>
      </c>
      <c r="B67" s="119"/>
      <c r="C67" s="119" t="s">
        <v>35</v>
      </c>
      <c r="D67" s="119" t="s">
        <v>35</v>
      </c>
      <c r="E67" s="119" t="s">
        <v>35</v>
      </c>
      <c r="F67" s="119" t="s">
        <v>358</v>
      </c>
      <c r="G67" s="119"/>
      <c r="H67" s="119"/>
      <c r="I67" s="119"/>
      <c r="J67" s="119"/>
      <c r="L67" s="120">
        <v>7336</v>
      </c>
      <c r="M67" s="219"/>
      <c r="N67" s="121"/>
      <c r="O67" s="121"/>
      <c r="Y67" s="208"/>
      <c r="Z67" s="91"/>
      <c r="AB67" s="172"/>
      <c r="AC67" s="173"/>
      <c r="AD67" s="173"/>
      <c r="AE67" s="91">
        <v>0</v>
      </c>
      <c r="AF67" s="27">
        <v>-1</v>
      </c>
      <c r="AG67" s="27">
        <v>-1</v>
      </c>
      <c r="AH67" s="91"/>
      <c r="AK67" s="91"/>
      <c r="AN67" s="208">
        <f t="shared" si="17"/>
        <v>4</v>
      </c>
      <c r="AO67" s="27" t="str">
        <f>IF($AN68&gt;$AN67, IFERROR(MATCH($AN67, $AN68:$AN$146, 0)-1, ROW($AO$146)-ROW()), "")</f>
        <v/>
      </c>
      <c r="AP67" s="91">
        <f t="shared" ca="1" si="18"/>
        <v>0</v>
      </c>
      <c r="AQ67" s="27" t="str">
        <f t="shared" ca="1" si="19"/>
        <v/>
      </c>
      <c r="AR67" s="27" t="str">
        <f t="shared" ca="1" si="20"/>
        <v/>
      </c>
      <c r="AS67" s="87">
        <f t="shared" ca="1" si="21"/>
        <v>0</v>
      </c>
      <c r="AT67" s="27" t="str">
        <f t="shared" ca="1" si="22"/>
        <v/>
      </c>
      <c r="AU67" s="27" t="str">
        <f t="shared" ca="1" si="23"/>
        <v/>
      </c>
      <c r="AV67" s="30" t="str">
        <f t="shared" ca="1" si="24"/>
        <v/>
      </c>
      <c r="AW67" s="30" t="str">
        <f t="shared" si="25"/>
        <v/>
      </c>
      <c r="AX67" s="30" t="str">
        <f t="shared" si="26"/>
        <v/>
      </c>
      <c r="AY67" s="85" t="str">
        <f t="shared" ca="1" si="27"/>
        <v/>
      </c>
      <c r="AZ67" s="30" t="str">
        <f t="shared" si="28"/>
        <v/>
      </c>
      <c r="BA67" s="30" t="str">
        <f t="shared" si="29"/>
        <v/>
      </c>
      <c r="BB67" s="87" t="str">
        <f t="shared" ca="1" si="30"/>
        <v/>
      </c>
      <c r="BC67" s="27" t="str">
        <f t="shared" ca="1" si="31"/>
        <v/>
      </c>
      <c r="BD67" s="27" t="str">
        <f t="shared" ca="1" si="32"/>
        <v/>
      </c>
      <c r="BE67" s="166" t="str">
        <f t="shared" si="33"/>
        <v/>
      </c>
      <c r="BF67" s="27" t="str">
        <f t="shared" si="34"/>
        <v/>
      </c>
      <c r="BG67" s="27" t="str">
        <f t="shared" si="35"/>
        <v/>
      </c>
      <c r="BH67" s="174"/>
      <c r="BI67" s="89" t="str">
        <f t="shared" ca="1" si="36"/>
        <v/>
      </c>
      <c r="BJ67" s="116" t="str">
        <f t="shared" ca="1" si="37"/>
        <v/>
      </c>
      <c r="BK67" s="117" t="str">
        <f t="shared" ca="1" si="38"/>
        <v/>
      </c>
      <c r="BL67" s="117" t="str">
        <f t="shared" ca="1" si="39"/>
        <v/>
      </c>
      <c r="BM67" s="118" t="str">
        <f t="shared" ca="1" si="40"/>
        <v/>
      </c>
      <c r="BO67" s="28" t="str">
        <f t="shared" ca="1" si="15"/>
        <v/>
      </c>
    </row>
    <row r="68" spans="1:67" s="27" customFormat="1" ht="14.25" customHeight="1" x14ac:dyDescent="0.3">
      <c r="A68" s="76" t="str">
        <f t="shared" ca="1" si="16"/>
        <v/>
      </c>
      <c r="B68" s="119"/>
      <c r="C68" s="119" t="s">
        <v>35</v>
      </c>
      <c r="D68" s="119" t="s">
        <v>35</v>
      </c>
      <c r="E68" s="119" t="s">
        <v>35</v>
      </c>
      <c r="F68" s="119" t="s">
        <v>123</v>
      </c>
      <c r="G68" s="119"/>
      <c r="H68" s="119"/>
      <c r="I68" s="119"/>
      <c r="J68" s="119"/>
      <c r="L68" s="120">
        <v>7338</v>
      </c>
      <c r="M68" s="219"/>
      <c r="N68" s="121"/>
      <c r="O68" s="121"/>
      <c r="Y68" s="208"/>
      <c r="Z68" s="91"/>
      <c r="AB68" s="172"/>
      <c r="AC68" s="173"/>
      <c r="AD68" s="173"/>
      <c r="AE68" s="91">
        <v>0</v>
      </c>
      <c r="AF68" s="27">
        <v>-1</v>
      </c>
      <c r="AG68" s="27">
        <v>-1</v>
      </c>
      <c r="AH68" s="91"/>
      <c r="AK68" s="91"/>
      <c r="AN68" s="208">
        <f t="shared" si="17"/>
        <v>4</v>
      </c>
      <c r="AO68" s="27" t="str">
        <f>IF($AN69&gt;$AN68, IFERROR(MATCH($AN68, $AN69:$AN$146, 0)-1, ROW($AO$146)-ROW()), "")</f>
        <v/>
      </c>
      <c r="AP68" s="91">
        <f t="shared" ca="1" si="18"/>
        <v>0</v>
      </c>
      <c r="AQ68" s="27" t="str">
        <f t="shared" ca="1" si="19"/>
        <v/>
      </c>
      <c r="AR68" s="27" t="str">
        <f t="shared" ca="1" si="20"/>
        <v/>
      </c>
      <c r="AS68" s="87">
        <f t="shared" ca="1" si="21"/>
        <v>0</v>
      </c>
      <c r="AT68" s="27" t="str">
        <f t="shared" ca="1" si="22"/>
        <v/>
      </c>
      <c r="AU68" s="27" t="str">
        <f t="shared" ca="1" si="23"/>
        <v/>
      </c>
      <c r="AV68" s="30" t="str">
        <f t="shared" ca="1" si="24"/>
        <v/>
      </c>
      <c r="AW68" s="30" t="str">
        <f t="shared" si="25"/>
        <v/>
      </c>
      <c r="AX68" s="30" t="str">
        <f t="shared" si="26"/>
        <v/>
      </c>
      <c r="AY68" s="85" t="str">
        <f t="shared" ca="1" si="27"/>
        <v/>
      </c>
      <c r="AZ68" s="30" t="str">
        <f t="shared" si="28"/>
        <v/>
      </c>
      <c r="BA68" s="30" t="str">
        <f t="shared" si="29"/>
        <v/>
      </c>
      <c r="BB68" s="87" t="str">
        <f t="shared" ca="1" si="30"/>
        <v/>
      </c>
      <c r="BC68" s="27" t="str">
        <f t="shared" ca="1" si="31"/>
        <v/>
      </c>
      <c r="BD68" s="27" t="str">
        <f t="shared" ca="1" si="32"/>
        <v/>
      </c>
      <c r="BE68" s="166" t="str">
        <f t="shared" si="33"/>
        <v/>
      </c>
      <c r="BF68" s="27" t="str">
        <f t="shared" si="34"/>
        <v/>
      </c>
      <c r="BG68" s="27" t="str">
        <f t="shared" si="35"/>
        <v/>
      </c>
      <c r="BH68" s="174"/>
      <c r="BI68" s="89" t="str">
        <f t="shared" ca="1" si="36"/>
        <v/>
      </c>
      <c r="BJ68" s="116" t="str">
        <f t="shared" ca="1" si="37"/>
        <v/>
      </c>
      <c r="BK68" s="117" t="str">
        <f t="shared" ca="1" si="38"/>
        <v/>
      </c>
      <c r="BL68" s="117" t="str">
        <f t="shared" ca="1" si="39"/>
        <v/>
      </c>
      <c r="BM68" s="118" t="str">
        <f t="shared" ca="1" si="40"/>
        <v/>
      </c>
      <c r="BO68" s="28" t="str">
        <f t="shared" ca="1" si="15"/>
        <v/>
      </c>
    </row>
    <row r="69" spans="1:67" s="27" customFormat="1" ht="14.25" customHeight="1" x14ac:dyDescent="0.3">
      <c r="A69" s="76" t="str">
        <f t="shared" ca="1" si="16"/>
        <v/>
      </c>
      <c r="B69" s="119"/>
      <c r="C69" s="119" t="s">
        <v>35</v>
      </c>
      <c r="D69" s="119" t="s">
        <v>35</v>
      </c>
      <c r="E69" s="119" t="s">
        <v>124</v>
      </c>
      <c r="F69" s="119"/>
      <c r="G69" s="119"/>
      <c r="H69" s="119"/>
      <c r="I69" s="119"/>
      <c r="J69" s="119"/>
      <c r="L69" s="120">
        <v>734</v>
      </c>
      <c r="M69" s="219">
        <f>SUM(M70:M73)</f>
        <v>0</v>
      </c>
      <c r="N69" s="121"/>
      <c r="O69" s="121"/>
      <c r="Y69" s="208"/>
      <c r="Z69" s="91"/>
      <c r="AB69" s="172"/>
      <c r="AC69" s="173"/>
      <c r="AD69" s="173"/>
      <c r="AE69" s="91">
        <v>0</v>
      </c>
      <c r="AF69" s="27">
        <v>-1</v>
      </c>
      <c r="AG69" s="27">
        <v>-1</v>
      </c>
      <c r="AH69" s="91"/>
      <c r="AK69" s="91"/>
      <c r="AN69" s="208">
        <f t="shared" si="17"/>
        <v>3</v>
      </c>
      <c r="AO69" s="27">
        <f>IF($AN70&gt;$AN69, IFERROR(MATCH($AN69, $AN70:$AN$146, 0)-1, ROW($AO$146)-ROW()), "")</f>
        <v>4</v>
      </c>
      <c r="AP69" s="91">
        <f t="shared" ca="1" si="18"/>
        <v>0</v>
      </c>
      <c r="AQ69" s="27" t="str">
        <f t="shared" ca="1" si="19"/>
        <v/>
      </c>
      <c r="AR69" s="27" t="str">
        <f t="shared" ca="1" si="20"/>
        <v/>
      </c>
      <c r="AS69" s="87">
        <f t="shared" ca="1" si="21"/>
        <v>0</v>
      </c>
      <c r="AT69" s="27" t="str">
        <f t="shared" ca="1" si="22"/>
        <v/>
      </c>
      <c r="AU69" s="27" t="str">
        <f t="shared" ca="1" si="23"/>
        <v/>
      </c>
      <c r="AV69" s="30" t="str">
        <f t="shared" ca="1" si="24"/>
        <v/>
      </c>
      <c r="AW69" s="30" t="str">
        <f t="shared" si="25"/>
        <v/>
      </c>
      <c r="AX69" s="30" t="str">
        <f t="shared" si="26"/>
        <v/>
      </c>
      <c r="AY69" s="85" t="str">
        <f t="shared" ca="1" si="27"/>
        <v/>
      </c>
      <c r="AZ69" s="30" t="str">
        <f t="shared" si="28"/>
        <v/>
      </c>
      <c r="BA69" s="30" t="str">
        <f t="shared" si="29"/>
        <v/>
      </c>
      <c r="BB69" s="87" t="str">
        <f t="shared" ca="1" si="30"/>
        <v/>
      </c>
      <c r="BC69" s="27" t="str">
        <f t="shared" ca="1" si="31"/>
        <v/>
      </c>
      <c r="BD69" s="27" t="str">
        <f t="shared" ca="1" si="32"/>
        <v/>
      </c>
      <c r="BE69" s="166" t="str">
        <f t="shared" si="33"/>
        <v/>
      </c>
      <c r="BF69" s="27" t="str">
        <f t="shared" si="34"/>
        <v/>
      </c>
      <c r="BG69" s="27" t="str">
        <f t="shared" si="35"/>
        <v/>
      </c>
      <c r="BH69" s="174"/>
      <c r="BI69" s="89" t="str">
        <f t="shared" ca="1" si="36"/>
        <v/>
      </c>
      <c r="BJ69" s="116" t="str">
        <f t="shared" ca="1" si="37"/>
        <v/>
      </c>
      <c r="BK69" s="117" t="str">
        <f t="shared" ca="1" si="38"/>
        <v/>
      </c>
      <c r="BL69" s="117" t="str">
        <f t="shared" ca="1" si="39"/>
        <v/>
      </c>
      <c r="BM69" s="118" t="str">
        <f t="shared" ca="1" si="40"/>
        <v/>
      </c>
      <c r="BO69" s="28" t="str">
        <f t="shared" ref="BO69:BO132" ca="1" si="41">IF($BI69&lt;&gt;"", $BI69, $BM69)</f>
        <v/>
      </c>
    </row>
    <row r="70" spans="1:67" s="27" customFormat="1" ht="14.25" customHeight="1" x14ac:dyDescent="0.3">
      <c r="A70" s="76" t="str">
        <f t="shared" ref="A70:A133" ca="1" si="42">IF(BI70&lt;&gt;"", "✘", "")</f>
        <v/>
      </c>
      <c r="B70" s="119"/>
      <c r="C70" s="119"/>
      <c r="D70" s="119"/>
      <c r="E70" s="119"/>
      <c r="F70" s="221" t="s">
        <v>415</v>
      </c>
      <c r="G70" s="119"/>
      <c r="H70" s="119"/>
      <c r="I70" s="119"/>
      <c r="J70" s="119"/>
      <c r="L70" s="120">
        <v>7340</v>
      </c>
      <c r="M70" s="219"/>
      <c r="N70" s="121"/>
      <c r="O70" s="121"/>
      <c r="Y70" s="208"/>
      <c r="Z70" s="91"/>
      <c r="AB70" s="172"/>
      <c r="AC70" s="173"/>
      <c r="AD70" s="173"/>
      <c r="AE70" s="91">
        <v>0</v>
      </c>
      <c r="AF70" s="27">
        <v>-1</v>
      </c>
      <c r="AG70" s="27">
        <v>-1</v>
      </c>
      <c r="AH70" s="91"/>
      <c r="AK70" s="91"/>
      <c r="AN70" s="208">
        <f t="shared" ref="AN70:AN133" si="43">IF(C70&lt;&gt;"",1,IF(D70&lt;&gt;"",2,IF(E70&lt;&gt;"",3,IF(F70&lt;&gt;"",4,IF(G70&lt;&gt;"",5,IF(H70&lt;&gt;"",6,IF(I70&lt;&gt;"",7,IF(J70&lt;&gt;"",8))))))))</f>
        <v>4</v>
      </c>
      <c r="AO70" s="27" t="str">
        <f>IF($AN71&gt;$AN70, IFERROR(MATCH($AN70, $AN71:$AN$146, 0)-1, ROW($AO$146)-ROW()), "")</f>
        <v/>
      </c>
      <c r="AP70" s="91">
        <f t="shared" ref="AP70:AP133" ca="1" si="44">IF(AE70&lt;&gt;-1, IF(AB70&lt;&gt;"", AB70, IF($AO70&lt;&gt;"", SUMIF(OFFSET($AN70, 1, 0, $AO70), $AN70+1, OFFSET(M70, 1, 0, $AO70)), M70)), "")</f>
        <v>0</v>
      </c>
      <c r="AQ70" s="27" t="str">
        <f t="shared" ref="AQ70:AQ133" ca="1" si="45">IF(AF70&lt;&gt;-1, IF(AC70&lt;&gt;"", AC70, IF($AO70&lt;&gt;"", SUMIF(OFFSET($AN70, 1, 0, $AO70), $AN70+1, OFFSET(N70, 1, 0, $AO70)), N70)), "")</f>
        <v/>
      </c>
      <c r="AR70" s="27" t="str">
        <f t="shared" ref="AR70:AR133" ca="1" si="46">IF(AG70&lt;&gt;-1, IF(AD70&lt;&gt;"", AD70, IF($AO70&lt;&gt;"", SUMIF(OFFSET($AN70, 1, 0, $AO70), $AN70+1, OFFSET(O70, 1, 0, $AO70)), O70)), "")</f>
        <v/>
      </c>
      <c r="AS70" s="87">
        <f t="shared" ref="AS70:AS133" ca="1" si="47">IF(AP70&lt;&gt;0, AP70, M70)</f>
        <v>0</v>
      </c>
      <c r="AT70" s="27" t="str">
        <f t="shared" ref="AT70:AT133" ca="1" si="48">IF(AQ70&lt;&gt;0, AQ70, N70)</f>
        <v/>
      </c>
      <c r="AU70" s="27" t="str">
        <f t="shared" ref="AU70:AU133" ca="1" si="49">IF(AR70&lt;&gt;0, AR70, O70)</f>
        <v/>
      </c>
      <c r="AV70" s="30" t="str">
        <f t="shared" ref="AV70:AV133" ca="1" si="50">IF(AE70&lt;&gt;-1, IF(ISTEXT(M70), IFERROR(IF(SEARCH(".", M70)&lt;&gt;0, "| Veld '"&amp;AV$4&amp;ROW()&amp;"': "&amp;Fout_punt), "| Veld '"&amp;AV$4&amp;ROW()&amp;"': "&amp;Fout_geen_getal), IF(M70&lt;&gt;AS70, "| Veld '"&amp;AV$4&amp;ROW()&amp;"': "&amp;Fout_som&amp;TEXT(AS70,"#.##0,00 €")&amp;"  ", IF($AA70&lt;&gt;0, IF(M70&gt;0, "| Veld '"&amp;AV$4&amp;ROW()&amp;"': "&amp;Fout_positief, ""), IF($Z70&lt;&gt;1, IF(M70&lt;0, "| Veld '"&amp;AV$4&amp;ROW()&amp;"': "&amp;Fout_negatief, ""), "")))), "")</f>
        <v/>
      </c>
      <c r="AW70" s="30" t="str">
        <f t="shared" ref="AW70:AW133" si="51">IF(AF70&lt;&gt;-1, IF(ISTEXT(N70), IFERROR(IF(SEARCH(".", N70)&lt;&gt;0, "| Veld '"&amp;AW$4&amp;ROW()&amp;"': "&amp;Fout_punt), "| Veld '"&amp;AW$4&amp;ROW()&amp;"': "&amp;Fout_geen_getal), IF(N70&lt;&gt;AT70, "| Veld '"&amp;AW$4&amp;ROW()&amp;"': "&amp;Fout_som&amp;TEXT(AT70,"#.##0,00 €")&amp;"  ", IF($AA70&lt;&gt;0, IF(N70&gt;0, "| Veld '"&amp;AW$4&amp;ROW()&amp;"': "&amp;Fout_positief, ""), IF($Z70&lt;&gt;1, IF(N70&lt;0, "| Veld '"&amp;AW$4&amp;ROW()&amp;"': "&amp;Fout_negatief, ""), "")))), "")</f>
        <v/>
      </c>
      <c r="AX70" s="30" t="str">
        <f t="shared" ref="AX70:AX133" si="52">IF(AG70&lt;&gt;-1, IF(ISTEXT(O70), IFERROR(IF(SEARCH(".", O70)&lt;&gt;0, "| Veld '"&amp;AX$4&amp;ROW()&amp;"': "&amp;Fout_punt), "| Veld '"&amp;AX$4&amp;ROW()&amp;"': "&amp;Fout_geen_getal), IF(O70&lt;&gt;AU70, "| Veld '"&amp;AX$4&amp;ROW()&amp;"': "&amp;Fout_som&amp;TEXT(AU70,"#.##0,00 €")&amp;"  ", IF($AA70&lt;&gt;0, IF(O70&gt;0, "| Veld '"&amp;AX$4&amp;ROW()&amp;"': "&amp;Fout_positief, ""), IF($Z70&lt;&gt;1, IF(O70&lt;0, "| Veld '"&amp;AX$4&amp;ROW()&amp;"': "&amp;Fout_negatief, ""), "")))), "")</f>
        <v/>
      </c>
      <c r="AY70" s="85" t="str">
        <f t="shared" ref="AY70:AY133" ca="1" si="53">IF(AV70&lt;&gt;"", ROW(), "")</f>
        <v/>
      </c>
      <c r="AZ70" s="30" t="str">
        <f t="shared" ref="AZ70:AZ133" si="54">IF(AW70&lt;&gt;"", ROW(), "")</f>
        <v/>
      </c>
      <c r="BA70" s="30" t="str">
        <f t="shared" ref="BA70:BA133" si="55">IF(AX70&lt;&gt;"", ROW(), "")</f>
        <v/>
      </c>
      <c r="BB70" s="87" t="str">
        <f t="shared" ref="BB70:BB133" ca="1" si="56">IF(AP70&lt;&gt;AS70, "| Veld '"&amp;BB$4&amp;ROW()&amp;"': "&amp;Info_lege_velden, "")</f>
        <v/>
      </c>
      <c r="BC70" s="27" t="str">
        <f t="shared" ref="BC70:BC133" ca="1" si="57">IF(AQ70&lt;&gt;AT70, "| Veld '"&amp;BC$4&amp;ROW()&amp;"': "&amp;Info_lege_velden, "")</f>
        <v/>
      </c>
      <c r="BD70" s="27" t="str">
        <f t="shared" ref="BD70:BD133" ca="1" si="58">IF(AR70&lt;&gt;AU70, "| Veld '"&amp;BD$4&amp;ROW()&amp;"': "&amp;Info_lege_velden, "")</f>
        <v/>
      </c>
      <c r="BE70" s="166" t="str">
        <f t="shared" ref="BE70:BE133" si="59">IF(AE70&lt;0, IF(M70&lt;&gt;0, "| Veld '"&amp;BE$4&amp;ROW()&amp;"'"&amp;Fout_redundant, ""), "")</f>
        <v/>
      </c>
      <c r="BF70" s="27" t="str">
        <f t="shared" ref="BF70:BF133" si="60">IF(AF70&lt;0, IF(N70&lt;&gt;0, "| Veld '"&amp;BF$4&amp;ROW()&amp;"'"&amp;Fout_redundant, ""), "")</f>
        <v/>
      </c>
      <c r="BG70" s="27" t="str">
        <f t="shared" ref="BG70:BG133" si="61">IF(AG70&lt;0, IF(O70&lt;&gt;0, "| Veld '"&amp;BG$4&amp;ROW()&amp;"'"&amp;Fout_redundant, ""), "")</f>
        <v/>
      </c>
      <c r="BH70" s="174"/>
      <c r="BI70" s="89" t="str">
        <f t="shared" ref="BI70:BI133" ca="1" si="62">_xlfn.CONCAT(AV70:AX70,BB70:BD70,BE70:BG70,AH70:AJ70)</f>
        <v/>
      </c>
      <c r="BJ70" s="116" t="str">
        <f t="shared" ref="BJ70:BJ133" ca="1" si="63">IF($AO70&lt;&gt;"", IF(SUMIF(OFFSET($AN70, 1, 0, $AO70), "&gt;"&amp;$AN70, OFFSET(AY70, 1, 0, $AO70))&lt;&gt;0, IFERROR( "| Veld '"&amp;BJ$4&amp;ROW()&amp;"': "&amp;Waarschuwing_1&amp;_xlfn.TEXTJOIN(" &amp; ", TRUE, OFFSET(AY70,1,0,$AO70))&amp;" in kolom '"&amp;BJ$4&amp;"'"&amp;Waarschuwing_2, "| Veld '"&amp;BJ$4&amp;ROW()&amp;"': "&amp;Waarschuwing_legacy), ""), "")</f>
        <v/>
      </c>
      <c r="BK70" s="117" t="str">
        <f t="shared" ref="BK70:BK133" ca="1" si="64">IF($AO70&lt;&gt;"", IF(SUMIF(OFFSET($AN70, 1, 0, $AO70), "&gt;"&amp;$AN70, OFFSET(AZ70, 1, 0, $AO70))&lt;&gt;0, IFERROR( "| Veld '"&amp;BK$4&amp;ROW()&amp;"': "&amp;Waarschuwing_1&amp;_xlfn.TEXTJOIN(" &amp; ", TRUE, OFFSET(AZ70,1,0,$AO70))&amp;" in kolom '"&amp;BK$4&amp;"'"&amp;Waarschuwing_2, "| Veld '"&amp;BK$4&amp;ROW()&amp;"': "&amp;Waarschuwing_legacy), ""), "")</f>
        <v/>
      </c>
      <c r="BL70" s="117" t="str">
        <f t="shared" ref="BL70:BL133" ca="1" si="65">IF($AO70&lt;&gt;"", IF(SUMIF(OFFSET($AN70, 1, 0, $AO70), "&gt;"&amp;$AN70, OFFSET(BA70, 1, 0, $AO70))&lt;&gt;0, IFERROR( "| Veld '"&amp;BL$4&amp;ROW()&amp;"': "&amp;Waarschuwing_1&amp;_xlfn.TEXTJOIN(" &amp; ", TRUE, OFFSET(BA70,1,0,$AO70))&amp;" in kolom '"&amp;BL$4&amp;"'"&amp;Waarschuwing_2, "| Veld '"&amp;BL$4&amp;ROW()&amp;"': "&amp;Waarschuwing_legacy), ""), "")</f>
        <v/>
      </c>
      <c r="BM70" s="118" t="str">
        <f t="shared" ref="BM70:BM133" ca="1" si="66">_xlfn.CONCAT(BJ70:BL70, AK70:AM70)</f>
        <v/>
      </c>
      <c r="BO70" s="28" t="str">
        <f t="shared" ca="1" si="41"/>
        <v/>
      </c>
    </row>
    <row r="71" spans="1:67" s="27" customFormat="1" ht="14.25" customHeight="1" x14ac:dyDescent="0.3">
      <c r="A71" s="76" t="str">
        <f t="shared" ca="1" si="42"/>
        <v/>
      </c>
      <c r="B71" s="119"/>
      <c r="C71" s="119"/>
      <c r="D71" s="119"/>
      <c r="E71" s="119"/>
      <c r="F71" s="221" t="s">
        <v>416</v>
      </c>
      <c r="G71" s="119"/>
      <c r="H71" s="119"/>
      <c r="I71" s="119"/>
      <c r="J71" s="119"/>
      <c r="L71" s="120">
        <v>7341</v>
      </c>
      <c r="M71" s="219"/>
      <c r="N71" s="121"/>
      <c r="O71" s="121"/>
      <c r="Y71" s="208"/>
      <c r="Z71" s="91"/>
      <c r="AB71" s="172"/>
      <c r="AC71" s="173"/>
      <c r="AD71" s="173"/>
      <c r="AE71" s="91">
        <v>0</v>
      </c>
      <c r="AF71" s="27">
        <v>-1</v>
      </c>
      <c r="AG71" s="27">
        <v>-1</v>
      </c>
      <c r="AH71" s="91"/>
      <c r="AK71" s="91"/>
      <c r="AN71" s="208">
        <f t="shared" si="43"/>
        <v>4</v>
      </c>
      <c r="AO71" s="27" t="str">
        <f>IF($AN72&gt;$AN71, IFERROR(MATCH($AN71, $AN72:$AN$146, 0)-1, ROW($AO$146)-ROW()), "")</f>
        <v/>
      </c>
      <c r="AP71" s="91">
        <f t="shared" ca="1" si="44"/>
        <v>0</v>
      </c>
      <c r="AQ71" s="27" t="str">
        <f t="shared" ca="1" si="45"/>
        <v/>
      </c>
      <c r="AR71" s="27" t="str">
        <f t="shared" ca="1" si="46"/>
        <v/>
      </c>
      <c r="AS71" s="87">
        <f t="shared" ca="1" si="47"/>
        <v>0</v>
      </c>
      <c r="AT71" s="27" t="str">
        <f t="shared" ca="1" si="48"/>
        <v/>
      </c>
      <c r="AU71" s="27" t="str">
        <f t="shared" ca="1" si="49"/>
        <v/>
      </c>
      <c r="AV71" s="30" t="str">
        <f t="shared" ca="1" si="50"/>
        <v/>
      </c>
      <c r="AW71" s="30" t="str">
        <f t="shared" si="51"/>
        <v/>
      </c>
      <c r="AX71" s="30" t="str">
        <f t="shared" si="52"/>
        <v/>
      </c>
      <c r="AY71" s="85" t="str">
        <f t="shared" ca="1" si="53"/>
        <v/>
      </c>
      <c r="AZ71" s="30" t="str">
        <f t="shared" si="54"/>
        <v/>
      </c>
      <c r="BA71" s="30" t="str">
        <f t="shared" si="55"/>
        <v/>
      </c>
      <c r="BB71" s="87" t="str">
        <f t="shared" ca="1" si="56"/>
        <v/>
      </c>
      <c r="BC71" s="27" t="str">
        <f t="shared" ca="1" si="57"/>
        <v/>
      </c>
      <c r="BD71" s="27" t="str">
        <f t="shared" ca="1" si="58"/>
        <v/>
      </c>
      <c r="BE71" s="166" t="str">
        <f t="shared" si="59"/>
        <v/>
      </c>
      <c r="BF71" s="27" t="str">
        <f t="shared" si="60"/>
        <v/>
      </c>
      <c r="BG71" s="27" t="str">
        <f t="shared" si="61"/>
        <v/>
      </c>
      <c r="BH71" s="174"/>
      <c r="BI71" s="89" t="str">
        <f t="shared" ca="1" si="62"/>
        <v/>
      </c>
      <c r="BJ71" s="116" t="str">
        <f t="shared" ca="1" si="63"/>
        <v/>
      </c>
      <c r="BK71" s="117" t="str">
        <f t="shared" ca="1" si="64"/>
        <v/>
      </c>
      <c r="BL71" s="117" t="str">
        <f t="shared" ca="1" si="65"/>
        <v/>
      </c>
      <c r="BM71" s="118" t="str">
        <f t="shared" ca="1" si="66"/>
        <v/>
      </c>
      <c r="BO71" s="28" t="str">
        <f t="shared" ca="1" si="41"/>
        <v/>
      </c>
    </row>
    <row r="72" spans="1:67" s="27" customFormat="1" ht="14.25" customHeight="1" x14ac:dyDescent="0.3">
      <c r="A72" s="76" t="str">
        <f t="shared" ca="1" si="42"/>
        <v/>
      </c>
      <c r="B72" s="119"/>
      <c r="C72" s="119"/>
      <c r="D72" s="119"/>
      <c r="E72" s="119"/>
      <c r="F72" s="221" t="s">
        <v>417</v>
      </c>
      <c r="G72" s="119"/>
      <c r="H72" s="119"/>
      <c r="I72" s="119"/>
      <c r="J72" s="119"/>
      <c r="L72" s="120">
        <v>7342</v>
      </c>
      <c r="M72" s="219"/>
      <c r="N72" s="121"/>
      <c r="O72" s="121"/>
      <c r="Y72" s="208"/>
      <c r="Z72" s="91"/>
      <c r="AB72" s="172"/>
      <c r="AC72" s="173"/>
      <c r="AD72" s="173"/>
      <c r="AE72" s="91">
        <v>0</v>
      </c>
      <c r="AF72" s="27">
        <v>-1</v>
      </c>
      <c r="AG72" s="27">
        <v>-1</v>
      </c>
      <c r="AH72" s="91"/>
      <c r="AK72" s="91"/>
      <c r="AN72" s="208">
        <f t="shared" si="43"/>
        <v>4</v>
      </c>
      <c r="AO72" s="27" t="str">
        <f>IF($AN73&gt;$AN72, IFERROR(MATCH($AN72, $AN73:$AN$146, 0)-1, ROW($AO$146)-ROW()), "")</f>
        <v/>
      </c>
      <c r="AP72" s="91">
        <f t="shared" ca="1" si="44"/>
        <v>0</v>
      </c>
      <c r="AQ72" s="27" t="str">
        <f t="shared" ca="1" si="45"/>
        <v/>
      </c>
      <c r="AR72" s="27" t="str">
        <f t="shared" ca="1" si="46"/>
        <v/>
      </c>
      <c r="AS72" s="87">
        <f t="shared" ca="1" si="47"/>
        <v>0</v>
      </c>
      <c r="AT72" s="27" t="str">
        <f t="shared" ca="1" si="48"/>
        <v/>
      </c>
      <c r="AU72" s="27" t="str">
        <f t="shared" ca="1" si="49"/>
        <v/>
      </c>
      <c r="AV72" s="30" t="str">
        <f t="shared" ca="1" si="50"/>
        <v/>
      </c>
      <c r="AW72" s="30" t="str">
        <f t="shared" si="51"/>
        <v/>
      </c>
      <c r="AX72" s="30" t="str">
        <f t="shared" si="52"/>
        <v/>
      </c>
      <c r="AY72" s="85" t="str">
        <f t="shared" ca="1" si="53"/>
        <v/>
      </c>
      <c r="AZ72" s="30" t="str">
        <f t="shared" si="54"/>
        <v/>
      </c>
      <c r="BA72" s="30" t="str">
        <f t="shared" si="55"/>
        <v/>
      </c>
      <c r="BB72" s="87" t="str">
        <f t="shared" ca="1" si="56"/>
        <v/>
      </c>
      <c r="BC72" s="27" t="str">
        <f t="shared" ca="1" si="57"/>
        <v/>
      </c>
      <c r="BD72" s="27" t="str">
        <f t="shared" ca="1" si="58"/>
        <v/>
      </c>
      <c r="BE72" s="166" t="str">
        <f t="shared" si="59"/>
        <v/>
      </c>
      <c r="BF72" s="27" t="str">
        <f t="shared" si="60"/>
        <v/>
      </c>
      <c r="BG72" s="27" t="str">
        <f t="shared" si="61"/>
        <v/>
      </c>
      <c r="BH72" s="174"/>
      <c r="BI72" s="89" t="str">
        <f t="shared" ca="1" si="62"/>
        <v/>
      </c>
      <c r="BJ72" s="116" t="str">
        <f t="shared" ca="1" si="63"/>
        <v/>
      </c>
      <c r="BK72" s="117" t="str">
        <f t="shared" ca="1" si="64"/>
        <v/>
      </c>
      <c r="BL72" s="117" t="str">
        <f t="shared" ca="1" si="65"/>
        <v/>
      </c>
      <c r="BM72" s="118" t="str">
        <f t="shared" ca="1" si="66"/>
        <v/>
      </c>
      <c r="BO72" s="28" t="str">
        <f t="shared" ca="1" si="41"/>
        <v/>
      </c>
    </row>
    <row r="73" spans="1:67" s="27" customFormat="1" ht="14.25" customHeight="1" x14ac:dyDescent="0.3">
      <c r="A73" s="76" t="str">
        <f t="shared" ca="1" si="42"/>
        <v/>
      </c>
      <c r="B73" s="119"/>
      <c r="C73" s="119"/>
      <c r="D73" s="119"/>
      <c r="E73" s="119"/>
      <c r="F73" s="119" t="s">
        <v>276</v>
      </c>
      <c r="G73" s="119"/>
      <c r="H73" s="119"/>
      <c r="I73" s="119"/>
      <c r="J73" s="119"/>
      <c r="L73" s="120">
        <v>7348</v>
      </c>
      <c r="M73" s="219"/>
      <c r="N73" s="121"/>
      <c r="O73" s="121"/>
      <c r="Y73" s="208"/>
      <c r="Z73" s="91"/>
      <c r="AB73" s="172"/>
      <c r="AC73" s="173"/>
      <c r="AD73" s="173"/>
      <c r="AE73" s="91">
        <v>0</v>
      </c>
      <c r="AF73" s="27">
        <v>-1</v>
      </c>
      <c r="AG73" s="27">
        <v>-1</v>
      </c>
      <c r="AH73" s="91"/>
      <c r="AK73" s="91"/>
      <c r="AN73" s="208">
        <f t="shared" si="43"/>
        <v>4</v>
      </c>
      <c r="AO73" s="27" t="str">
        <f>IF($AN74&gt;$AN73, IFERROR(MATCH($AN73, $AN74:$AN$146, 0)-1, ROW($AO$146)-ROW()), "")</f>
        <v/>
      </c>
      <c r="AP73" s="91">
        <f t="shared" ca="1" si="44"/>
        <v>0</v>
      </c>
      <c r="AQ73" s="27" t="str">
        <f t="shared" ca="1" si="45"/>
        <v/>
      </c>
      <c r="AR73" s="27" t="str">
        <f t="shared" ca="1" si="46"/>
        <v/>
      </c>
      <c r="AS73" s="87">
        <f t="shared" ca="1" si="47"/>
        <v>0</v>
      </c>
      <c r="AT73" s="27" t="str">
        <f t="shared" ca="1" si="48"/>
        <v/>
      </c>
      <c r="AU73" s="27" t="str">
        <f t="shared" ca="1" si="49"/>
        <v/>
      </c>
      <c r="AV73" s="30" t="str">
        <f t="shared" ca="1" si="50"/>
        <v/>
      </c>
      <c r="AW73" s="30" t="str">
        <f t="shared" si="51"/>
        <v/>
      </c>
      <c r="AX73" s="30" t="str">
        <f t="shared" si="52"/>
        <v/>
      </c>
      <c r="AY73" s="85" t="str">
        <f t="shared" ca="1" si="53"/>
        <v/>
      </c>
      <c r="AZ73" s="30" t="str">
        <f t="shared" si="54"/>
        <v/>
      </c>
      <c r="BA73" s="30" t="str">
        <f t="shared" si="55"/>
        <v/>
      </c>
      <c r="BB73" s="87" t="str">
        <f t="shared" ca="1" si="56"/>
        <v/>
      </c>
      <c r="BC73" s="27" t="str">
        <f t="shared" ca="1" si="57"/>
        <v/>
      </c>
      <c r="BD73" s="27" t="str">
        <f t="shared" ca="1" si="58"/>
        <v/>
      </c>
      <c r="BE73" s="166" t="str">
        <f t="shared" si="59"/>
        <v/>
      </c>
      <c r="BF73" s="27" t="str">
        <f t="shared" si="60"/>
        <v/>
      </c>
      <c r="BG73" s="27" t="str">
        <f t="shared" si="61"/>
        <v/>
      </c>
      <c r="BH73" s="174"/>
      <c r="BI73" s="89" t="str">
        <f t="shared" ca="1" si="62"/>
        <v/>
      </c>
      <c r="BJ73" s="116" t="str">
        <f t="shared" ca="1" si="63"/>
        <v/>
      </c>
      <c r="BK73" s="117" t="str">
        <f t="shared" ca="1" si="64"/>
        <v/>
      </c>
      <c r="BL73" s="117" t="str">
        <f t="shared" ca="1" si="65"/>
        <v/>
      </c>
      <c r="BM73" s="118" t="str">
        <f t="shared" ca="1" si="66"/>
        <v/>
      </c>
      <c r="BO73" s="28" t="str">
        <f t="shared" ca="1" si="41"/>
        <v/>
      </c>
    </row>
    <row r="74" spans="1:67" s="27" customFormat="1" ht="14.25" customHeight="1" x14ac:dyDescent="0.3">
      <c r="A74" s="76" t="str">
        <f t="shared" ca="1" si="42"/>
        <v/>
      </c>
      <c r="B74" s="119"/>
      <c r="C74" s="119" t="s">
        <v>35</v>
      </c>
      <c r="D74" s="119" t="s">
        <v>35</v>
      </c>
      <c r="E74" s="119" t="s">
        <v>288</v>
      </c>
      <c r="F74" s="119"/>
      <c r="G74" s="119"/>
      <c r="H74" s="119"/>
      <c r="I74" s="119"/>
      <c r="J74" s="119"/>
      <c r="L74" s="120">
        <v>735</v>
      </c>
      <c r="M74" s="219"/>
      <c r="N74" s="121"/>
      <c r="O74" s="121"/>
      <c r="Y74" s="208"/>
      <c r="Z74" s="91"/>
      <c r="AB74" s="172"/>
      <c r="AC74" s="173"/>
      <c r="AD74" s="173"/>
      <c r="AE74" s="91">
        <v>0</v>
      </c>
      <c r="AF74" s="27">
        <v>-1</v>
      </c>
      <c r="AG74" s="27">
        <v>-1</v>
      </c>
      <c r="AH74" s="91"/>
      <c r="AK74" s="91"/>
      <c r="AN74" s="208">
        <f t="shared" si="43"/>
        <v>3</v>
      </c>
      <c r="AO74" s="27" t="str">
        <f>IF($AN75&gt;$AN74, IFERROR(MATCH($AN74, $AN75:$AN$146, 0)-1, ROW($AO$146)-ROW()), "")</f>
        <v/>
      </c>
      <c r="AP74" s="91">
        <f t="shared" ca="1" si="44"/>
        <v>0</v>
      </c>
      <c r="AQ74" s="27" t="str">
        <f t="shared" ca="1" si="45"/>
        <v/>
      </c>
      <c r="AR74" s="27" t="str">
        <f t="shared" ca="1" si="46"/>
        <v/>
      </c>
      <c r="AS74" s="87">
        <f t="shared" ca="1" si="47"/>
        <v>0</v>
      </c>
      <c r="AT74" s="27" t="str">
        <f t="shared" ca="1" si="48"/>
        <v/>
      </c>
      <c r="AU74" s="27" t="str">
        <f t="shared" ca="1" si="49"/>
        <v/>
      </c>
      <c r="AV74" s="30" t="str">
        <f t="shared" ca="1" si="50"/>
        <v/>
      </c>
      <c r="AW74" s="30" t="str">
        <f t="shared" si="51"/>
        <v/>
      </c>
      <c r="AX74" s="30" t="str">
        <f t="shared" si="52"/>
        <v/>
      </c>
      <c r="AY74" s="85" t="str">
        <f t="shared" ca="1" si="53"/>
        <v/>
      </c>
      <c r="AZ74" s="30" t="str">
        <f t="shared" si="54"/>
        <v/>
      </c>
      <c r="BA74" s="30" t="str">
        <f t="shared" si="55"/>
        <v/>
      </c>
      <c r="BB74" s="87" t="str">
        <f t="shared" ca="1" si="56"/>
        <v/>
      </c>
      <c r="BC74" s="27" t="str">
        <f t="shared" ca="1" si="57"/>
        <v/>
      </c>
      <c r="BD74" s="27" t="str">
        <f t="shared" ca="1" si="58"/>
        <v/>
      </c>
      <c r="BE74" s="166" t="str">
        <f t="shared" si="59"/>
        <v/>
      </c>
      <c r="BF74" s="27" t="str">
        <f t="shared" si="60"/>
        <v/>
      </c>
      <c r="BG74" s="27" t="str">
        <f t="shared" si="61"/>
        <v/>
      </c>
      <c r="BH74" s="174"/>
      <c r="BI74" s="89" t="str">
        <f t="shared" ca="1" si="62"/>
        <v/>
      </c>
      <c r="BJ74" s="116" t="str">
        <f t="shared" ca="1" si="63"/>
        <v/>
      </c>
      <c r="BK74" s="117" t="str">
        <f t="shared" ca="1" si="64"/>
        <v/>
      </c>
      <c r="BL74" s="117" t="str">
        <f t="shared" ca="1" si="65"/>
        <v/>
      </c>
      <c r="BM74" s="118" t="str">
        <f t="shared" ca="1" si="66"/>
        <v/>
      </c>
      <c r="BO74" s="28" t="str">
        <f t="shared" ca="1" si="41"/>
        <v/>
      </c>
    </row>
    <row r="75" spans="1:67" s="27" customFormat="1" ht="14.25" customHeight="1" x14ac:dyDescent="0.3">
      <c r="A75" s="76" t="str">
        <f t="shared" ca="1" si="42"/>
        <v/>
      </c>
      <c r="B75" s="119"/>
      <c r="C75" s="119" t="s">
        <v>35</v>
      </c>
      <c r="D75" s="119" t="s">
        <v>35</v>
      </c>
      <c r="E75" s="119" t="s">
        <v>125</v>
      </c>
      <c r="F75" s="119"/>
      <c r="G75" s="119"/>
      <c r="H75" s="119"/>
      <c r="I75" s="119"/>
      <c r="J75" s="119"/>
      <c r="L75" s="120">
        <v>736</v>
      </c>
      <c r="M75" s="219"/>
      <c r="N75" s="121"/>
      <c r="O75" s="121"/>
      <c r="Y75" s="208"/>
      <c r="Z75" s="91"/>
      <c r="AB75" s="172"/>
      <c r="AC75" s="173"/>
      <c r="AD75" s="173"/>
      <c r="AE75" s="91">
        <v>0</v>
      </c>
      <c r="AF75" s="27">
        <v>-1</v>
      </c>
      <c r="AG75" s="27">
        <v>-1</v>
      </c>
      <c r="AH75" s="91"/>
      <c r="AK75" s="91"/>
      <c r="AN75" s="208">
        <f t="shared" si="43"/>
        <v>3</v>
      </c>
      <c r="AO75" s="27" t="str">
        <f>IF($AN76&gt;$AN75, IFERROR(MATCH($AN75, $AN76:$AN$146, 0)-1, ROW($AO$146)-ROW()), "")</f>
        <v/>
      </c>
      <c r="AP75" s="91">
        <f t="shared" ca="1" si="44"/>
        <v>0</v>
      </c>
      <c r="AQ75" s="27" t="str">
        <f t="shared" ca="1" si="45"/>
        <v/>
      </c>
      <c r="AR75" s="27" t="str">
        <f t="shared" ca="1" si="46"/>
        <v/>
      </c>
      <c r="AS75" s="87">
        <f t="shared" ca="1" si="47"/>
        <v>0</v>
      </c>
      <c r="AT75" s="27" t="str">
        <f t="shared" ca="1" si="48"/>
        <v/>
      </c>
      <c r="AU75" s="27" t="str">
        <f t="shared" ca="1" si="49"/>
        <v/>
      </c>
      <c r="AV75" s="30" t="str">
        <f t="shared" ca="1" si="50"/>
        <v/>
      </c>
      <c r="AW75" s="30" t="str">
        <f t="shared" si="51"/>
        <v/>
      </c>
      <c r="AX75" s="30" t="str">
        <f t="shared" si="52"/>
        <v/>
      </c>
      <c r="AY75" s="85" t="str">
        <f t="shared" ca="1" si="53"/>
        <v/>
      </c>
      <c r="AZ75" s="30" t="str">
        <f t="shared" si="54"/>
        <v/>
      </c>
      <c r="BA75" s="30" t="str">
        <f t="shared" si="55"/>
        <v/>
      </c>
      <c r="BB75" s="87" t="str">
        <f t="shared" ca="1" si="56"/>
        <v/>
      </c>
      <c r="BC75" s="27" t="str">
        <f t="shared" ca="1" si="57"/>
        <v/>
      </c>
      <c r="BD75" s="27" t="str">
        <f t="shared" ca="1" si="58"/>
        <v/>
      </c>
      <c r="BE75" s="166" t="str">
        <f t="shared" si="59"/>
        <v/>
      </c>
      <c r="BF75" s="27" t="str">
        <f t="shared" si="60"/>
        <v/>
      </c>
      <c r="BG75" s="27" t="str">
        <f t="shared" si="61"/>
        <v/>
      </c>
      <c r="BH75" s="174"/>
      <c r="BI75" s="89" t="str">
        <f t="shared" ca="1" si="62"/>
        <v/>
      </c>
      <c r="BJ75" s="116" t="str">
        <f t="shared" ca="1" si="63"/>
        <v/>
      </c>
      <c r="BK75" s="117" t="str">
        <f t="shared" ca="1" si="64"/>
        <v/>
      </c>
      <c r="BL75" s="117" t="str">
        <f t="shared" ca="1" si="65"/>
        <v/>
      </c>
      <c r="BM75" s="118" t="str">
        <f t="shared" ca="1" si="66"/>
        <v/>
      </c>
      <c r="BO75" s="28" t="str">
        <f t="shared" ca="1" si="41"/>
        <v/>
      </c>
    </row>
    <row r="76" spans="1:67" s="27" customFormat="1" ht="14.25" customHeight="1" x14ac:dyDescent="0.3">
      <c r="A76" s="76" t="str">
        <f t="shared" ca="1" si="42"/>
        <v/>
      </c>
      <c r="B76" s="119"/>
      <c r="C76" s="119" t="s">
        <v>35</v>
      </c>
      <c r="D76" s="221" t="s">
        <v>418</v>
      </c>
      <c r="E76" s="119"/>
      <c r="F76" s="119"/>
      <c r="G76" s="119"/>
      <c r="H76" s="119"/>
      <c r="I76" s="119"/>
      <c r="J76" s="119"/>
      <c r="L76" s="120">
        <v>74</v>
      </c>
      <c r="M76" s="219"/>
      <c r="N76" s="121"/>
      <c r="O76" s="121"/>
      <c r="Y76" s="208"/>
      <c r="Z76" s="91"/>
      <c r="AB76" s="172"/>
      <c r="AC76" s="173"/>
      <c r="AD76" s="173"/>
      <c r="AE76" s="91">
        <v>0</v>
      </c>
      <c r="AF76" s="27">
        <v>-1</v>
      </c>
      <c r="AG76" s="27">
        <v>-1</v>
      </c>
      <c r="AH76" s="91"/>
      <c r="AK76" s="91"/>
      <c r="AN76" s="208">
        <f t="shared" si="43"/>
        <v>2</v>
      </c>
      <c r="AO76" s="27" t="str">
        <f>IF($AN77&gt;$AN76, IFERROR(MATCH($AN76, $AN77:$AN$146, 0)-1, ROW($AO$146)-ROW()), "")</f>
        <v/>
      </c>
      <c r="AP76" s="91">
        <f t="shared" ca="1" si="44"/>
        <v>0</v>
      </c>
      <c r="AQ76" s="27" t="str">
        <f t="shared" ca="1" si="45"/>
        <v/>
      </c>
      <c r="AR76" s="27" t="str">
        <f t="shared" ca="1" si="46"/>
        <v/>
      </c>
      <c r="AS76" s="87">
        <f t="shared" ca="1" si="47"/>
        <v>0</v>
      </c>
      <c r="AT76" s="27" t="str">
        <f t="shared" ca="1" si="48"/>
        <v/>
      </c>
      <c r="AU76" s="27" t="str">
        <f t="shared" ca="1" si="49"/>
        <v/>
      </c>
      <c r="AV76" s="30" t="str">
        <f t="shared" ca="1" si="50"/>
        <v/>
      </c>
      <c r="AW76" s="30" t="str">
        <f t="shared" si="51"/>
        <v/>
      </c>
      <c r="AX76" s="30" t="str">
        <f t="shared" si="52"/>
        <v/>
      </c>
      <c r="AY76" s="85" t="str">
        <f t="shared" ca="1" si="53"/>
        <v/>
      </c>
      <c r="AZ76" s="30" t="str">
        <f t="shared" si="54"/>
        <v/>
      </c>
      <c r="BA76" s="30" t="str">
        <f t="shared" si="55"/>
        <v/>
      </c>
      <c r="BB76" s="87" t="str">
        <f t="shared" ca="1" si="56"/>
        <v/>
      </c>
      <c r="BC76" s="27" t="str">
        <f t="shared" ca="1" si="57"/>
        <v/>
      </c>
      <c r="BD76" s="27" t="str">
        <f t="shared" ca="1" si="58"/>
        <v/>
      </c>
      <c r="BE76" s="166" t="str">
        <f t="shared" si="59"/>
        <v/>
      </c>
      <c r="BF76" s="27" t="str">
        <f t="shared" si="60"/>
        <v/>
      </c>
      <c r="BG76" s="27" t="str">
        <f t="shared" si="61"/>
        <v/>
      </c>
      <c r="BH76" s="174"/>
      <c r="BI76" s="89" t="str">
        <f t="shared" ca="1" si="62"/>
        <v/>
      </c>
      <c r="BJ76" s="116" t="str">
        <f t="shared" ca="1" si="63"/>
        <v/>
      </c>
      <c r="BK76" s="117" t="str">
        <f t="shared" ca="1" si="64"/>
        <v/>
      </c>
      <c r="BL76" s="117" t="str">
        <f t="shared" ca="1" si="65"/>
        <v/>
      </c>
      <c r="BM76" s="118" t="str">
        <f t="shared" ca="1" si="66"/>
        <v/>
      </c>
      <c r="BO76" s="28" t="str">
        <f t="shared" ca="1" si="41"/>
        <v/>
      </c>
    </row>
    <row r="77" spans="1:67" s="27" customFormat="1" ht="14.25" customHeight="1" x14ac:dyDescent="0.3">
      <c r="A77" s="76" t="str">
        <f t="shared" ca="1" si="42"/>
        <v/>
      </c>
      <c r="B77" s="119"/>
      <c r="C77" s="119" t="s">
        <v>35</v>
      </c>
      <c r="D77" s="119" t="s">
        <v>29</v>
      </c>
      <c r="E77" s="119"/>
      <c r="F77" s="119"/>
      <c r="G77" s="119"/>
      <c r="H77" s="119"/>
      <c r="I77" s="119"/>
      <c r="J77" s="119"/>
      <c r="L77" s="120" t="s">
        <v>26</v>
      </c>
      <c r="M77" s="219"/>
      <c r="N77" s="121"/>
      <c r="O77" s="121"/>
      <c r="Y77" s="208"/>
      <c r="Z77" s="91"/>
      <c r="AB77" s="172"/>
      <c r="AC77" s="173"/>
      <c r="AD77" s="173"/>
      <c r="AE77" s="91">
        <v>0</v>
      </c>
      <c r="AF77" s="27">
        <v>-1</v>
      </c>
      <c r="AG77" s="27">
        <v>-1</v>
      </c>
      <c r="AH77" s="91"/>
      <c r="AK77" s="91"/>
      <c r="AN77" s="208">
        <f t="shared" si="43"/>
        <v>2</v>
      </c>
      <c r="AO77" s="27" t="str">
        <f>IF($AN78&gt;$AN77, IFERROR(MATCH($AN77, $AN78:$AN$146, 0)-1, ROW($AO$146)-ROW()), "")</f>
        <v/>
      </c>
      <c r="AP77" s="91">
        <f t="shared" ca="1" si="44"/>
        <v>0</v>
      </c>
      <c r="AQ77" s="27" t="str">
        <f t="shared" ca="1" si="45"/>
        <v/>
      </c>
      <c r="AR77" s="27" t="str">
        <f t="shared" ca="1" si="46"/>
        <v/>
      </c>
      <c r="AS77" s="87">
        <f t="shared" ca="1" si="47"/>
        <v>0</v>
      </c>
      <c r="AT77" s="27" t="str">
        <f t="shared" ca="1" si="48"/>
        <v/>
      </c>
      <c r="AU77" s="27" t="str">
        <f t="shared" ca="1" si="49"/>
        <v/>
      </c>
      <c r="AV77" s="30" t="str">
        <f t="shared" ca="1" si="50"/>
        <v/>
      </c>
      <c r="AW77" s="30" t="str">
        <f t="shared" si="51"/>
        <v/>
      </c>
      <c r="AX77" s="30" t="str">
        <f t="shared" si="52"/>
        <v/>
      </c>
      <c r="AY77" s="85" t="str">
        <f t="shared" ca="1" si="53"/>
        <v/>
      </c>
      <c r="AZ77" s="30" t="str">
        <f t="shared" si="54"/>
        <v/>
      </c>
      <c r="BA77" s="30" t="str">
        <f t="shared" si="55"/>
        <v/>
      </c>
      <c r="BB77" s="87" t="str">
        <f t="shared" ca="1" si="56"/>
        <v/>
      </c>
      <c r="BC77" s="27" t="str">
        <f t="shared" ca="1" si="57"/>
        <v/>
      </c>
      <c r="BD77" s="27" t="str">
        <f t="shared" ca="1" si="58"/>
        <v/>
      </c>
      <c r="BE77" s="166" t="str">
        <f t="shared" si="59"/>
        <v/>
      </c>
      <c r="BF77" s="27" t="str">
        <f t="shared" si="60"/>
        <v/>
      </c>
      <c r="BG77" s="27" t="str">
        <f t="shared" si="61"/>
        <v/>
      </c>
      <c r="BH77" s="174"/>
      <c r="BI77" s="89" t="str">
        <f t="shared" ca="1" si="62"/>
        <v/>
      </c>
      <c r="BJ77" s="116" t="str">
        <f t="shared" ca="1" si="63"/>
        <v/>
      </c>
      <c r="BK77" s="117" t="str">
        <f t="shared" ca="1" si="64"/>
        <v/>
      </c>
      <c r="BL77" s="117" t="str">
        <f t="shared" ca="1" si="65"/>
        <v/>
      </c>
      <c r="BM77" s="118" t="str">
        <f t="shared" ca="1" si="66"/>
        <v/>
      </c>
      <c r="BO77" s="28" t="str">
        <f t="shared" ca="1" si="41"/>
        <v/>
      </c>
    </row>
    <row r="78" spans="1:67" s="27" customFormat="1" ht="14.25" customHeight="1" x14ac:dyDescent="0.3">
      <c r="A78" s="76" t="str">
        <f t="shared" ca="1" si="42"/>
        <v/>
      </c>
      <c r="B78" s="119"/>
      <c r="C78" s="119" t="s">
        <v>51</v>
      </c>
      <c r="D78" s="119"/>
      <c r="E78" s="119"/>
      <c r="F78" s="119"/>
      <c r="G78" s="119"/>
      <c r="H78" s="119"/>
      <c r="I78" s="119"/>
      <c r="J78" s="119"/>
      <c r="L78" s="120" t="s">
        <v>71</v>
      </c>
      <c r="M78" s="219">
        <f>SUM(M79,M82,M112,M118:M123)</f>
        <v>0</v>
      </c>
      <c r="N78" s="121"/>
      <c r="O78" s="121"/>
      <c r="Y78" s="208">
        <f>IF(AND(
IF(AE$3, M78&lt;&gt;0, TRUE),
IF(AF$3, N78&lt;&gt;0, TRUE),
IF(AG$3, O78&lt;&gt; 0, TRUE)),
0, 1)</f>
        <v>1</v>
      </c>
      <c r="Z78" s="91"/>
      <c r="AB78" s="172"/>
      <c r="AC78" s="173"/>
      <c r="AD78" s="173"/>
      <c r="AE78" s="91">
        <v>0</v>
      </c>
      <c r="AF78" s="27">
        <v>-1</v>
      </c>
      <c r="AG78" s="27">
        <v>-1</v>
      </c>
      <c r="AH78" s="91"/>
      <c r="AK78" s="91"/>
      <c r="AN78" s="208">
        <f t="shared" si="43"/>
        <v>1</v>
      </c>
      <c r="AO78" s="27">
        <f>IF($AN79&gt;$AN78, IFERROR(MATCH($AN78, $AN79:$AN$146, 0)-1, ROW($AO$146)-ROW()), "")</f>
        <v>45</v>
      </c>
      <c r="AP78" s="91">
        <f t="shared" ca="1" si="44"/>
        <v>0</v>
      </c>
      <c r="AQ78" s="27" t="str">
        <f t="shared" ca="1" si="45"/>
        <v/>
      </c>
      <c r="AR78" s="27" t="str">
        <f t="shared" ca="1" si="46"/>
        <v/>
      </c>
      <c r="AS78" s="87">
        <f t="shared" ca="1" si="47"/>
        <v>0</v>
      </c>
      <c r="AT78" s="27" t="str">
        <f t="shared" ca="1" si="48"/>
        <v/>
      </c>
      <c r="AU78" s="27" t="str">
        <f t="shared" ca="1" si="49"/>
        <v/>
      </c>
      <c r="AV78" s="30" t="str">
        <f t="shared" ca="1" si="50"/>
        <v/>
      </c>
      <c r="AW78" s="30" t="str">
        <f t="shared" si="51"/>
        <v/>
      </c>
      <c r="AX78" s="30" t="str">
        <f t="shared" si="52"/>
        <v/>
      </c>
      <c r="AY78" s="85" t="str">
        <f t="shared" ca="1" si="53"/>
        <v/>
      </c>
      <c r="AZ78" s="30" t="str">
        <f t="shared" si="54"/>
        <v/>
      </c>
      <c r="BA78" s="30" t="str">
        <f t="shared" si="55"/>
        <v/>
      </c>
      <c r="BB78" s="87" t="str">
        <f t="shared" ca="1" si="56"/>
        <v/>
      </c>
      <c r="BC78" s="27" t="str">
        <f t="shared" ca="1" si="57"/>
        <v/>
      </c>
      <c r="BD78" s="27" t="str">
        <f t="shared" ca="1" si="58"/>
        <v/>
      </c>
      <c r="BE78" s="166" t="str">
        <f t="shared" si="59"/>
        <v/>
      </c>
      <c r="BF78" s="27" t="str">
        <f t="shared" si="60"/>
        <v/>
      </c>
      <c r="BG78" s="27" t="str">
        <f t="shared" si="61"/>
        <v/>
      </c>
      <c r="BH78" s="174"/>
      <c r="BI78" s="89" t="str">
        <f t="shared" ca="1" si="62"/>
        <v/>
      </c>
      <c r="BJ78" s="116" t="str">
        <f t="shared" ca="1" si="63"/>
        <v/>
      </c>
      <c r="BK78" s="117" t="str">
        <f t="shared" ca="1" si="64"/>
        <v/>
      </c>
      <c r="BL78" s="117" t="str">
        <f t="shared" ca="1" si="65"/>
        <v/>
      </c>
      <c r="BM78" s="118" t="str">
        <f t="shared" ca="1" si="66"/>
        <v/>
      </c>
      <c r="BO78" s="28" t="str">
        <f t="shared" ca="1" si="41"/>
        <v/>
      </c>
    </row>
    <row r="79" spans="1:67" s="27" customFormat="1" ht="14.25" customHeight="1" x14ac:dyDescent="0.3">
      <c r="A79" s="76" t="str">
        <f t="shared" ca="1" si="42"/>
        <v/>
      </c>
      <c r="B79" s="119"/>
      <c r="C79" s="119" t="s">
        <v>35</v>
      </c>
      <c r="D79" s="119" t="s">
        <v>52</v>
      </c>
      <c r="E79" s="119"/>
      <c r="F79" s="119"/>
      <c r="G79" s="119"/>
      <c r="H79" s="119"/>
      <c r="I79" s="119"/>
      <c r="J79" s="119"/>
      <c r="L79" s="120">
        <v>60</v>
      </c>
      <c r="M79" s="219">
        <f>SUM(M80:M81)</f>
        <v>0</v>
      </c>
      <c r="N79" s="121"/>
      <c r="O79" s="121"/>
      <c r="Y79" s="208"/>
      <c r="Z79" s="91">
        <v>1</v>
      </c>
      <c r="AB79" s="172"/>
      <c r="AC79" s="173"/>
      <c r="AD79" s="173"/>
      <c r="AE79" s="91">
        <v>0</v>
      </c>
      <c r="AF79" s="27">
        <v>-1</v>
      </c>
      <c r="AG79" s="27">
        <v>-1</v>
      </c>
      <c r="AH79" s="91"/>
      <c r="AK79" s="91"/>
      <c r="AN79" s="208">
        <f t="shared" si="43"/>
        <v>2</v>
      </c>
      <c r="AO79" s="27">
        <f>IF($AN80&gt;$AN79, IFERROR(MATCH($AN79, $AN80:$AN$146, 0)-1, ROW($AO$146)-ROW()), "")</f>
        <v>2</v>
      </c>
      <c r="AP79" s="91">
        <f t="shared" ca="1" si="44"/>
        <v>0</v>
      </c>
      <c r="AQ79" s="27" t="str">
        <f t="shared" ca="1" si="45"/>
        <v/>
      </c>
      <c r="AR79" s="27" t="str">
        <f t="shared" ca="1" si="46"/>
        <v/>
      </c>
      <c r="AS79" s="87">
        <f t="shared" ca="1" si="47"/>
        <v>0</v>
      </c>
      <c r="AT79" s="27" t="str">
        <f t="shared" ca="1" si="48"/>
        <v/>
      </c>
      <c r="AU79" s="27" t="str">
        <f t="shared" ca="1" si="49"/>
        <v/>
      </c>
      <c r="AV79" s="30" t="str">
        <f t="shared" ca="1" si="50"/>
        <v/>
      </c>
      <c r="AW79" s="30" t="str">
        <f t="shared" si="51"/>
        <v/>
      </c>
      <c r="AX79" s="30" t="str">
        <f t="shared" si="52"/>
        <v/>
      </c>
      <c r="AY79" s="85" t="str">
        <f t="shared" ca="1" si="53"/>
        <v/>
      </c>
      <c r="AZ79" s="30" t="str">
        <f t="shared" si="54"/>
        <v/>
      </c>
      <c r="BA79" s="30" t="str">
        <f t="shared" si="55"/>
        <v/>
      </c>
      <c r="BB79" s="87" t="str">
        <f t="shared" ca="1" si="56"/>
        <v/>
      </c>
      <c r="BC79" s="27" t="str">
        <f t="shared" ca="1" si="57"/>
        <v/>
      </c>
      <c r="BD79" s="27" t="str">
        <f t="shared" ca="1" si="58"/>
        <v/>
      </c>
      <c r="BE79" s="166" t="str">
        <f t="shared" si="59"/>
        <v/>
      </c>
      <c r="BF79" s="27" t="str">
        <f t="shared" si="60"/>
        <v/>
      </c>
      <c r="BG79" s="27" t="str">
        <f t="shared" si="61"/>
        <v/>
      </c>
      <c r="BH79" s="174"/>
      <c r="BI79" s="89" t="str">
        <f t="shared" ca="1" si="62"/>
        <v/>
      </c>
      <c r="BJ79" s="116" t="str">
        <f t="shared" ca="1" si="63"/>
        <v/>
      </c>
      <c r="BK79" s="117" t="str">
        <f t="shared" ca="1" si="64"/>
        <v/>
      </c>
      <c r="BL79" s="117" t="str">
        <f t="shared" ca="1" si="65"/>
        <v/>
      </c>
      <c r="BM79" s="118" t="str">
        <f t="shared" ca="1" si="66"/>
        <v/>
      </c>
      <c r="BO79" s="28" t="str">
        <f t="shared" ca="1" si="41"/>
        <v/>
      </c>
    </row>
    <row r="80" spans="1:67" s="27" customFormat="1" ht="14.25" customHeight="1" x14ac:dyDescent="0.3">
      <c r="A80" s="76" t="str">
        <f t="shared" ca="1" si="42"/>
        <v/>
      </c>
      <c r="B80" s="119"/>
      <c r="C80" s="119" t="s">
        <v>35</v>
      </c>
      <c r="D80" s="119" t="s">
        <v>35</v>
      </c>
      <c r="E80" s="119" t="s">
        <v>53</v>
      </c>
      <c r="F80" s="119"/>
      <c r="G80" s="119"/>
      <c r="H80" s="119"/>
      <c r="I80" s="119"/>
      <c r="J80" s="119"/>
      <c r="L80" s="120" t="s">
        <v>72</v>
      </c>
      <c r="M80" s="219"/>
      <c r="N80" s="121"/>
      <c r="O80" s="121"/>
      <c r="Y80" s="208"/>
      <c r="Z80" s="91"/>
      <c r="AB80" s="172"/>
      <c r="AC80" s="173"/>
      <c r="AD80" s="173"/>
      <c r="AE80" s="91">
        <v>0</v>
      </c>
      <c r="AF80" s="27">
        <v>-1</v>
      </c>
      <c r="AG80" s="27">
        <v>-1</v>
      </c>
      <c r="AH80" s="91"/>
      <c r="AK80" s="91"/>
      <c r="AN80" s="208">
        <f t="shared" si="43"/>
        <v>3</v>
      </c>
      <c r="AO80" s="27" t="str">
        <f>IF($AN81&gt;$AN80, IFERROR(MATCH($AN80, $AN81:$AN$146, 0)-1, ROW($AO$146)-ROW()), "")</f>
        <v/>
      </c>
      <c r="AP80" s="91">
        <f t="shared" ca="1" si="44"/>
        <v>0</v>
      </c>
      <c r="AQ80" s="27" t="str">
        <f t="shared" ca="1" si="45"/>
        <v/>
      </c>
      <c r="AR80" s="27" t="str">
        <f t="shared" ca="1" si="46"/>
        <v/>
      </c>
      <c r="AS80" s="87">
        <f t="shared" ca="1" si="47"/>
        <v>0</v>
      </c>
      <c r="AT80" s="27" t="str">
        <f t="shared" ca="1" si="48"/>
        <v/>
      </c>
      <c r="AU80" s="27" t="str">
        <f t="shared" ca="1" si="49"/>
        <v/>
      </c>
      <c r="AV80" s="30" t="str">
        <f t="shared" ca="1" si="50"/>
        <v/>
      </c>
      <c r="AW80" s="30" t="str">
        <f t="shared" si="51"/>
        <v/>
      </c>
      <c r="AX80" s="30" t="str">
        <f t="shared" si="52"/>
        <v/>
      </c>
      <c r="AY80" s="85" t="str">
        <f t="shared" ca="1" si="53"/>
        <v/>
      </c>
      <c r="AZ80" s="30" t="str">
        <f t="shared" si="54"/>
        <v/>
      </c>
      <c r="BA80" s="30" t="str">
        <f t="shared" si="55"/>
        <v/>
      </c>
      <c r="BB80" s="87" t="str">
        <f t="shared" ca="1" si="56"/>
        <v/>
      </c>
      <c r="BC80" s="27" t="str">
        <f t="shared" ca="1" si="57"/>
        <v/>
      </c>
      <c r="BD80" s="27" t="str">
        <f t="shared" ca="1" si="58"/>
        <v/>
      </c>
      <c r="BE80" s="166" t="str">
        <f t="shared" si="59"/>
        <v/>
      </c>
      <c r="BF80" s="27" t="str">
        <f t="shared" si="60"/>
        <v/>
      </c>
      <c r="BG80" s="27" t="str">
        <f t="shared" si="61"/>
        <v/>
      </c>
      <c r="BH80" s="174"/>
      <c r="BI80" s="89" t="str">
        <f t="shared" ca="1" si="62"/>
        <v/>
      </c>
      <c r="BJ80" s="116" t="str">
        <f t="shared" ca="1" si="63"/>
        <v/>
      </c>
      <c r="BK80" s="117" t="str">
        <f t="shared" ca="1" si="64"/>
        <v/>
      </c>
      <c r="BL80" s="117" t="str">
        <f t="shared" ca="1" si="65"/>
        <v/>
      </c>
      <c r="BM80" s="118" t="str">
        <f t="shared" ca="1" si="66"/>
        <v/>
      </c>
      <c r="BO80" s="28" t="str">
        <f t="shared" ca="1" si="41"/>
        <v/>
      </c>
    </row>
    <row r="81" spans="1:67" s="27" customFormat="1" ht="14.25" customHeight="1" x14ac:dyDescent="0.3">
      <c r="A81" s="76" t="str">
        <f t="shared" ca="1" si="42"/>
        <v/>
      </c>
      <c r="B81" s="119"/>
      <c r="C81" s="119" t="s">
        <v>35</v>
      </c>
      <c r="D81" s="119" t="s">
        <v>35</v>
      </c>
      <c r="E81" s="119" t="s">
        <v>54</v>
      </c>
      <c r="F81" s="119"/>
      <c r="G81" s="119"/>
      <c r="H81" s="119"/>
      <c r="I81" s="119"/>
      <c r="J81" s="119"/>
      <c r="L81" s="120">
        <v>609</v>
      </c>
      <c r="M81" s="219"/>
      <c r="N81" s="121"/>
      <c r="O81" s="121"/>
      <c r="Y81" s="208"/>
      <c r="Z81" s="91">
        <v>1</v>
      </c>
      <c r="AB81" s="172"/>
      <c r="AC81" s="173"/>
      <c r="AD81" s="173"/>
      <c r="AE81" s="91">
        <v>0</v>
      </c>
      <c r="AF81" s="27">
        <v>-1</v>
      </c>
      <c r="AG81" s="27">
        <v>-1</v>
      </c>
      <c r="AH81" s="91"/>
      <c r="AK81" s="91"/>
      <c r="AN81" s="208">
        <f t="shared" si="43"/>
        <v>3</v>
      </c>
      <c r="AO81" s="27" t="str">
        <f>IF($AN82&gt;$AN81, IFERROR(MATCH($AN81, $AN82:$AN$146, 0)-1, ROW($AO$146)-ROW()), "")</f>
        <v/>
      </c>
      <c r="AP81" s="91">
        <f t="shared" ca="1" si="44"/>
        <v>0</v>
      </c>
      <c r="AQ81" s="27" t="str">
        <f t="shared" ca="1" si="45"/>
        <v/>
      </c>
      <c r="AR81" s="27" t="str">
        <f t="shared" ca="1" si="46"/>
        <v/>
      </c>
      <c r="AS81" s="87">
        <f t="shared" ca="1" si="47"/>
        <v>0</v>
      </c>
      <c r="AT81" s="27" t="str">
        <f t="shared" ca="1" si="48"/>
        <v/>
      </c>
      <c r="AU81" s="27" t="str">
        <f t="shared" ca="1" si="49"/>
        <v/>
      </c>
      <c r="AV81" s="30" t="str">
        <f t="shared" ca="1" si="50"/>
        <v/>
      </c>
      <c r="AW81" s="30" t="str">
        <f t="shared" si="51"/>
        <v/>
      </c>
      <c r="AX81" s="30" t="str">
        <f t="shared" si="52"/>
        <v/>
      </c>
      <c r="AY81" s="85" t="str">
        <f t="shared" ca="1" si="53"/>
        <v/>
      </c>
      <c r="AZ81" s="30" t="str">
        <f t="shared" si="54"/>
        <v/>
      </c>
      <c r="BA81" s="30" t="str">
        <f t="shared" si="55"/>
        <v/>
      </c>
      <c r="BB81" s="87" t="str">
        <f t="shared" ca="1" si="56"/>
        <v/>
      </c>
      <c r="BC81" s="27" t="str">
        <f t="shared" ca="1" si="57"/>
        <v/>
      </c>
      <c r="BD81" s="27" t="str">
        <f t="shared" ca="1" si="58"/>
        <v/>
      </c>
      <c r="BE81" s="166" t="str">
        <f t="shared" si="59"/>
        <v/>
      </c>
      <c r="BF81" s="27" t="str">
        <f t="shared" si="60"/>
        <v/>
      </c>
      <c r="BG81" s="27" t="str">
        <f t="shared" si="61"/>
        <v/>
      </c>
      <c r="BH81" s="174"/>
      <c r="BI81" s="89" t="str">
        <f t="shared" ca="1" si="62"/>
        <v/>
      </c>
      <c r="BJ81" s="116" t="str">
        <f t="shared" ca="1" si="63"/>
        <v/>
      </c>
      <c r="BK81" s="117" t="str">
        <f t="shared" ca="1" si="64"/>
        <v/>
      </c>
      <c r="BL81" s="117" t="str">
        <f t="shared" ca="1" si="65"/>
        <v/>
      </c>
      <c r="BM81" s="118" t="str">
        <f t="shared" ca="1" si="66"/>
        <v/>
      </c>
      <c r="BO81" s="28" t="str">
        <f t="shared" ca="1" si="41"/>
        <v/>
      </c>
    </row>
    <row r="82" spans="1:67" s="27" customFormat="1" ht="14.25" customHeight="1" x14ac:dyDescent="0.3">
      <c r="A82" s="76" t="str">
        <f t="shared" ca="1" si="42"/>
        <v/>
      </c>
      <c r="B82" s="119"/>
      <c r="C82" s="119" t="s">
        <v>35</v>
      </c>
      <c r="D82" s="119" t="s">
        <v>3</v>
      </c>
      <c r="E82" s="119"/>
      <c r="F82" s="119"/>
      <c r="G82" s="119"/>
      <c r="H82" s="119"/>
      <c r="I82" s="119"/>
      <c r="J82" s="119"/>
      <c r="L82" s="120">
        <v>61</v>
      </c>
      <c r="M82" s="219">
        <f>SUM(M83,M86,M91,M95,M106:M111)</f>
        <v>0</v>
      </c>
      <c r="N82" s="121"/>
      <c r="O82" s="121"/>
      <c r="Y82" s="208"/>
      <c r="Z82" s="91"/>
      <c r="AB82" s="172"/>
      <c r="AC82" s="173"/>
      <c r="AD82" s="173"/>
      <c r="AE82" s="91">
        <v>0</v>
      </c>
      <c r="AF82" s="27">
        <v>-1</v>
      </c>
      <c r="AG82" s="27">
        <v>-1</v>
      </c>
      <c r="AH82" s="91"/>
      <c r="AK82" s="91"/>
      <c r="AN82" s="208">
        <f t="shared" si="43"/>
        <v>2</v>
      </c>
      <c r="AO82" s="27">
        <f>IF($AN83&gt;$AN82, IFERROR(MATCH($AN82, $AN83:$AN$146, 0)-1, ROW($AO$146)-ROW()), "")</f>
        <v>29</v>
      </c>
      <c r="AP82" s="91">
        <f t="shared" ca="1" si="44"/>
        <v>0</v>
      </c>
      <c r="AQ82" s="27" t="str">
        <f t="shared" ca="1" si="45"/>
        <v/>
      </c>
      <c r="AR82" s="27" t="str">
        <f t="shared" ca="1" si="46"/>
        <v/>
      </c>
      <c r="AS82" s="87">
        <f t="shared" ca="1" si="47"/>
        <v>0</v>
      </c>
      <c r="AT82" s="27" t="str">
        <f t="shared" ca="1" si="48"/>
        <v/>
      </c>
      <c r="AU82" s="27" t="str">
        <f t="shared" ca="1" si="49"/>
        <v/>
      </c>
      <c r="AV82" s="30" t="str">
        <f t="shared" ca="1" si="50"/>
        <v/>
      </c>
      <c r="AW82" s="30" t="str">
        <f t="shared" si="51"/>
        <v/>
      </c>
      <c r="AX82" s="30" t="str">
        <f t="shared" si="52"/>
        <v/>
      </c>
      <c r="AY82" s="85" t="str">
        <f t="shared" ca="1" si="53"/>
        <v/>
      </c>
      <c r="AZ82" s="30" t="str">
        <f t="shared" si="54"/>
        <v/>
      </c>
      <c r="BA82" s="30" t="str">
        <f t="shared" si="55"/>
        <v/>
      </c>
      <c r="BB82" s="87" t="str">
        <f t="shared" ca="1" si="56"/>
        <v/>
      </c>
      <c r="BC82" s="27" t="str">
        <f t="shared" ca="1" si="57"/>
        <v/>
      </c>
      <c r="BD82" s="27" t="str">
        <f t="shared" ca="1" si="58"/>
        <v/>
      </c>
      <c r="BE82" s="166" t="str">
        <f t="shared" si="59"/>
        <v/>
      </c>
      <c r="BF82" s="27" t="str">
        <f t="shared" si="60"/>
        <v/>
      </c>
      <c r="BG82" s="27" t="str">
        <f t="shared" si="61"/>
        <v/>
      </c>
      <c r="BH82" s="174"/>
      <c r="BI82" s="89" t="str">
        <f t="shared" ca="1" si="62"/>
        <v/>
      </c>
      <c r="BJ82" s="116" t="str">
        <f t="shared" ca="1" si="63"/>
        <v/>
      </c>
      <c r="BK82" s="117" t="str">
        <f t="shared" ca="1" si="64"/>
        <v/>
      </c>
      <c r="BL82" s="117" t="str">
        <f t="shared" ca="1" si="65"/>
        <v/>
      </c>
      <c r="BM82" s="118" t="str">
        <f t="shared" ca="1" si="66"/>
        <v/>
      </c>
      <c r="BO82" s="28" t="str">
        <f t="shared" ca="1" si="41"/>
        <v/>
      </c>
    </row>
    <row r="83" spans="1:67" s="27" customFormat="1" ht="14.25" customHeight="1" x14ac:dyDescent="0.3">
      <c r="A83" s="76" t="str">
        <f t="shared" ca="1" si="42"/>
        <v/>
      </c>
      <c r="B83" s="119"/>
      <c r="C83" s="119"/>
      <c r="D83" s="119"/>
      <c r="E83" s="119" t="s">
        <v>315</v>
      </c>
      <c r="F83" s="119"/>
      <c r="G83" s="119"/>
      <c r="H83" s="119"/>
      <c r="I83" s="119"/>
      <c r="J83" s="119"/>
      <c r="L83" s="120">
        <v>610</v>
      </c>
      <c r="M83" s="219">
        <f>SUM(M84:M85)</f>
        <v>0</v>
      </c>
      <c r="N83" s="121"/>
      <c r="O83" s="121"/>
      <c r="Y83" s="208"/>
      <c r="Z83" s="91"/>
      <c r="AB83" s="172"/>
      <c r="AC83" s="173"/>
      <c r="AD83" s="173"/>
      <c r="AE83" s="91">
        <v>0</v>
      </c>
      <c r="AF83" s="27">
        <v>-1</v>
      </c>
      <c r="AG83" s="27">
        <v>-1</v>
      </c>
      <c r="AH83" s="91"/>
      <c r="AK83" s="91"/>
      <c r="AN83" s="208">
        <f t="shared" si="43"/>
        <v>3</v>
      </c>
      <c r="AO83" s="27">
        <f>IF($AN84&gt;$AN83, IFERROR(MATCH($AN83, $AN84:$AN$146, 0)-1, ROW($AO$146)-ROW()), "")</f>
        <v>2</v>
      </c>
      <c r="AP83" s="91">
        <f t="shared" ca="1" si="44"/>
        <v>0</v>
      </c>
      <c r="AQ83" s="27" t="str">
        <f t="shared" ca="1" si="45"/>
        <v/>
      </c>
      <c r="AR83" s="27" t="str">
        <f t="shared" ca="1" si="46"/>
        <v/>
      </c>
      <c r="AS83" s="87">
        <f t="shared" ca="1" si="47"/>
        <v>0</v>
      </c>
      <c r="AT83" s="27" t="str">
        <f t="shared" ca="1" si="48"/>
        <v/>
      </c>
      <c r="AU83" s="27" t="str">
        <f t="shared" ca="1" si="49"/>
        <v/>
      </c>
      <c r="AV83" s="30" t="str">
        <f t="shared" ca="1" si="50"/>
        <v/>
      </c>
      <c r="AW83" s="30" t="str">
        <f t="shared" si="51"/>
        <v/>
      </c>
      <c r="AX83" s="30" t="str">
        <f t="shared" si="52"/>
        <v/>
      </c>
      <c r="AY83" s="85" t="str">
        <f t="shared" ca="1" si="53"/>
        <v/>
      </c>
      <c r="AZ83" s="30" t="str">
        <f t="shared" si="54"/>
        <v/>
      </c>
      <c r="BA83" s="30" t="str">
        <f t="shared" si="55"/>
        <v/>
      </c>
      <c r="BB83" s="87" t="str">
        <f t="shared" ca="1" si="56"/>
        <v/>
      </c>
      <c r="BC83" s="27" t="str">
        <f t="shared" ca="1" si="57"/>
        <v/>
      </c>
      <c r="BD83" s="27" t="str">
        <f t="shared" ca="1" si="58"/>
        <v/>
      </c>
      <c r="BE83" s="166" t="str">
        <f t="shared" si="59"/>
        <v/>
      </c>
      <c r="BF83" s="27" t="str">
        <f t="shared" si="60"/>
        <v/>
      </c>
      <c r="BG83" s="27" t="str">
        <f t="shared" si="61"/>
        <v/>
      </c>
      <c r="BH83" s="174"/>
      <c r="BI83" s="89" t="str">
        <f t="shared" ca="1" si="62"/>
        <v/>
      </c>
      <c r="BJ83" s="116" t="str">
        <f t="shared" ca="1" si="63"/>
        <v/>
      </c>
      <c r="BK83" s="117" t="str">
        <f t="shared" ca="1" si="64"/>
        <v/>
      </c>
      <c r="BL83" s="117" t="str">
        <f t="shared" ca="1" si="65"/>
        <v/>
      </c>
      <c r="BM83" s="118" t="str">
        <f t="shared" ca="1" si="66"/>
        <v/>
      </c>
      <c r="BO83" s="28" t="str">
        <f t="shared" ca="1" si="41"/>
        <v/>
      </c>
    </row>
    <row r="84" spans="1:67" s="27" customFormat="1" ht="14.25" customHeight="1" x14ac:dyDescent="0.3">
      <c r="A84" s="76" t="str">
        <f t="shared" ca="1" si="42"/>
        <v/>
      </c>
      <c r="B84" s="119"/>
      <c r="C84" s="119"/>
      <c r="D84" s="119"/>
      <c r="E84" s="119" t="s">
        <v>35</v>
      </c>
      <c r="F84" s="119" t="s">
        <v>316</v>
      </c>
      <c r="G84" s="119"/>
      <c r="H84" s="119"/>
      <c r="I84" s="119"/>
      <c r="J84" s="119"/>
      <c r="L84" s="120">
        <v>6100</v>
      </c>
      <c r="M84" s="219"/>
      <c r="N84" s="121"/>
      <c r="O84" s="121"/>
      <c r="Y84" s="208"/>
      <c r="Z84" s="91"/>
      <c r="AB84" s="172"/>
      <c r="AC84" s="173"/>
      <c r="AD84" s="173"/>
      <c r="AE84" s="91">
        <v>0</v>
      </c>
      <c r="AF84" s="27">
        <v>-1</v>
      </c>
      <c r="AG84" s="27">
        <v>-1</v>
      </c>
      <c r="AH84" s="91"/>
      <c r="AK84" s="91"/>
      <c r="AN84" s="208">
        <f t="shared" si="43"/>
        <v>4</v>
      </c>
      <c r="AO84" s="27" t="str">
        <f>IF($AN85&gt;$AN84, IFERROR(MATCH($AN84, $AN85:$AN$146, 0)-1, ROW($AO$146)-ROW()), "")</f>
        <v/>
      </c>
      <c r="AP84" s="91">
        <f t="shared" ca="1" si="44"/>
        <v>0</v>
      </c>
      <c r="AQ84" s="27" t="str">
        <f t="shared" ca="1" si="45"/>
        <v/>
      </c>
      <c r="AR84" s="27" t="str">
        <f t="shared" ca="1" si="46"/>
        <v/>
      </c>
      <c r="AS84" s="87">
        <f t="shared" ca="1" si="47"/>
        <v>0</v>
      </c>
      <c r="AT84" s="27" t="str">
        <f t="shared" ca="1" si="48"/>
        <v/>
      </c>
      <c r="AU84" s="27" t="str">
        <f t="shared" ca="1" si="49"/>
        <v/>
      </c>
      <c r="AV84" s="30" t="str">
        <f t="shared" ca="1" si="50"/>
        <v/>
      </c>
      <c r="AW84" s="30" t="str">
        <f t="shared" si="51"/>
        <v/>
      </c>
      <c r="AX84" s="30" t="str">
        <f t="shared" si="52"/>
        <v/>
      </c>
      <c r="AY84" s="85" t="str">
        <f t="shared" ca="1" si="53"/>
        <v/>
      </c>
      <c r="AZ84" s="30" t="str">
        <f t="shared" si="54"/>
        <v/>
      </c>
      <c r="BA84" s="30" t="str">
        <f t="shared" si="55"/>
        <v/>
      </c>
      <c r="BB84" s="87" t="str">
        <f t="shared" ca="1" si="56"/>
        <v/>
      </c>
      <c r="BC84" s="27" t="str">
        <f t="shared" ca="1" si="57"/>
        <v/>
      </c>
      <c r="BD84" s="27" t="str">
        <f t="shared" ca="1" si="58"/>
        <v/>
      </c>
      <c r="BE84" s="166" t="str">
        <f t="shared" si="59"/>
        <v/>
      </c>
      <c r="BF84" s="27" t="str">
        <f t="shared" si="60"/>
        <v/>
      </c>
      <c r="BG84" s="27" t="str">
        <f t="shared" si="61"/>
        <v/>
      </c>
      <c r="BH84" s="174"/>
      <c r="BI84" s="89" t="str">
        <f t="shared" ca="1" si="62"/>
        <v/>
      </c>
      <c r="BJ84" s="116" t="str">
        <f t="shared" ca="1" si="63"/>
        <v/>
      </c>
      <c r="BK84" s="117" t="str">
        <f t="shared" ca="1" si="64"/>
        <v/>
      </c>
      <c r="BL84" s="117" t="str">
        <f t="shared" ca="1" si="65"/>
        <v/>
      </c>
      <c r="BM84" s="118" t="str">
        <f t="shared" ca="1" si="66"/>
        <v/>
      </c>
      <c r="BO84" s="28" t="str">
        <f t="shared" ca="1" si="41"/>
        <v/>
      </c>
    </row>
    <row r="85" spans="1:67" s="27" customFormat="1" ht="14.25" customHeight="1" x14ac:dyDescent="0.3">
      <c r="A85" s="76" t="str">
        <f t="shared" ca="1" si="42"/>
        <v/>
      </c>
      <c r="B85" s="119"/>
      <c r="C85" s="119"/>
      <c r="D85" s="119"/>
      <c r="E85" s="119" t="s">
        <v>35</v>
      </c>
      <c r="F85" s="119" t="s">
        <v>317</v>
      </c>
      <c r="G85" s="119"/>
      <c r="H85" s="119"/>
      <c r="I85" s="119"/>
      <c r="J85" s="119"/>
      <c r="L85" s="120">
        <v>6101</v>
      </c>
      <c r="M85" s="219"/>
      <c r="N85" s="121"/>
      <c r="O85" s="121"/>
      <c r="Y85" s="208"/>
      <c r="Z85" s="91"/>
      <c r="AB85" s="172"/>
      <c r="AC85" s="173"/>
      <c r="AD85" s="173"/>
      <c r="AE85" s="91">
        <v>0</v>
      </c>
      <c r="AF85" s="27">
        <v>-1</v>
      </c>
      <c r="AG85" s="27">
        <v>-1</v>
      </c>
      <c r="AH85" s="91"/>
      <c r="AK85" s="91"/>
      <c r="AN85" s="208">
        <f t="shared" si="43"/>
        <v>4</v>
      </c>
      <c r="AO85" s="27" t="str">
        <f>IF($AN86&gt;$AN85, IFERROR(MATCH($AN85, $AN86:$AN$146, 0)-1, ROW($AO$146)-ROW()), "")</f>
        <v/>
      </c>
      <c r="AP85" s="91">
        <f t="shared" ca="1" si="44"/>
        <v>0</v>
      </c>
      <c r="AQ85" s="27" t="str">
        <f t="shared" ca="1" si="45"/>
        <v/>
      </c>
      <c r="AR85" s="27" t="str">
        <f t="shared" ca="1" si="46"/>
        <v/>
      </c>
      <c r="AS85" s="87">
        <f t="shared" ca="1" si="47"/>
        <v>0</v>
      </c>
      <c r="AT85" s="27" t="str">
        <f t="shared" ca="1" si="48"/>
        <v/>
      </c>
      <c r="AU85" s="27" t="str">
        <f t="shared" ca="1" si="49"/>
        <v/>
      </c>
      <c r="AV85" s="30" t="str">
        <f t="shared" ca="1" si="50"/>
        <v/>
      </c>
      <c r="AW85" s="30" t="str">
        <f t="shared" si="51"/>
        <v/>
      </c>
      <c r="AX85" s="30" t="str">
        <f t="shared" si="52"/>
        <v/>
      </c>
      <c r="AY85" s="85" t="str">
        <f t="shared" ca="1" si="53"/>
        <v/>
      </c>
      <c r="AZ85" s="30" t="str">
        <f t="shared" si="54"/>
        <v/>
      </c>
      <c r="BA85" s="30" t="str">
        <f t="shared" si="55"/>
        <v/>
      </c>
      <c r="BB85" s="87" t="str">
        <f t="shared" ca="1" si="56"/>
        <v/>
      </c>
      <c r="BC85" s="27" t="str">
        <f t="shared" ca="1" si="57"/>
        <v/>
      </c>
      <c r="BD85" s="27" t="str">
        <f t="shared" ca="1" si="58"/>
        <v/>
      </c>
      <c r="BE85" s="166" t="str">
        <f t="shared" si="59"/>
        <v/>
      </c>
      <c r="BF85" s="27" t="str">
        <f t="shared" si="60"/>
        <v/>
      </c>
      <c r="BG85" s="27" t="str">
        <f t="shared" si="61"/>
        <v/>
      </c>
      <c r="BH85" s="174"/>
      <c r="BI85" s="89" t="str">
        <f t="shared" ca="1" si="62"/>
        <v/>
      </c>
      <c r="BJ85" s="116" t="str">
        <f t="shared" ca="1" si="63"/>
        <v/>
      </c>
      <c r="BK85" s="117" t="str">
        <f t="shared" ca="1" si="64"/>
        <v/>
      </c>
      <c r="BL85" s="117" t="str">
        <f t="shared" ca="1" si="65"/>
        <v/>
      </c>
      <c r="BM85" s="118" t="str">
        <f t="shared" ca="1" si="66"/>
        <v/>
      </c>
      <c r="BO85" s="28" t="str">
        <f t="shared" ca="1" si="41"/>
        <v/>
      </c>
    </row>
    <row r="86" spans="1:67" s="27" customFormat="1" ht="14.25" customHeight="1" x14ac:dyDescent="0.3">
      <c r="A86" s="76" t="str">
        <f t="shared" ca="1" si="42"/>
        <v/>
      </c>
      <c r="B86" s="119"/>
      <c r="C86" s="119"/>
      <c r="D86" s="119"/>
      <c r="E86" s="119" t="s">
        <v>318</v>
      </c>
      <c r="F86" s="119"/>
      <c r="G86" s="119"/>
      <c r="H86" s="119"/>
      <c r="I86" s="119"/>
      <c r="J86" s="119"/>
      <c r="L86" s="120">
        <v>611</v>
      </c>
      <c r="M86" s="219">
        <f>SUM(M87:M90)</f>
        <v>0</v>
      </c>
      <c r="N86" s="121"/>
      <c r="O86" s="121"/>
      <c r="Y86" s="208"/>
      <c r="Z86" s="91"/>
      <c r="AB86" s="172"/>
      <c r="AC86" s="173"/>
      <c r="AD86" s="173"/>
      <c r="AE86" s="91">
        <v>0</v>
      </c>
      <c r="AF86" s="27">
        <v>-1</v>
      </c>
      <c r="AG86" s="27">
        <v>-1</v>
      </c>
      <c r="AH86" s="91"/>
      <c r="AK86" s="91"/>
      <c r="AN86" s="208">
        <f t="shared" si="43"/>
        <v>3</v>
      </c>
      <c r="AO86" s="27">
        <f>IF($AN87&gt;$AN86, IFERROR(MATCH($AN86, $AN87:$AN$146, 0)-1, ROW($AO$146)-ROW()), "")</f>
        <v>4</v>
      </c>
      <c r="AP86" s="91">
        <f t="shared" ca="1" si="44"/>
        <v>0</v>
      </c>
      <c r="AQ86" s="27" t="str">
        <f t="shared" ca="1" si="45"/>
        <v/>
      </c>
      <c r="AR86" s="27" t="str">
        <f t="shared" ca="1" si="46"/>
        <v/>
      </c>
      <c r="AS86" s="87">
        <f t="shared" ca="1" si="47"/>
        <v>0</v>
      </c>
      <c r="AT86" s="27" t="str">
        <f t="shared" ca="1" si="48"/>
        <v/>
      </c>
      <c r="AU86" s="27" t="str">
        <f t="shared" ca="1" si="49"/>
        <v/>
      </c>
      <c r="AV86" s="30" t="str">
        <f t="shared" ca="1" si="50"/>
        <v/>
      </c>
      <c r="AW86" s="30" t="str">
        <f t="shared" si="51"/>
        <v/>
      </c>
      <c r="AX86" s="30" t="str">
        <f t="shared" si="52"/>
        <v/>
      </c>
      <c r="AY86" s="85" t="str">
        <f t="shared" ca="1" si="53"/>
        <v/>
      </c>
      <c r="AZ86" s="30" t="str">
        <f t="shared" si="54"/>
        <v/>
      </c>
      <c r="BA86" s="30" t="str">
        <f t="shared" si="55"/>
        <v/>
      </c>
      <c r="BB86" s="87" t="str">
        <f t="shared" ca="1" si="56"/>
        <v/>
      </c>
      <c r="BC86" s="27" t="str">
        <f t="shared" ca="1" si="57"/>
        <v/>
      </c>
      <c r="BD86" s="27" t="str">
        <f t="shared" ca="1" si="58"/>
        <v/>
      </c>
      <c r="BE86" s="166" t="str">
        <f t="shared" si="59"/>
        <v/>
      </c>
      <c r="BF86" s="27" t="str">
        <f t="shared" si="60"/>
        <v/>
      </c>
      <c r="BG86" s="27" t="str">
        <f t="shared" si="61"/>
        <v/>
      </c>
      <c r="BH86" s="174"/>
      <c r="BI86" s="89" t="str">
        <f t="shared" ca="1" si="62"/>
        <v/>
      </c>
      <c r="BJ86" s="116" t="str">
        <f t="shared" ca="1" si="63"/>
        <v/>
      </c>
      <c r="BK86" s="117" t="str">
        <f t="shared" ca="1" si="64"/>
        <v/>
      </c>
      <c r="BL86" s="117" t="str">
        <f t="shared" ca="1" si="65"/>
        <v/>
      </c>
      <c r="BM86" s="118" t="str">
        <f t="shared" ca="1" si="66"/>
        <v/>
      </c>
      <c r="BO86" s="28" t="str">
        <f t="shared" ca="1" si="41"/>
        <v/>
      </c>
    </row>
    <row r="87" spans="1:67" s="27" customFormat="1" ht="14.25" customHeight="1" x14ac:dyDescent="0.3">
      <c r="A87" s="76" t="str">
        <f t="shared" ca="1" si="42"/>
        <v/>
      </c>
      <c r="B87" s="119"/>
      <c r="C87" s="119"/>
      <c r="D87" s="119"/>
      <c r="E87" s="119"/>
      <c r="F87" s="119" t="s">
        <v>346</v>
      </c>
      <c r="G87" s="119"/>
      <c r="H87" s="119"/>
      <c r="I87" s="119"/>
      <c r="J87" s="119"/>
      <c r="L87" s="120">
        <v>6110</v>
      </c>
      <c r="M87" s="219"/>
      <c r="N87" s="121"/>
      <c r="O87" s="121"/>
      <c r="Y87" s="208"/>
      <c r="Z87" s="91"/>
      <c r="AB87" s="172"/>
      <c r="AC87" s="173"/>
      <c r="AD87" s="173"/>
      <c r="AE87" s="91">
        <v>0</v>
      </c>
      <c r="AF87" s="27">
        <v>-1</v>
      </c>
      <c r="AG87" s="27">
        <v>-1</v>
      </c>
      <c r="AH87" s="91"/>
      <c r="AK87" s="91"/>
      <c r="AN87" s="208">
        <f t="shared" si="43"/>
        <v>4</v>
      </c>
      <c r="AO87" s="27" t="str">
        <f>IF($AN88&gt;$AN87, IFERROR(MATCH($AN87, $AN88:$AN$146, 0)-1, ROW($AO$146)-ROW()), "")</f>
        <v/>
      </c>
      <c r="AP87" s="91">
        <f t="shared" ca="1" si="44"/>
        <v>0</v>
      </c>
      <c r="AQ87" s="27" t="str">
        <f t="shared" ca="1" si="45"/>
        <v/>
      </c>
      <c r="AR87" s="27" t="str">
        <f t="shared" ca="1" si="46"/>
        <v/>
      </c>
      <c r="AS87" s="87">
        <f t="shared" ca="1" si="47"/>
        <v>0</v>
      </c>
      <c r="AT87" s="27" t="str">
        <f t="shared" ca="1" si="48"/>
        <v/>
      </c>
      <c r="AU87" s="27" t="str">
        <f t="shared" ca="1" si="49"/>
        <v/>
      </c>
      <c r="AV87" s="30" t="str">
        <f t="shared" ca="1" si="50"/>
        <v/>
      </c>
      <c r="AW87" s="30" t="str">
        <f t="shared" si="51"/>
        <v/>
      </c>
      <c r="AX87" s="30" t="str">
        <f t="shared" si="52"/>
        <v/>
      </c>
      <c r="AY87" s="85" t="str">
        <f t="shared" ca="1" si="53"/>
        <v/>
      </c>
      <c r="AZ87" s="30" t="str">
        <f t="shared" si="54"/>
        <v/>
      </c>
      <c r="BA87" s="30" t="str">
        <f t="shared" si="55"/>
        <v/>
      </c>
      <c r="BB87" s="87" t="str">
        <f t="shared" ca="1" si="56"/>
        <v/>
      </c>
      <c r="BC87" s="27" t="str">
        <f t="shared" ca="1" si="57"/>
        <v/>
      </c>
      <c r="BD87" s="27" t="str">
        <f t="shared" ca="1" si="58"/>
        <v/>
      </c>
      <c r="BE87" s="166" t="str">
        <f t="shared" si="59"/>
        <v/>
      </c>
      <c r="BF87" s="27" t="str">
        <f t="shared" si="60"/>
        <v/>
      </c>
      <c r="BG87" s="27" t="str">
        <f t="shared" si="61"/>
        <v/>
      </c>
      <c r="BH87" s="174"/>
      <c r="BI87" s="89" t="str">
        <f t="shared" ca="1" si="62"/>
        <v/>
      </c>
      <c r="BJ87" s="116" t="str">
        <f t="shared" ca="1" si="63"/>
        <v/>
      </c>
      <c r="BK87" s="117" t="str">
        <f t="shared" ca="1" si="64"/>
        <v/>
      </c>
      <c r="BL87" s="117" t="str">
        <f t="shared" ca="1" si="65"/>
        <v/>
      </c>
      <c r="BM87" s="118" t="str">
        <f t="shared" ca="1" si="66"/>
        <v/>
      </c>
      <c r="BO87" s="28" t="str">
        <f t="shared" ca="1" si="41"/>
        <v/>
      </c>
    </row>
    <row r="88" spans="1:67" s="27" customFormat="1" ht="14.25" customHeight="1" x14ac:dyDescent="0.3">
      <c r="A88" s="76" t="str">
        <f t="shared" ca="1" si="42"/>
        <v/>
      </c>
      <c r="B88" s="119"/>
      <c r="C88" s="119"/>
      <c r="D88" s="119"/>
      <c r="E88" s="119"/>
      <c r="F88" s="119" t="s">
        <v>347</v>
      </c>
      <c r="G88" s="119"/>
      <c r="H88" s="119"/>
      <c r="I88" s="119"/>
      <c r="J88" s="119"/>
      <c r="L88" s="120">
        <v>6111</v>
      </c>
      <c r="M88" s="219"/>
      <c r="N88" s="121"/>
      <c r="O88" s="121"/>
      <c r="Y88" s="208"/>
      <c r="Z88" s="91"/>
      <c r="AB88" s="172"/>
      <c r="AC88" s="173"/>
      <c r="AD88" s="173"/>
      <c r="AE88" s="91">
        <v>0</v>
      </c>
      <c r="AF88" s="27">
        <v>-1</v>
      </c>
      <c r="AG88" s="27">
        <v>-1</v>
      </c>
      <c r="AH88" s="91"/>
      <c r="AK88" s="91"/>
      <c r="AN88" s="208">
        <f t="shared" si="43"/>
        <v>4</v>
      </c>
      <c r="AO88" s="27" t="str">
        <f>IF($AN89&gt;$AN88, IFERROR(MATCH($AN88, $AN89:$AN$146, 0)-1, ROW($AO$146)-ROW()), "")</f>
        <v/>
      </c>
      <c r="AP88" s="91">
        <f t="shared" ca="1" si="44"/>
        <v>0</v>
      </c>
      <c r="AQ88" s="27" t="str">
        <f t="shared" ca="1" si="45"/>
        <v/>
      </c>
      <c r="AR88" s="27" t="str">
        <f t="shared" ca="1" si="46"/>
        <v/>
      </c>
      <c r="AS88" s="87">
        <f t="shared" ca="1" si="47"/>
        <v>0</v>
      </c>
      <c r="AT88" s="27" t="str">
        <f t="shared" ca="1" si="48"/>
        <v/>
      </c>
      <c r="AU88" s="27" t="str">
        <f t="shared" ca="1" si="49"/>
        <v/>
      </c>
      <c r="AV88" s="30" t="str">
        <f t="shared" ca="1" si="50"/>
        <v/>
      </c>
      <c r="AW88" s="30" t="str">
        <f t="shared" si="51"/>
        <v/>
      </c>
      <c r="AX88" s="30" t="str">
        <f t="shared" si="52"/>
        <v/>
      </c>
      <c r="AY88" s="85" t="str">
        <f t="shared" ca="1" si="53"/>
        <v/>
      </c>
      <c r="AZ88" s="30" t="str">
        <f t="shared" si="54"/>
        <v/>
      </c>
      <c r="BA88" s="30" t="str">
        <f t="shared" si="55"/>
        <v/>
      </c>
      <c r="BB88" s="87" t="str">
        <f t="shared" ca="1" si="56"/>
        <v/>
      </c>
      <c r="BC88" s="27" t="str">
        <f t="shared" ca="1" si="57"/>
        <v/>
      </c>
      <c r="BD88" s="27" t="str">
        <f t="shared" ca="1" si="58"/>
        <v/>
      </c>
      <c r="BE88" s="166" t="str">
        <f t="shared" si="59"/>
        <v/>
      </c>
      <c r="BF88" s="27" t="str">
        <f t="shared" si="60"/>
        <v/>
      </c>
      <c r="BG88" s="27" t="str">
        <f t="shared" si="61"/>
        <v/>
      </c>
      <c r="BH88" s="174"/>
      <c r="BI88" s="89" t="str">
        <f t="shared" ca="1" si="62"/>
        <v/>
      </c>
      <c r="BJ88" s="116" t="str">
        <f t="shared" ca="1" si="63"/>
        <v/>
      </c>
      <c r="BK88" s="117" t="str">
        <f t="shared" ca="1" si="64"/>
        <v/>
      </c>
      <c r="BL88" s="117" t="str">
        <f t="shared" ca="1" si="65"/>
        <v/>
      </c>
      <c r="BM88" s="118" t="str">
        <f t="shared" ca="1" si="66"/>
        <v/>
      </c>
      <c r="BO88" s="28" t="str">
        <f t="shared" ca="1" si="41"/>
        <v/>
      </c>
    </row>
    <row r="89" spans="1:67" s="27" customFormat="1" ht="14.25" customHeight="1" x14ac:dyDescent="0.3">
      <c r="A89" s="76" t="str">
        <f t="shared" ca="1" si="42"/>
        <v/>
      </c>
      <c r="B89" s="119"/>
      <c r="C89" s="119"/>
      <c r="D89" s="119"/>
      <c r="E89" s="119"/>
      <c r="F89" s="119" t="s">
        <v>348</v>
      </c>
      <c r="G89" s="119"/>
      <c r="H89" s="119"/>
      <c r="I89" s="119"/>
      <c r="J89" s="119"/>
      <c r="L89" s="120">
        <v>6112</v>
      </c>
      <c r="M89" s="219"/>
      <c r="N89" s="121"/>
      <c r="O89" s="121"/>
      <c r="Y89" s="208"/>
      <c r="Z89" s="91"/>
      <c r="AB89" s="172"/>
      <c r="AC89" s="173"/>
      <c r="AD89" s="173"/>
      <c r="AE89" s="91">
        <v>0</v>
      </c>
      <c r="AF89" s="27">
        <v>-1</v>
      </c>
      <c r="AG89" s="27">
        <v>-1</v>
      </c>
      <c r="AH89" s="91"/>
      <c r="AK89" s="91"/>
      <c r="AN89" s="208">
        <f t="shared" si="43"/>
        <v>4</v>
      </c>
      <c r="AO89" s="27" t="str">
        <f>IF($AN90&gt;$AN89, IFERROR(MATCH($AN89, $AN90:$AN$146, 0)-1, ROW($AO$146)-ROW()), "")</f>
        <v/>
      </c>
      <c r="AP89" s="91">
        <f t="shared" ca="1" si="44"/>
        <v>0</v>
      </c>
      <c r="AQ89" s="27" t="str">
        <f t="shared" ca="1" si="45"/>
        <v/>
      </c>
      <c r="AR89" s="27" t="str">
        <f t="shared" ca="1" si="46"/>
        <v/>
      </c>
      <c r="AS89" s="87">
        <f t="shared" ca="1" si="47"/>
        <v>0</v>
      </c>
      <c r="AT89" s="27" t="str">
        <f t="shared" ca="1" si="48"/>
        <v/>
      </c>
      <c r="AU89" s="27" t="str">
        <f t="shared" ca="1" si="49"/>
        <v/>
      </c>
      <c r="AV89" s="30" t="str">
        <f t="shared" ca="1" si="50"/>
        <v/>
      </c>
      <c r="AW89" s="30" t="str">
        <f t="shared" si="51"/>
        <v/>
      </c>
      <c r="AX89" s="30" t="str">
        <f t="shared" si="52"/>
        <v/>
      </c>
      <c r="AY89" s="85" t="str">
        <f t="shared" ca="1" si="53"/>
        <v/>
      </c>
      <c r="AZ89" s="30" t="str">
        <f t="shared" si="54"/>
        <v/>
      </c>
      <c r="BA89" s="30" t="str">
        <f t="shared" si="55"/>
        <v/>
      </c>
      <c r="BB89" s="87" t="str">
        <f t="shared" ca="1" si="56"/>
        <v/>
      </c>
      <c r="BC89" s="27" t="str">
        <f t="shared" ca="1" si="57"/>
        <v/>
      </c>
      <c r="BD89" s="27" t="str">
        <f t="shared" ca="1" si="58"/>
        <v/>
      </c>
      <c r="BE89" s="166" t="str">
        <f t="shared" si="59"/>
        <v/>
      </c>
      <c r="BF89" s="27" t="str">
        <f t="shared" si="60"/>
        <v/>
      </c>
      <c r="BG89" s="27" t="str">
        <f t="shared" si="61"/>
        <v/>
      </c>
      <c r="BH89" s="174"/>
      <c r="BI89" s="89" t="str">
        <f t="shared" ca="1" si="62"/>
        <v/>
      </c>
      <c r="BJ89" s="116" t="str">
        <f t="shared" ca="1" si="63"/>
        <v/>
      </c>
      <c r="BK89" s="117" t="str">
        <f t="shared" ca="1" si="64"/>
        <v/>
      </c>
      <c r="BL89" s="117" t="str">
        <f t="shared" ca="1" si="65"/>
        <v/>
      </c>
      <c r="BM89" s="118" t="str">
        <f t="shared" ca="1" si="66"/>
        <v/>
      </c>
      <c r="BO89" s="28" t="str">
        <f t="shared" ca="1" si="41"/>
        <v/>
      </c>
    </row>
    <row r="90" spans="1:67" s="27" customFormat="1" ht="14.25" customHeight="1" x14ac:dyDescent="0.3">
      <c r="A90" s="76" t="str">
        <f t="shared" ca="1" si="42"/>
        <v/>
      </c>
      <c r="B90" s="119"/>
      <c r="C90" s="119"/>
      <c r="D90" s="119"/>
      <c r="E90" s="119"/>
      <c r="F90" s="119" t="s">
        <v>349</v>
      </c>
      <c r="G90" s="119"/>
      <c r="H90" s="119"/>
      <c r="I90" s="119"/>
      <c r="J90" s="119"/>
      <c r="L90" s="120">
        <v>6118</v>
      </c>
      <c r="M90" s="219"/>
      <c r="N90" s="121"/>
      <c r="O90" s="121"/>
      <c r="Y90" s="208"/>
      <c r="Z90" s="91"/>
      <c r="AB90" s="172"/>
      <c r="AC90" s="173"/>
      <c r="AD90" s="173"/>
      <c r="AE90" s="91">
        <v>0</v>
      </c>
      <c r="AF90" s="27">
        <v>-1</v>
      </c>
      <c r="AG90" s="27">
        <v>-1</v>
      </c>
      <c r="AH90" s="91"/>
      <c r="AK90" s="91"/>
      <c r="AN90" s="208">
        <f t="shared" si="43"/>
        <v>4</v>
      </c>
      <c r="AO90" s="27" t="str">
        <f>IF($AN91&gt;$AN90, IFERROR(MATCH($AN90, $AN91:$AN$146, 0)-1, ROW($AO$146)-ROW()), "")</f>
        <v/>
      </c>
      <c r="AP90" s="91">
        <f t="shared" ca="1" si="44"/>
        <v>0</v>
      </c>
      <c r="AQ90" s="27" t="str">
        <f t="shared" ca="1" si="45"/>
        <v/>
      </c>
      <c r="AR90" s="27" t="str">
        <f t="shared" ca="1" si="46"/>
        <v/>
      </c>
      <c r="AS90" s="87">
        <f t="shared" ca="1" si="47"/>
        <v>0</v>
      </c>
      <c r="AT90" s="27" t="str">
        <f t="shared" ca="1" si="48"/>
        <v/>
      </c>
      <c r="AU90" s="27" t="str">
        <f t="shared" ca="1" si="49"/>
        <v/>
      </c>
      <c r="AV90" s="30" t="str">
        <f t="shared" ca="1" si="50"/>
        <v/>
      </c>
      <c r="AW90" s="30" t="str">
        <f t="shared" si="51"/>
        <v/>
      </c>
      <c r="AX90" s="30" t="str">
        <f t="shared" si="52"/>
        <v/>
      </c>
      <c r="AY90" s="85" t="str">
        <f t="shared" ca="1" si="53"/>
        <v/>
      </c>
      <c r="AZ90" s="30" t="str">
        <f t="shared" si="54"/>
        <v/>
      </c>
      <c r="BA90" s="30" t="str">
        <f t="shared" si="55"/>
        <v/>
      </c>
      <c r="BB90" s="87" t="str">
        <f t="shared" ca="1" si="56"/>
        <v/>
      </c>
      <c r="BC90" s="27" t="str">
        <f t="shared" ca="1" si="57"/>
        <v/>
      </c>
      <c r="BD90" s="27" t="str">
        <f t="shared" ca="1" si="58"/>
        <v/>
      </c>
      <c r="BE90" s="166" t="str">
        <f t="shared" si="59"/>
        <v/>
      </c>
      <c r="BF90" s="27" t="str">
        <f t="shared" si="60"/>
        <v/>
      </c>
      <c r="BG90" s="27" t="str">
        <f t="shared" si="61"/>
        <v/>
      </c>
      <c r="BH90" s="174"/>
      <c r="BI90" s="89" t="str">
        <f t="shared" ca="1" si="62"/>
        <v/>
      </c>
      <c r="BJ90" s="116" t="str">
        <f t="shared" ca="1" si="63"/>
        <v/>
      </c>
      <c r="BK90" s="117" t="str">
        <f t="shared" ca="1" si="64"/>
        <v/>
      </c>
      <c r="BL90" s="117" t="str">
        <f t="shared" ca="1" si="65"/>
        <v/>
      </c>
      <c r="BM90" s="118" t="str">
        <f t="shared" ca="1" si="66"/>
        <v/>
      </c>
      <c r="BO90" s="28" t="str">
        <f t="shared" ca="1" si="41"/>
        <v/>
      </c>
    </row>
    <row r="91" spans="1:67" s="27" customFormat="1" ht="14.25" customHeight="1" x14ac:dyDescent="0.3">
      <c r="A91" s="76" t="str">
        <f t="shared" ca="1" si="42"/>
        <v/>
      </c>
      <c r="B91" s="119"/>
      <c r="C91" s="119"/>
      <c r="D91" s="119"/>
      <c r="E91" s="119" t="s">
        <v>319</v>
      </c>
      <c r="F91" s="119"/>
      <c r="G91" s="119"/>
      <c r="H91" s="119"/>
      <c r="I91" s="119"/>
      <c r="J91" s="119"/>
      <c r="L91" s="120">
        <v>612</v>
      </c>
      <c r="M91" s="219">
        <f>SUM(M92:M94)</f>
        <v>0</v>
      </c>
      <c r="N91" s="121"/>
      <c r="O91" s="121"/>
      <c r="Y91" s="208"/>
      <c r="Z91" s="91"/>
      <c r="AB91" s="172"/>
      <c r="AC91" s="173"/>
      <c r="AD91" s="173"/>
      <c r="AE91" s="91">
        <v>0</v>
      </c>
      <c r="AF91" s="27">
        <v>-1</v>
      </c>
      <c r="AG91" s="27">
        <v>-1</v>
      </c>
      <c r="AH91" s="91"/>
      <c r="AK91" s="91"/>
      <c r="AN91" s="208">
        <f t="shared" si="43"/>
        <v>3</v>
      </c>
      <c r="AO91" s="27">
        <f>IF($AN92&gt;$AN91, IFERROR(MATCH($AN91, $AN92:$AN$146, 0)-1, ROW($AO$146)-ROW()), "")</f>
        <v>3</v>
      </c>
      <c r="AP91" s="91">
        <f t="shared" ca="1" si="44"/>
        <v>0</v>
      </c>
      <c r="AQ91" s="27" t="str">
        <f t="shared" ca="1" si="45"/>
        <v/>
      </c>
      <c r="AR91" s="27" t="str">
        <f t="shared" ca="1" si="46"/>
        <v/>
      </c>
      <c r="AS91" s="87">
        <f t="shared" ca="1" si="47"/>
        <v>0</v>
      </c>
      <c r="AT91" s="27" t="str">
        <f t="shared" ca="1" si="48"/>
        <v/>
      </c>
      <c r="AU91" s="27" t="str">
        <f t="shared" ca="1" si="49"/>
        <v/>
      </c>
      <c r="AV91" s="30" t="str">
        <f t="shared" ca="1" si="50"/>
        <v/>
      </c>
      <c r="AW91" s="30" t="str">
        <f t="shared" si="51"/>
        <v/>
      </c>
      <c r="AX91" s="30" t="str">
        <f t="shared" si="52"/>
        <v/>
      </c>
      <c r="AY91" s="85" t="str">
        <f t="shared" ca="1" si="53"/>
        <v/>
      </c>
      <c r="AZ91" s="30" t="str">
        <f t="shared" si="54"/>
        <v/>
      </c>
      <c r="BA91" s="30" t="str">
        <f t="shared" si="55"/>
        <v/>
      </c>
      <c r="BB91" s="87" t="str">
        <f t="shared" ca="1" si="56"/>
        <v/>
      </c>
      <c r="BC91" s="27" t="str">
        <f t="shared" ca="1" si="57"/>
        <v/>
      </c>
      <c r="BD91" s="27" t="str">
        <f t="shared" ca="1" si="58"/>
        <v/>
      </c>
      <c r="BE91" s="166" t="str">
        <f t="shared" si="59"/>
        <v/>
      </c>
      <c r="BF91" s="27" t="str">
        <f t="shared" si="60"/>
        <v/>
      </c>
      <c r="BG91" s="27" t="str">
        <f t="shared" si="61"/>
        <v/>
      </c>
      <c r="BH91" s="174"/>
      <c r="BI91" s="89" t="str">
        <f t="shared" ca="1" si="62"/>
        <v/>
      </c>
      <c r="BJ91" s="116" t="str">
        <f t="shared" ca="1" si="63"/>
        <v/>
      </c>
      <c r="BK91" s="117" t="str">
        <f t="shared" ca="1" si="64"/>
        <v/>
      </c>
      <c r="BL91" s="117" t="str">
        <f t="shared" ca="1" si="65"/>
        <v/>
      </c>
      <c r="BM91" s="118" t="str">
        <f t="shared" ca="1" si="66"/>
        <v/>
      </c>
      <c r="BO91" s="28" t="str">
        <f t="shared" ca="1" si="41"/>
        <v/>
      </c>
    </row>
    <row r="92" spans="1:67" s="27" customFormat="1" ht="14.25" customHeight="1" x14ac:dyDescent="0.3">
      <c r="A92" s="76" t="str">
        <f t="shared" ca="1" si="42"/>
        <v/>
      </c>
      <c r="B92" s="119"/>
      <c r="C92" s="119"/>
      <c r="D92" s="119"/>
      <c r="E92" s="119"/>
      <c r="F92" s="119" t="s">
        <v>382</v>
      </c>
      <c r="G92" s="119"/>
      <c r="H92" s="119"/>
      <c r="I92" s="119"/>
      <c r="J92" s="119"/>
      <c r="L92" s="120">
        <v>6120</v>
      </c>
      <c r="M92" s="219"/>
      <c r="N92" s="121"/>
      <c r="O92" s="121"/>
      <c r="Y92" s="208"/>
      <c r="Z92" s="91"/>
      <c r="AB92" s="172"/>
      <c r="AC92" s="173"/>
      <c r="AD92" s="173"/>
      <c r="AE92" s="91">
        <v>0</v>
      </c>
      <c r="AF92" s="27">
        <v>-1</v>
      </c>
      <c r="AG92" s="27">
        <v>-1</v>
      </c>
      <c r="AH92" s="91"/>
      <c r="AK92" s="91"/>
      <c r="AN92" s="208">
        <f t="shared" si="43"/>
        <v>4</v>
      </c>
      <c r="AO92" s="27" t="str">
        <f>IF($AN93&gt;$AN92, IFERROR(MATCH($AN92, $AN93:$AN$146, 0)-1, ROW($AO$146)-ROW()), "")</f>
        <v/>
      </c>
      <c r="AP92" s="91">
        <f t="shared" ca="1" si="44"/>
        <v>0</v>
      </c>
      <c r="AQ92" s="27" t="str">
        <f t="shared" ca="1" si="45"/>
        <v/>
      </c>
      <c r="AR92" s="27" t="str">
        <f t="shared" ca="1" si="46"/>
        <v/>
      </c>
      <c r="AS92" s="87">
        <f t="shared" ca="1" si="47"/>
        <v>0</v>
      </c>
      <c r="AT92" s="27" t="str">
        <f t="shared" ca="1" si="48"/>
        <v/>
      </c>
      <c r="AU92" s="27" t="str">
        <f t="shared" ca="1" si="49"/>
        <v/>
      </c>
      <c r="AV92" s="30" t="str">
        <f t="shared" ca="1" si="50"/>
        <v/>
      </c>
      <c r="AW92" s="30" t="str">
        <f t="shared" si="51"/>
        <v/>
      </c>
      <c r="AX92" s="30" t="str">
        <f t="shared" si="52"/>
        <v/>
      </c>
      <c r="AY92" s="85" t="str">
        <f t="shared" ca="1" si="53"/>
        <v/>
      </c>
      <c r="AZ92" s="30" t="str">
        <f t="shared" si="54"/>
        <v/>
      </c>
      <c r="BA92" s="30" t="str">
        <f t="shared" si="55"/>
        <v/>
      </c>
      <c r="BB92" s="87" t="str">
        <f t="shared" ca="1" si="56"/>
        <v/>
      </c>
      <c r="BC92" s="27" t="str">
        <f t="shared" ca="1" si="57"/>
        <v/>
      </c>
      <c r="BD92" s="27" t="str">
        <f t="shared" ca="1" si="58"/>
        <v/>
      </c>
      <c r="BE92" s="166" t="str">
        <f t="shared" si="59"/>
        <v/>
      </c>
      <c r="BF92" s="27" t="str">
        <f t="shared" si="60"/>
        <v/>
      </c>
      <c r="BG92" s="27" t="str">
        <f t="shared" si="61"/>
        <v/>
      </c>
      <c r="BH92" s="174"/>
      <c r="BI92" s="89" t="str">
        <f t="shared" ca="1" si="62"/>
        <v/>
      </c>
      <c r="BJ92" s="116" t="str">
        <f t="shared" ca="1" si="63"/>
        <v/>
      </c>
      <c r="BK92" s="117" t="str">
        <f t="shared" ca="1" si="64"/>
        <v/>
      </c>
      <c r="BL92" s="117" t="str">
        <f t="shared" ca="1" si="65"/>
        <v/>
      </c>
      <c r="BM92" s="118" t="str">
        <f t="shared" ca="1" si="66"/>
        <v/>
      </c>
      <c r="BO92" s="28" t="str">
        <f t="shared" ca="1" si="41"/>
        <v/>
      </c>
    </row>
    <row r="93" spans="1:67" s="27" customFormat="1" ht="14.25" customHeight="1" x14ac:dyDescent="0.3">
      <c r="A93" s="76" t="str">
        <f t="shared" ca="1" si="42"/>
        <v/>
      </c>
      <c r="B93" s="119"/>
      <c r="C93" s="119"/>
      <c r="D93" s="119"/>
      <c r="E93" s="119"/>
      <c r="F93" s="119" t="s">
        <v>352</v>
      </c>
      <c r="G93" s="119"/>
      <c r="H93" s="119"/>
      <c r="I93" s="119"/>
      <c r="J93" s="119"/>
      <c r="L93" s="120">
        <v>6121</v>
      </c>
      <c r="M93" s="219"/>
      <c r="N93" s="121"/>
      <c r="O93" s="121"/>
      <c r="Y93" s="208"/>
      <c r="Z93" s="91"/>
      <c r="AB93" s="172"/>
      <c r="AC93" s="173"/>
      <c r="AD93" s="173"/>
      <c r="AE93" s="91">
        <v>0</v>
      </c>
      <c r="AF93" s="27">
        <v>-1</v>
      </c>
      <c r="AG93" s="27">
        <v>-1</v>
      </c>
      <c r="AH93" s="91"/>
      <c r="AK93" s="91"/>
      <c r="AN93" s="208">
        <f t="shared" si="43"/>
        <v>4</v>
      </c>
      <c r="AO93" s="27" t="str">
        <f>IF($AN94&gt;$AN93, IFERROR(MATCH($AN93, $AN94:$AN$146, 0)-1, ROW($AO$146)-ROW()), "")</f>
        <v/>
      </c>
      <c r="AP93" s="91">
        <f t="shared" ca="1" si="44"/>
        <v>0</v>
      </c>
      <c r="AQ93" s="27" t="str">
        <f t="shared" ca="1" si="45"/>
        <v/>
      </c>
      <c r="AR93" s="27" t="str">
        <f t="shared" ca="1" si="46"/>
        <v/>
      </c>
      <c r="AS93" s="87">
        <f t="shared" ca="1" si="47"/>
        <v>0</v>
      </c>
      <c r="AT93" s="27" t="str">
        <f t="shared" ca="1" si="48"/>
        <v/>
      </c>
      <c r="AU93" s="27" t="str">
        <f t="shared" ca="1" si="49"/>
        <v/>
      </c>
      <c r="AV93" s="30" t="str">
        <f t="shared" ca="1" si="50"/>
        <v/>
      </c>
      <c r="AW93" s="30" t="str">
        <f t="shared" si="51"/>
        <v/>
      </c>
      <c r="AX93" s="30" t="str">
        <f t="shared" si="52"/>
        <v/>
      </c>
      <c r="AY93" s="85" t="str">
        <f t="shared" ca="1" si="53"/>
        <v/>
      </c>
      <c r="AZ93" s="30" t="str">
        <f t="shared" si="54"/>
        <v/>
      </c>
      <c r="BA93" s="30" t="str">
        <f t="shared" si="55"/>
        <v/>
      </c>
      <c r="BB93" s="87" t="str">
        <f t="shared" ca="1" si="56"/>
        <v/>
      </c>
      <c r="BC93" s="27" t="str">
        <f t="shared" ca="1" si="57"/>
        <v/>
      </c>
      <c r="BD93" s="27" t="str">
        <f t="shared" ca="1" si="58"/>
        <v/>
      </c>
      <c r="BE93" s="166" t="str">
        <f t="shared" si="59"/>
        <v/>
      </c>
      <c r="BF93" s="27" t="str">
        <f t="shared" si="60"/>
        <v/>
      </c>
      <c r="BG93" s="27" t="str">
        <f t="shared" si="61"/>
        <v/>
      </c>
      <c r="BH93" s="174"/>
      <c r="BI93" s="89" t="str">
        <f t="shared" ca="1" si="62"/>
        <v/>
      </c>
      <c r="BJ93" s="116" t="str">
        <f t="shared" ca="1" si="63"/>
        <v/>
      </c>
      <c r="BK93" s="117" t="str">
        <f t="shared" ca="1" si="64"/>
        <v/>
      </c>
      <c r="BL93" s="117" t="str">
        <f t="shared" ca="1" si="65"/>
        <v/>
      </c>
      <c r="BM93" s="118" t="str">
        <f t="shared" ca="1" si="66"/>
        <v/>
      </c>
      <c r="BO93" s="28" t="str">
        <f t="shared" ca="1" si="41"/>
        <v/>
      </c>
    </row>
    <row r="94" spans="1:67" s="27" customFormat="1" ht="14.25" customHeight="1" x14ac:dyDescent="0.3">
      <c r="A94" s="76" t="str">
        <f t="shared" ca="1" si="42"/>
        <v/>
      </c>
      <c r="B94" s="119"/>
      <c r="C94" s="119"/>
      <c r="D94" s="119"/>
      <c r="E94" s="119"/>
      <c r="F94" s="119" t="s">
        <v>383</v>
      </c>
      <c r="G94" s="119"/>
      <c r="H94" s="119"/>
      <c r="I94" s="119"/>
      <c r="J94" s="119"/>
      <c r="L94" s="120">
        <v>6128</v>
      </c>
      <c r="M94" s="219"/>
      <c r="N94" s="121"/>
      <c r="O94" s="121"/>
      <c r="Y94" s="208"/>
      <c r="Z94" s="91"/>
      <c r="AB94" s="172"/>
      <c r="AC94" s="173"/>
      <c r="AD94" s="173"/>
      <c r="AE94" s="91">
        <v>0</v>
      </c>
      <c r="AF94" s="27">
        <v>-1</v>
      </c>
      <c r="AG94" s="27">
        <v>-1</v>
      </c>
      <c r="AH94" s="91"/>
      <c r="AK94" s="91"/>
      <c r="AN94" s="208">
        <f t="shared" si="43"/>
        <v>4</v>
      </c>
      <c r="AO94" s="27" t="str">
        <f>IF($AN95&gt;$AN94, IFERROR(MATCH($AN94, $AN95:$AN$146, 0)-1, ROW($AO$146)-ROW()), "")</f>
        <v/>
      </c>
      <c r="AP94" s="91">
        <f t="shared" ca="1" si="44"/>
        <v>0</v>
      </c>
      <c r="AQ94" s="27" t="str">
        <f t="shared" ca="1" si="45"/>
        <v/>
      </c>
      <c r="AR94" s="27" t="str">
        <f t="shared" ca="1" si="46"/>
        <v/>
      </c>
      <c r="AS94" s="87">
        <f t="shared" ca="1" si="47"/>
        <v>0</v>
      </c>
      <c r="AT94" s="27" t="str">
        <f t="shared" ca="1" si="48"/>
        <v/>
      </c>
      <c r="AU94" s="27" t="str">
        <f t="shared" ca="1" si="49"/>
        <v/>
      </c>
      <c r="AV94" s="30" t="str">
        <f t="shared" ca="1" si="50"/>
        <v/>
      </c>
      <c r="AW94" s="30" t="str">
        <f t="shared" si="51"/>
        <v/>
      </c>
      <c r="AX94" s="30" t="str">
        <f t="shared" si="52"/>
        <v/>
      </c>
      <c r="AY94" s="85" t="str">
        <f t="shared" ca="1" si="53"/>
        <v/>
      </c>
      <c r="AZ94" s="30" t="str">
        <f t="shared" si="54"/>
        <v/>
      </c>
      <c r="BA94" s="30" t="str">
        <f t="shared" si="55"/>
        <v/>
      </c>
      <c r="BB94" s="87" t="str">
        <f t="shared" ca="1" si="56"/>
        <v/>
      </c>
      <c r="BC94" s="27" t="str">
        <f t="shared" ca="1" si="57"/>
        <v/>
      </c>
      <c r="BD94" s="27" t="str">
        <f t="shared" ca="1" si="58"/>
        <v/>
      </c>
      <c r="BE94" s="166" t="str">
        <f t="shared" si="59"/>
        <v/>
      </c>
      <c r="BF94" s="27" t="str">
        <f t="shared" si="60"/>
        <v/>
      </c>
      <c r="BG94" s="27" t="str">
        <f t="shared" si="61"/>
        <v/>
      </c>
      <c r="BH94" s="174"/>
      <c r="BI94" s="89" t="str">
        <f t="shared" ca="1" si="62"/>
        <v/>
      </c>
      <c r="BJ94" s="116" t="str">
        <f t="shared" ca="1" si="63"/>
        <v/>
      </c>
      <c r="BK94" s="117" t="str">
        <f t="shared" ca="1" si="64"/>
        <v/>
      </c>
      <c r="BL94" s="117" t="str">
        <f t="shared" ca="1" si="65"/>
        <v/>
      </c>
      <c r="BM94" s="118" t="str">
        <f t="shared" ca="1" si="66"/>
        <v/>
      </c>
      <c r="BO94" s="28" t="str">
        <f t="shared" ca="1" si="41"/>
        <v/>
      </c>
    </row>
    <row r="95" spans="1:67" s="27" customFormat="1" ht="14.25" customHeight="1" x14ac:dyDescent="0.3">
      <c r="A95" s="76" t="str">
        <f t="shared" ca="1" si="42"/>
        <v/>
      </c>
      <c r="B95" s="119"/>
      <c r="C95" s="119"/>
      <c r="D95" s="119"/>
      <c r="E95" s="119" t="s">
        <v>320</v>
      </c>
      <c r="F95" s="119"/>
      <c r="G95" s="119"/>
      <c r="H95" s="119"/>
      <c r="I95" s="119"/>
      <c r="J95" s="119"/>
      <c r="L95" s="120">
        <v>613</v>
      </c>
      <c r="M95" s="219">
        <f>SUM(M96:M98,M101,M104:M105)</f>
        <v>0</v>
      </c>
      <c r="N95" s="121"/>
      <c r="O95" s="121"/>
      <c r="Y95" s="208"/>
      <c r="Z95" s="91"/>
      <c r="AB95" s="172"/>
      <c r="AC95" s="173"/>
      <c r="AD95" s="173"/>
      <c r="AE95" s="91">
        <v>0</v>
      </c>
      <c r="AF95" s="27">
        <v>-1</v>
      </c>
      <c r="AG95" s="27">
        <v>-1</v>
      </c>
      <c r="AH95" s="91"/>
      <c r="AK95" s="91"/>
      <c r="AN95" s="208">
        <f t="shared" si="43"/>
        <v>3</v>
      </c>
      <c r="AO95" s="27">
        <f>IF($AN96&gt;$AN95, IFERROR(MATCH($AN95, $AN96:$AN$146, 0)-1, ROW($AO$146)-ROW()), "")</f>
        <v>10</v>
      </c>
      <c r="AP95" s="91">
        <f t="shared" ca="1" si="44"/>
        <v>0</v>
      </c>
      <c r="AQ95" s="27" t="str">
        <f t="shared" ca="1" si="45"/>
        <v/>
      </c>
      <c r="AR95" s="27" t="str">
        <f t="shared" ca="1" si="46"/>
        <v/>
      </c>
      <c r="AS95" s="87">
        <f t="shared" ca="1" si="47"/>
        <v>0</v>
      </c>
      <c r="AT95" s="27" t="str">
        <f t="shared" ca="1" si="48"/>
        <v/>
      </c>
      <c r="AU95" s="27" t="str">
        <f t="shared" ca="1" si="49"/>
        <v/>
      </c>
      <c r="AV95" s="30" t="str">
        <f t="shared" ca="1" si="50"/>
        <v/>
      </c>
      <c r="AW95" s="30" t="str">
        <f t="shared" si="51"/>
        <v/>
      </c>
      <c r="AX95" s="30" t="str">
        <f t="shared" si="52"/>
        <v/>
      </c>
      <c r="AY95" s="85" t="str">
        <f t="shared" ca="1" si="53"/>
        <v/>
      </c>
      <c r="AZ95" s="30" t="str">
        <f t="shared" si="54"/>
        <v/>
      </c>
      <c r="BA95" s="30" t="str">
        <f t="shared" si="55"/>
        <v/>
      </c>
      <c r="BB95" s="87" t="str">
        <f t="shared" ca="1" si="56"/>
        <v/>
      </c>
      <c r="BC95" s="27" t="str">
        <f t="shared" ca="1" si="57"/>
        <v/>
      </c>
      <c r="BD95" s="27" t="str">
        <f t="shared" ca="1" si="58"/>
        <v/>
      </c>
      <c r="BE95" s="166" t="str">
        <f t="shared" si="59"/>
        <v/>
      </c>
      <c r="BF95" s="27" t="str">
        <f t="shared" si="60"/>
        <v/>
      </c>
      <c r="BG95" s="27" t="str">
        <f t="shared" si="61"/>
        <v/>
      </c>
      <c r="BH95" s="174"/>
      <c r="BI95" s="89" t="str">
        <f t="shared" ca="1" si="62"/>
        <v/>
      </c>
      <c r="BJ95" s="116" t="str">
        <f t="shared" ca="1" si="63"/>
        <v/>
      </c>
      <c r="BK95" s="117" t="str">
        <f t="shared" ca="1" si="64"/>
        <v/>
      </c>
      <c r="BL95" s="117" t="str">
        <f t="shared" ca="1" si="65"/>
        <v/>
      </c>
      <c r="BM95" s="118" t="str">
        <f t="shared" ca="1" si="66"/>
        <v/>
      </c>
      <c r="BO95" s="28" t="str">
        <f t="shared" ca="1" si="41"/>
        <v/>
      </c>
    </row>
    <row r="96" spans="1:67" s="27" customFormat="1" ht="14.25" customHeight="1" x14ac:dyDescent="0.3">
      <c r="A96" s="76" t="str">
        <f t="shared" ca="1" si="42"/>
        <v/>
      </c>
      <c r="B96" s="119"/>
      <c r="C96" s="119"/>
      <c r="D96" s="119"/>
      <c r="E96" s="119" t="s">
        <v>35</v>
      </c>
      <c r="F96" s="119" t="s">
        <v>321</v>
      </c>
      <c r="G96" s="119"/>
      <c r="H96" s="119"/>
      <c r="I96" s="119"/>
      <c r="J96" s="119"/>
      <c r="L96" s="120">
        <v>6130</v>
      </c>
      <c r="M96" s="219"/>
      <c r="N96" s="121"/>
      <c r="O96" s="121"/>
      <c r="Y96" s="208"/>
      <c r="Z96" s="91"/>
      <c r="AB96" s="172"/>
      <c r="AC96" s="173"/>
      <c r="AD96" s="173"/>
      <c r="AE96" s="91">
        <v>0</v>
      </c>
      <c r="AF96" s="27">
        <v>-1</v>
      </c>
      <c r="AG96" s="27">
        <v>-1</v>
      </c>
      <c r="AH96" s="91"/>
      <c r="AK96" s="91"/>
      <c r="AN96" s="208">
        <f t="shared" si="43"/>
        <v>4</v>
      </c>
      <c r="AO96" s="27" t="str">
        <f>IF($AN97&gt;$AN96, IFERROR(MATCH($AN96, $AN97:$AN$146, 0)-1, ROW($AO$146)-ROW()), "")</f>
        <v/>
      </c>
      <c r="AP96" s="91">
        <f t="shared" ca="1" si="44"/>
        <v>0</v>
      </c>
      <c r="AQ96" s="27" t="str">
        <f t="shared" ca="1" si="45"/>
        <v/>
      </c>
      <c r="AR96" s="27" t="str">
        <f t="shared" ca="1" si="46"/>
        <v/>
      </c>
      <c r="AS96" s="87">
        <f t="shared" ca="1" si="47"/>
        <v>0</v>
      </c>
      <c r="AT96" s="27" t="str">
        <f t="shared" ca="1" si="48"/>
        <v/>
      </c>
      <c r="AU96" s="27" t="str">
        <f t="shared" ca="1" si="49"/>
        <v/>
      </c>
      <c r="AV96" s="30" t="str">
        <f t="shared" ca="1" si="50"/>
        <v/>
      </c>
      <c r="AW96" s="30" t="str">
        <f t="shared" si="51"/>
        <v/>
      </c>
      <c r="AX96" s="30" t="str">
        <f t="shared" si="52"/>
        <v/>
      </c>
      <c r="AY96" s="85" t="str">
        <f t="shared" ca="1" si="53"/>
        <v/>
      </c>
      <c r="AZ96" s="30" t="str">
        <f t="shared" si="54"/>
        <v/>
      </c>
      <c r="BA96" s="30" t="str">
        <f t="shared" si="55"/>
        <v/>
      </c>
      <c r="BB96" s="87" t="str">
        <f t="shared" ca="1" si="56"/>
        <v/>
      </c>
      <c r="BC96" s="27" t="str">
        <f t="shared" ca="1" si="57"/>
        <v/>
      </c>
      <c r="BD96" s="27" t="str">
        <f t="shared" ca="1" si="58"/>
        <v/>
      </c>
      <c r="BE96" s="166" t="str">
        <f t="shared" si="59"/>
        <v/>
      </c>
      <c r="BF96" s="27" t="str">
        <f t="shared" si="60"/>
        <v/>
      </c>
      <c r="BG96" s="27" t="str">
        <f t="shared" si="61"/>
        <v/>
      </c>
      <c r="BH96" s="174"/>
      <c r="BI96" s="89" t="str">
        <f t="shared" ca="1" si="62"/>
        <v/>
      </c>
      <c r="BJ96" s="116" t="str">
        <f t="shared" ca="1" si="63"/>
        <v/>
      </c>
      <c r="BK96" s="117" t="str">
        <f t="shared" ca="1" si="64"/>
        <v/>
      </c>
      <c r="BL96" s="117" t="str">
        <f t="shared" ca="1" si="65"/>
        <v/>
      </c>
      <c r="BM96" s="118" t="str">
        <f t="shared" ca="1" si="66"/>
        <v/>
      </c>
      <c r="BO96" s="28" t="str">
        <f t="shared" ca="1" si="41"/>
        <v/>
      </c>
    </row>
    <row r="97" spans="1:67" s="27" customFormat="1" ht="14.25" customHeight="1" x14ac:dyDescent="0.3">
      <c r="A97" s="76" t="str">
        <f t="shared" ca="1" si="42"/>
        <v/>
      </c>
      <c r="B97" s="119"/>
      <c r="C97" s="119"/>
      <c r="D97" s="119"/>
      <c r="E97" s="119" t="s">
        <v>35</v>
      </c>
      <c r="F97" s="119" t="s">
        <v>353</v>
      </c>
      <c r="G97" s="119"/>
      <c r="H97" s="119"/>
      <c r="I97" s="119"/>
      <c r="J97" s="119"/>
      <c r="L97" s="120">
        <v>6131</v>
      </c>
      <c r="M97" s="219"/>
      <c r="N97" s="121"/>
      <c r="O97" s="121"/>
      <c r="Y97" s="208"/>
      <c r="Z97" s="91"/>
      <c r="AB97" s="172"/>
      <c r="AC97" s="173"/>
      <c r="AD97" s="173"/>
      <c r="AE97" s="91">
        <v>0</v>
      </c>
      <c r="AF97" s="27">
        <v>-1</v>
      </c>
      <c r="AG97" s="27">
        <v>-1</v>
      </c>
      <c r="AH97" s="91"/>
      <c r="AK97" s="91"/>
      <c r="AN97" s="208">
        <f t="shared" si="43"/>
        <v>4</v>
      </c>
      <c r="AO97" s="27" t="str">
        <f>IF($AN98&gt;$AN97, IFERROR(MATCH($AN97, $AN98:$AN$146, 0)-1, ROW($AO$146)-ROW()), "")</f>
        <v/>
      </c>
      <c r="AP97" s="91">
        <f t="shared" ca="1" si="44"/>
        <v>0</v>
      </c>
      <c r="AQ97" s="27" t="str">
        <f t="shared" ca="1" si="45"/>
        <v/>
      </c>
      <c r="AR97" s="27" t="str">
        <f t="shared" ca="1" si="46"/>
        <v/>
      </c>
      <c r="AS97" s="87">
        <f t="shared" ca="1" si="47"/>
        <v>0</v>
      </c>
      <c r="AT97" s="27" t="str">
        <f t="shared" ca="1" si="48"/>
        <v/>
      </c>
      <c r="AU97" s="27" t="str">
        <f t="shared" ca="1" si="49"/>
        <v/>
      </c>
      <c r="AV97" s="30" t="str">
        <f t="shared" ca="1" si="50"/>
        <v/>
      </c>
      <c r="AW97" s="30" t="str">
        <f t="shared" si="51"/>
        <v/>
      </c>
      <c r="AX97" s="30" t="str">
        <f t="shared" si="52"/>
        <v/>
      </c>
      <c r="AY97" s="85" t="str">
        <f t="shared" ca="1" si="53"/>
        <v/>
      </c>
      <c r="AZ97" s="30" t="str">
        <f t="shared" si="54"/>
        <v/>
      </c>
      <c r="BA97" s="30" t="str">
        <f t="shared" si="55"/>
        <v/>
      </c>
      <c r="BB97" s="87" t="str">
        <f t="shared" ca="1" si="56"/>
        <v/>
      </c>
      <c r="BC97" s="27" t="str">
        <f t="shared" ca="1" si="57"/>
        <v/>
      </c>
      <c r="BD97" s="27" t="str">
        <f t="shared" ca="1" si="58"/>
        <v/>
      </c>
      <c r="BE97" s="166" t="str">
        <f t="shared" si="59"/>
        <v/>
      </c>
      <c r="BF97" s="27" t="str">
        <f t="shared" si="60"/>
        <v/>
      </c>
      <c r="BG97" s="27" t="str">
        <f t="shared" si="61"/>
        <v/>
      </c>
      <c r="BH97" s="174"/>
      <c r="BI97" s="89" t="str">
        <f t="shared" ca="1" si="62"/>
        <v/>
      </c>
      <c r="BJ97" s="116" t="str">
        <f t="shared" ca="1" si="63"/>
        <v/>
      </c>
      <c r="BK97" s="117" t="str">
        <f t="shared" ca="1" si="64"/>
        <v/>
      </c>
      <c r="BL97" s="117" t="str">
        <f t="shared" ca="1" si="65"/>
        <v/>
      </c>
      <c r="BM97" s="118" t="str">
        <f t="shared" ca="1" si="66"/>
        <v/>
      </c>
      <c r="BO97" s="28" t="str">
        <f t="shared" ca="1" si="41"/>
        <v/>
      </c>
    </row>
    <row r="98" spans="1:67" s="27" customFormat="1" ht="14.25" customHeight="1" x14ac:dyDescent="0.3">
      <c r="A98" s="76" t="str">
        <f t="shared" ca="1" si="42"/>
        <v/>
      </c>
      <c r="B98" s="119"/>
      <c r="C98" s="119"/>
      <c r="D98" s="119"/>
      <c r="E98" s="119" t="s">
        <v>35</v>
      </c>
      <c r="F98" s="119" t="s">
        <v>354</v>
      </c>
      <c r="G98" s="119"/>
      <c r="H98" s="119"/>
      <c r="I98" s="119"/>
      <c r="J98" s="119"/>
      <c r="L98" s="120">
        <v>6132</v>
      </c>
      <c r="M98" s="219">
        <f>SUM(M99:M100)</f>
        <v>0</v>
      </c>
      <c r="N98" s="121"/>
      <c r="O98" s="121"/>
      <c r="Y98" s="208"/>
      <c r="Z98" s="91"/>
      <c r="AB98" s="172"/>
      <c r="AC98" s="173"/>
      <c r="AD98" s="173"/>
      <c r="AE98" s="91">
        <v>0</v>
      </c>
      <c r="AF98" s="27">
        <v>-1</v>
      </c>
      <c r="AG98" s="27">
        <v>-1</v>
      </c>
      <c r="AH98" s="91"/>
      <c r="AK98" s="91"/>
      <c r="AN98" s="208">
        <f t="shared" si="43"/>
        <v>4</v>
      </c>
      <c r="AO98" s="27">
        <f>IF($AN99&gt;$AN98, IFERROR(MATCH($AN98, $AN99:$AN$146, 0)-1, ROW($AO$146)-ROW()), "")</f>
        <v>2</v>
      </c>
      <c r="AP98" s="91">
        <f t="shared" ca="1" si="44"/>
        <v>0</v>
      </c>
      <c r="AQ98" s="27" t="str">
        <f t="shared" ca="1" si="45"/>
        <v/>
      </c>
      <c r="AR98" s="27" t="str">
        <f t="shared" ca="1" si="46"/>
        <v/>
      </c>
      <c r="AS98" s="87">
        <f t="shared" ca="1" si="47"/>
        <v>0</v>
      </c>
      <c r="AT98" s="27" t="str">
        <f t="shared" ca="1" si="48"/>
        <v/>
      </c>
      <c r="AU98" s="27" t="str">
        <f t="shared" ca="1" si="49"/>
        <v/>
      </c>
      <c r="AV98" s="30" t="str">
        <f t="shared" ca="1" si="50"/>
        <v/>
      </c>
      <c r="AW98" s="30" t="str">
        <f t="shared" si="51"/>
        <v/>
      </c>
      <c r="AX98" s="30" t="str">
        <f t="shared" si="52"/>
        <v/>
      </c>
      <c r="AY98" s="85" t="str">
        <f t="shared" ca="1" si="53"/>
        <v/>
      </c>
      <c r="AZ98" s="30" t="str">
        <f t="shared" si="54"/>
        <v/>
      </c>
      <c r="BA98" s="30" t="str">
        <f t="shared" si="55"/>
        <v/>
      </c>
      <c r="BB98" s="87" t="str">
        <f t="shared" ca="1" si="56"/>
        <v/>
      </c>
      <c r="BC98" s="27" t="str">
        <f t="shared" ca="1" si="57"/>
        <v/>
      </c>
      <c r="BD98" s="27" t="str">
        <f t="shared" ca="1" si="58"/>
        <v/>
      </c>
      <c r="BE98" s="166" t="str">
        <f t="shared" si="59"/>
        <v/>
      </c>
      <c r="BF98" s="27" t="str">
        <f t="shared" si="60"/>
        <v/>
      </c>
      <c r="BG98" s="27" t="str">
        <f t="shared" si="61"/>
        <v/>
      </c>
      <c r="BH98" s="174"/>
      <c r="BI98" s="89" t="str">
        <f t="shared" ca="1" si="62"/>
        <v/>
      </c>
      <c r="BJ98" s="116" t="str">
        <f t="shared" ca="1" si="63"/>
        <v/>
      </c>
      <c r="BK98" s="117" t="str">
        <f t="shared" ca="1" si="64"/>
        <v/>
      </c>
      <c r="BL98" s="117" t="str">
        <f t="shared" ca="1" si="65"/>
        <v/>
      </c>
      <c r="BM98" s="118" t="str">
        <f t="shared" ca="1" si="66"/>
        <v/>
      </c>
      <c r="BO98" s="28" t="str">
        <f t="shared" ca="1" si="41"/>
        <v/>
      </c>
    </row>
    <row r="99" spans="1:67" s="27" customFormat="1" ht="14.25" customHeight="1" x14ac:dyDescent="0.3">
      <c r="A99" s="76" t="str">
        <f t="shared" ca="1" si="42"/>
        <v/>
      </c>
      <c r="B99" s="119"/>
      <c r="C99" s="119"/>
      <c r="D99" s="119"/>
      <c r="E99" s="119" t="s">
        <v>35</v>
      </c>
      <c r="F99" s="119" t="s">
        <v>35</v>
      </c>
      <c r="G99" s="119" t="s">
        <v>355</v>
      </c>
      <c r="H99" s="119"/>
      <c r="I99" s="119"/>
      <c r="J99" s="119"/>
      <c r="L99" s="120">
        <v>61320</v>
      </c>
      <c r="M99" s="219"/>
      <c r="N99" s="121"/>
      <c r="O99" s="121"/>
      <c r="Y99" s="208"/>
      <c r="Z99" s="91"/>
      <c r="AB99" s="172"/>
      <c r="AC99" s="173"/>
      <c r="AD99" s="173"/>
      <c r="AE99" s="91">
        <v>0</v>
      </c>
      <c r="AF99" s="27">
        <v>-1</v>
      </c>
      <c r="AG99" s="27">
        <v>-1</v>
      </c>
      <c r="AH99" s="91"/>
      <c r="AK99" s="91"/>
      <c r="AN99" s="208">
        <f t="shared" si="43"/>
        <v>5</v>
      </c>
      <c r="AO99" s="27" t="str">
        <f>IF($AN100&gt;$AN99, IFERROR(MATCH($AN99, $AN100:$AN$146, 0)-1, ROW($AO$146)-ROW()), "")</f>
        <v/>
      </c>
      <c r="AP99" s="91">
        <f t="shared" ca="1" si="44"/>
        <v>0</v>
      </c>
      <c r="AQ99" s="27" t="str">
        <f t="shared" ca="1" si="45"/>
        <v/>
      </c>
      <c r="AR99" s="27" t="str">
        <f t="shared" ca="1" si="46"/>
        <v/>
      </c>
      <c r="AS99" s="87">
        <f t="shared" ca="1" si="47"/>
        <v>0</v>
      </c>
      <c r="AT99" s="27" t="str">
        <f t="shared" ca="1" si="48"/>
        <v/>
      </c>
      <c r="AU99" s="27" t="str">
        <f t="shared" ca="1" si="49"/>
        <v/>
      </c>
      <c r="AV99" s="30" t="str">
        <f t="shared" ca="1" si="50"/>
        <v/>
      </c>
      <c r="AW99" s="30" t="str">
        <f t="shared" si="51"/>
        <v/>
      </c>
      <c r="AX99" s="30" t="str">
        <f t="shared" si="52"/>
        <v/>
      </c>
      <c r="AY99" s="85" t="str">
        <f t="shared" ca="1" si="53"/>
        <v/>
      </c>
      <c r="AZ99" s="30" t="str">
        <f t="shared" si="54"/>
        <v/>
      </c>
      <c r="BA99" s="30" t="str">
        <f t="shared" si="55"/>
        <v/>
      </c>
      <c r="BB99" s="87" t="str">
        <f t="shared" ca="1" si="56"/>
        <v/>
      </c>
      <c r="BC99" s="27" t="str">
        <f t="shared" ca="1" si="57"/>
        <v/>
      </c>
      <c r="BD99" s="27" t="str">
        <f t="shared" ca="1" si="58"/>
        <v/>
      </c>
      <c r="BE99" s="166" t="str">
        <f t="shared" si="59"/>
        <v/>
      </c>
      <c r="BF99" s="27" t="str">
        <f t="shared" si="60"/>
        <v/>
      </c>
      <c r="BG99" s="27" t="str">
        <f t="shared" si="61"/>
        <v/>
      </c>
      <c r="BH99" s="174"/>
      <c r="BI99" s="89" t="str">
        <f t="shared" ca="1" si="62"/>
        <v/>
      </c>
      <c r="BJ99" s="116" t="str">
        <f t="shared" ca="1" si="63"/>
        <v/>
      </c>
      <c r="BK99" s="117" t="str">
        <f t="shared" ca="1" si="64"/>
        <v/>
      </c>
      <c r="BL99" s="117" t="str">
        <f t="shared" ca="1" si="65"/>
        <v/>
      </c>
      <c r="BM99" s="118" t="str">
        <f t="shared" ca="1" si="66"/>
        <v/>
      </c>
      <c r="BO99" s="28" t="str">
        <f t="shared" ca="1" si="41"/>
        <v/>
      </c>
    </row>
    <row r="100" spans="1:67" s="27" customFormat="1" ht="14.25" customHeight="1" x14ac:dyDescent="0.3">
      <c r="A100" s="76" t="str">
        <f t="shared" ca="1" si="42"/>
        <v/>
      </c>
      <c r="B100" s="119"/>
      <c r="C100" s="119"/>
      <c r="D100" s="119"/>
      <c r="E100" s="119" t="s">
        <v>35</v>
      </c>
      <c r="F100" s="119" t="s">
        <v>35</v>
      </c>
      <c r="G100" s="119" t="s">
        <v>356</v>
      </c>
      <c r="H100" s="119"/>
      <c r="I100" s="119"/>
      <c r="J100" s="119"/>
      <c r="L100" s="120">
        <v>61321</v>
      </c>
      <c r="M100" s="219"/>
      <c r="N100" s="121"/>
      <c r="O100" s="121"/>
      <c r="Y100" s="208"/>
      <c r="Z100" s="91"/>
      <c r="AB100" s="172"/>
      <c r="AC100" s="173"/>
      <c r="AD100" s="173"/>
      <c r="AE100" s="91">
        <v>0</v>
      </c>
      <c r="AF100" s="27">
        <v>-1</v>
      </c>
      <c r="AG100" s="27">
        <v>-1</v>
      </c>
      <c r="AH100" s="91"/>
      <c r="AK100" s="91"/>
      <c r="AN100" s="208">
        <f t="shared" si="43"/>
        <v>5</v>
      </c>
      <c r="AO100" s="27" t="str">
        <f>IF($AN101&gt;$AN100, IFERROR(MATCH($AN100, $AN101:$AN$146, 0)-1, ROW($AO$146)-ROW()), "")</f>
        <v/>
      </c>
      <c r="AP100" s="91">
        <f t="shared" ca="1" si="44"/>
        <v>0</v>
      </c>
      <c r="AQ100" s="27" t="str">
        <f t="shared" ca="1" si="45"/>
        <v/>
      </c>
      <c r="AR100" s="27" t="str">
        <f t="shared" ca="1" si="46"/>
        <v/>
      </c>
      <c r="AS100" s="87">
        <f t="shared" ca="1" si="47"/>
        <v>0</v>
      </c>
      <c r="AT100" s="27" t="str">
        <f t="shared" ca="1" si="48"/>
        <v/>
      </c>
      <c r="AU100" s="27" t="str">
        <f t="shared" ca="1" si="49"/>
        <v/>
      </c>
      <c r="AV100" s="30" t="str">
        <f t="shared" ca="1" si="50"/>
        <v/>
      </c>
      <c r="AW100" s="30" t="str">
        <f t="shared" si="51"/>
        <v/>
      </c>
      <c r="AX100" s="30" t="str">
        <f t="shared" si="52"/>
        <v/>
      </c>
      <c r="AY100" s="85" t="str">
        <f t="shared" ca="1" si="53"/>
        <v/>
      </c>
      <c r="AZ100" s="30" t="str">
        <f t="shared" si="54"/>
        <v/>
      </c>
      <c r="BA100" s="30" t="str">
        <f t="shared" si="55"/>
        <v/>
      </c>
      <c r="BB100" s="87" t="str">
        <f t="shared" ca="1" si="56"/>
        <v/>
      </c>
      <c r="BC100" s="27" t="str">
        <f t="shared" ca="1" si="57"/>
        <v/>
      </c>
      <c r="BD100" s="27" t="str">
        <f t="shared" ca="1" si="58"/>
        <v/>
      </c>
      <c r="BE100" s="166" t="str">
        <f t="shared" si="59"/>
        <v/>
      </c>
      <c r="BF100" s="27" t="str">
        <f t="shared" si="60"/>
        <v/>
      </c>
      <c r="BG100" s="27" t="str">
        <f t="shared" si="61"/>
        <v/>
      </c>
      <c r="BH100" s="174"/>
      <c r="BI100" s="89" t="str">
        <f t="shared" ca="1" si="62"/>
        <v/>
      </c>
      <c r="BJ100" s="116" t="str">
        <f t="shared" ca="1" si="63"/>
        <v/>
      </c>
      <c r="BK100" s="117" t="str">
        <f t="shared" ca="1" si="64"/>
        <v/>
      </c>
      <c r="BL100" s="117" t="str">
        <f t="shared" ca="1" si="65"/>
        <v/>
      </c>
      <c r="BM100" s="118" t="str">
        <f t="shared" ca="1" si="66"/>
        <v/>
      </c>
      <c r="BO100" s="28" t="str">
        <f t="shared" ca="1" si="41"/>
        <v/>
      </c>
    </row>
    <row r="101" spans="1:67" s="27" customFormat="1" ht="14.25" customHeight="1" x14ac:dyDescent="0.3">
      <c r="A101" s="76" t="str">
        <f t="shared" ca="1" si="42"/>
        <v/>
      </c>
      <c r="B101" s="119"/>
      <c r="C101" s="119"/>
      <c r="D101" s="119"/>
      <c r="E101" s="119" t="s">
        <v>35</v>
      </c>
      <c r="F101" s="119" t="s">
        <v>322</v>
      </c>
      <c r="G101" s="119"/>
      <c r="H101" s="119"/>
      <c r="I101" s="119"/>
      <c r="J101" s="119"/>
      <c r="L101" s="120">
        <v>6133</v>
      </c>
      <c r="M101" s="219">
        <f>SUM(M102:M103)</f>
        <v>0</v>
      </c>
      <c r="N101" s="121"/>
      <c r="O101" s="121"/>
      <c r="Y101" s="208"/>
      <c r="Z101" s="91"/>
      <c r="AB101" s="172"/>
      <c r="AC101" s="173"/>
      <c r="AD101" s="173"/>
      <c r="AE101" s="91">
        <v>0</v>
      </c>
      <c r="AF101" s="27">
        <v>-1</v>
      </c>
      <c r="AG101" s="27">
        <v>-1</v>
      </c>
      <c r="AH101" s="91"/>
      <c r="AK101" s="91"/>
      <c r="AN101" s="208">
        <f t="shared" si="43"/>
        <v>4</v>
      </c>
      <c r="AO101" s="27">
        <f>IF($AN102&gt;$AN101, IFERROR(MATCH($AN101, $AN102:$AN$146, 0)-1, ROW($AO$146)-ROW()), "")</f>
        <v>2</v>
      </c>
      <c r="AP101" s="91">
        <f t="shared" ca="1" si="44"/>
        <v>0</v>
      </c>
      <c r="AQ101" s="27" t="str">
        <f t="shared" ca="1" si="45"/>
        <v/>
      </c>
      <c r="AR101" s="27" t="str">
        <f t="shared" ca="1" si="46"/>
        <v/>
      </c>
      <c r="AS101" s="87">
        <f t="shared" ca="1" si="47"/>
        <v>0</v>
      </c>
      <c r="AT101" s="27" t="str">
        <f t="shared" ca="1" si="48"/>
        <v/>
      </c>
      <c r="AU101" s="27" t="str">
        <f t="shared" ca="1" si="49"/>
        <v/>
      </c>
      <c r="AV101" s="30" t="str">
        <f t="shared" ca="1" si="50"/>
        <v/>
      </c>
      <c r="AW101" s="30" t="str">
        <f t="shared" si="51"/>
        <v/>
      </c>
      <c r="AX101" s="30" t="str">
        <f t="shared" si="52"/>
        <v/>
      </c>
      <c r="AY101" s="85" t="str">
        <f t="shared" ca="1" si="53"/>
        <v/>
      </c>
      <c r="AZ101" s="30" t="str">
        <f t="shared" si="54"/>
        <v/>
      </c>
      <c r="BA101" s="30" t="str">
        <f t="shared" si="55"/>
        <v/>
      </c>
      <c r="BB101" s="87" t="str">
        <f t="shared" ca="1" si="56"/>
        <v/>
      </c>
      <c r="BC101" s="27" t="str">
        <f t="shared" ca="1" si="57"/>
        <v/>
      </c>
      <c r="BD101" s="27" t="str">
        <f t="shared" ca="1" si="58"/>
        <v/>
      </c>
      <c r="BE101" s="166" t="str">
        <f t="shared" si="59"/>
        <v/>
      </c>
      <c r="BF101" s="27" t="str">
        <f t="shared" si="60"/>
        <v/>
      </c>
      <c r="BG101" s="27" t="str">
        <f t="shared" si="61"/>
        <v/>
      </c>
      <c r="BH101" s="174"/>
      <c r="BI101" s="89" t="str">
        <f t="shared" ca="1" si="62"/>
        <v/>
      </c>
      <c r="BJ101" s="116" t="str">
        <f t="shared" ca="1" si="63"/>
        <v/>
      </c>
      <c r="BK101" s="117" t="str">
        <f t="shared" ca="1" si="64"/>
        <v/>
      </c>
      <c r="BL101" s="117" t="str">
        <f t="shared" ca="1" si="65"/>
        <v/>
      </c>
      <c r="BM101" s="118" t="str">
        <f t="shared" ca="1" si="66"/>
        <v/>
      </c>
      <c r="BO101" s="28" t="str">
        <f t="shared" ca="1" si="41"/>
        <v/>
      </c>
    </row>
    <row r="102" spans="1:67" s="27" customFormat="1" ht="14.25" customHeight="1" x14ac:dyDescent="0.3">
      <c r="A102" s="76" t="str">
        <f t="shared" ca="1" si="42"/>
        <v/>
      </c>
      <c r="B102" s="119"/>
      <c r="C102" s="119"/>
      <c r="D102" s="119"/>
      <c r="E102" s="119" t="s">
        <v>35</v>
      </c>
      <c r="F102" s="119" t="s">
        <v>35</v>
      </c>
      <c r="G102" s="119" t="s">
        <v>313</v>
      </c>
      <c r="H102" s="119"/>
      <c r="I102" s="119"/>
      <c r="J102" s="119"/>
      <c r="L102" s="120">
        <v>61330</v>
      </c>
      <c r="M102" s="219"/>
      <c r="N102" s="121"/>
      <c r="O102" s="121"/>
      <c r="Y102" s="208"/>
      <c r="Z102" s="91"/>
      <c r="AB102" s="172"/>
      <c r="AC102" s="173"/>
      <c r="AD102" s="173"/>
      <c r="AE102" s="91">
        <v>0</v>
      </c>
      <c r="AF102" s="27">
        <v>-1</v>
      </c>
      <c r="AG102" s="27">
        <v>-1</v>
      </c>
      <c r="AH102" s="91"/>
      <c r="AK102" s="91"/>
      <c r="AN102" s="208">
        <f t="shared" si="43"/>
        <v>5</v>
      </c>
      <c r="AO102" s="27" t="str">
        <f>IF($AN103&gt;$AN102, IFERROR(MATCH($AN102, $AN103:$AN$146, 0)-1, ROW($AO$146)-ROW()), "")</f>
        <v/>
      </c>
      <c r="AP102" s="91">
        <f t="shared" ca="1" si="44"/>
        <v>0</v>
      </c>
      <c r="AQ102" s="27" t="str">
        <f t="shared" ca="1" si="45"/>
        <v/>
      </c>
      <c r="AR102" s="27" t="str">
        <f t="shared" ca="1" si="46"/>
        <v/>
      </c>
      <c r="AS102" s="87">
        <f t="shared" ca="1" si="47"/>
        <v>0</v>
      </c>
      <c r="AT102" s="27" t="str">
        <f t="shared" ca="1" si="48"/>
        <v/>
      </c>
      <c r="AU102" s="27" t="str">
        <f t="shared" ca="1" si="49"/>
        <v/>
      </c>
      <c r="AV102" s="30" t="str">
        <f t="shared" ca="1" si="50"/>
        <v/>
      </c>
      <c r="AW102" s="30" t="str">
        <f t="shared" si="51"/>
        <v/>
      </c>
      <c r="AX102" s="30" t="str">
        <f t="shared" si="52"/>
        <v/>
      </c>
      <c r="AY102" s="85" t="str">
        <f t="shared" ca="1" si="53"/>
        <v/>
      </c>
      <c r="AZ102" s="30" t="str">
        <f t="shared" si="54"/>
        <v/>
      </c>
      <c r="BA102" s="30" t="str">
        <f t="shared" si="55"/>
        <v/>
      </c>
      <c r="BB102" s="87" t="str">
        <f t="shared" ca="1" si="56"/>
        <v/>
      </c>
      <c r="BC102" s="27" t="str">
        <f t="shared" ca="1" si="57"/>
        <v/>
      </c>
      <c r="BD102" s="27" t="str">
        <f t="shared" ca="1" si="58"/>
        <v/>
      </c>
      <c r="BE102" s="166" t="str">
        <f t="shared" si="59"/>
        <v/>
      </c>
      <c r="BF102" s="27" t="str">
        <f t="shared" si="60"/>
        <v/>
      </c>
      <c r="BG102" s="27" t="str">
        <f t="shared" si="61"/>
        <v/>
      </c>
      <c r="BH102" s="174"/>
      <c r="BI102" s="89" t="str">
        <f t="shared" ca="1" si="62"/>
        <v/>
      </c>
      <c r="BJ102" s="116" t="str">
        <f t="shared" ca="1" si="63"/>
        <v/>
      </c>
      <c r="BK102" s="117" t="str">
        <f t="shared" ca="1" si="64"/>
        <v/>
      </c>
      <c r="BL102" s="117" t="str">
        <f t="shared" ca="1" si="65"/>
        <v/>
      </c>
      <c r="BM102" s="118" t="str">
        <f t="shared" ca="1" si="66"/>
        <v/>
      </c>
      <c r="BO102" s="28" t="str">
        <f t="shared" ca="1" si="41"/>
        <v/>
      </c>
    </row>
    <row r="103" spans="1:67" s="27" customFormat="1" ht="14.25" customHeight="1" x14ac:dyDescent="0.3">
      <c r="A103" s="76" t="str">
        <f t="shared" ca="1" si="42"/>
        <v/>
      </c>
      <c r="B103" s="119"/>
      <c r="C103" s="119"/>
      <c r="D103" s="119"/>
      <c r="E103" s="119" t="s">
        <v>35</v>
      </c>
      <c r="F103" s="119" t="s">
        <v>35</v>
      </c>
      <c r="G103" s="119" t="s">
        <v>314</v>
      </c>
      <c r="H103" s="119"/>
      <c r="I103" s="119"/>
      <c r="J103" s="119"/>
      <c r="L103" s="120">
        <v>61331</v>
      </c>
      <c r="M103" s="219"/>
      <c r="N103" s="121"/>
      <c r="O103" s="121"/>
      <c r="Y103" s="208"/>
      <c r="Z103" s="91"/>
      <c r="AB103" s="172"/>
      <c r="AC103" s="173"/>
      <c r="AD103" s="173"/>
      <c r="AE103" s="91">
        <v>0</v>
      </c>
      <c r="AF103" s="27">
        <v>-1</v>
      </c>
      <c r="AG103" s="27">
        <v>-1</v>
      </c>
      <c r="AH103" s="91"/>
      <c r="AK103" s="91"/>
      <c r="AN103" s="208">
        <f t="shared" si="43"/>
        <v>5</v>
      </c>
      <c r="AO103" s="27" t="str">
        <f>IF($AN104&gt;$AN103, IFERROR(MATCH($AN103, $AN104:$AN$146, 0)-1, ROW($AO$146)-ROW()), "")</f>
        <v/>
      </c>
      <c r="AP103" s="91">
        <f t="shared" ca="1" si="44"/>
        <v>0</v>
      </c>
      <c r="AQ103" s="27" t="str">
        <f t="shared" ca="1" si="45"/>
        <v/>
      </c>
      <c r="AR103" s="27" t="str">
        <f t="shared" ca="1" si="46"/>
        <v/>
      </c>
      <c r="AS103" s="87">
        <f t="shared" ca="1" si="47"/>
        <v>0</v>
      </c>
      <c r="AT103" s="27" t="str">
        <f t="shared" ca="1" si="48"/>
        <v/>
      </c>
      <c r="AU103" s="27" t="str">
        <f t="shared" ca="1" si="49"/>
        <v/>
      </c>
      <c r="AV103" s="30" t="str">
        <f t="shared" ca="1" si="50"/>
        <v/>
      </c>
      <c r="AW103" s="30" t="str">
        <f t="shared" si="51"/>
        <v/>
      </c>
      <c r="AX103" s="30" t="str">
        <f t="shared" si="52"/>
        <v/>
      </c>
      <c r="AY103" s="85" t="str">
        <f t="shared" ca="1" si="53"/>
        <v/>
      </c>
      <c r="AZ103" s="30" t="str">
        <f t="shared" si="54"/>
        <v/>
      </c>
      <c r="BA103" s="30" t="str">
        <f t="shared" si="55"/>
        <v/>
      </c>
      <c r="BB103" s="87" t="str">
        <f t="shared" ca="1" si="56"/>
        <v/>
      </c>
      <c r="BC103" s="27" t="str">
        <f t="shared" ca="1" si="57"/>
        <v/>
      </c>
      <c r="BD103" s="27" t="str">
        <f t="shared" ca="1" si="58"/>
        <v/>
      </c>
      <c r="BE103" s="166" t="str">
        <f t="shared" si="59"/>
        <v/>
      </c>
      <c r="BF103" s="27" t="str">
        <f t="shared" si="60"/>
        <v/>
      </c>
      <c r="BG103" s="27" t="str">
        <f t="shared" si="61"/>
        <v/>
      </c>
      <c r="BH103" s="174"/>
      <c r="BI103" s="89" t="str">
        <f t="shared" ca="1" si="62"/>
        <v/>
      </c>
      <c r="BJ103" s="116" t="str">
        <f t="shared" ca="1" si="63"/>
        <v/>
      </c>
      <c r="BK103" s="117" t="str">
        <f t="shared" ca="1" si="64"/>
        <v/>
      </c>
      <c r="BL103" s="117" t="str">
        <f t="shared" ca="1" si="65"/>
        <v/>
      </c>
      <c r="BM103" s="118" t="str">
        <f t="shared" ca="1" si="66"/>
        <v/>
      </c>
      <c r="BO103" s="28" t="str">
        <f t="shared" ca="1" si="41"/>
        <v/>
      </c>
    </row>
    <row r="104" spans="1:67" s="27" customFormat="1" ht="14.25" customHeight="1" x14ac:dyDescent="0.3">
      <c r="A104" s="76" t="str">
        <f t="shared" ca="1" si="42"/>
        <v/>
      </c>
      <c r="B104" s="119"/>
      <c r="C104" s="119"/>
      <c r="D104" s="119"/>
      <c r="E104" s="119" t="s">
        <v>35</v>
      </c>
      <c r="F104" s="119" t="s">
        <v>323</v>
      </c>
      <c r="G104" s="119"/>
      <c r="H104" s="119"/>
      <c r="I104" s="119"/>
      <c r="J104" s="119"/>
      <c r="L104" s="120">
        <v>6137</v>
      </c>
      <c r="M104" s="219"/>
      <c r="N104" s="121"/>
      <c r="O104" s="121"/>
      <c r="Y104" s="208"/>
      <c r="Z104" s="91"/>
      <c r="AB104" s="172"/>
      <c r="AC104" s="173"/>
      <c r="AD104" s="173"/>
      <c r="AE104" s="91">
        <v>0</v>
      </c>
      <c r="AF104" s="27">
        <v>-1</v>
      </c>
      <c r="AG104" s="27">
        <v>-1</v>
      </c>
      <c r="AH104" s="91"/>
      <c r="AK104" s="91"/>
      <c r="AN104" s="208">
        <f t="shared" si="43"/>
        <v>4</v>
      </c>
      <c r="AO104" s="27" t="str">
        <f>IF($AN105&gt;$AN104, IFERROR(MATCH($AN104, $AN105:$AN$146, 0)-1, ROW($AO$146)-ROW()), "")</f>
        <v/>
      </c>
      <c r="AP104" s="91">
        <f t="shared" ca="1" si="44"/>
        <v>0</v>
      </c>
      <c r="AQ104" s="27" t="str">
        <f t="shared" ca="1" si="45"/>
        <v/>
      </c>
      <c r="AR104" s="27" t="str">
        <f t="shared" ca="1" si="46"/>
        <v/>
      </c>
      <c r="AS104" s="87">
        <f t="shared" ca="1" si="47"/>
        <v>0</v>
      </c>
      <c r="AT104" s="27" t="str">
        <f t="shared" ca="1" si="48"/>
        <v/>
      </c>
      <c r="AU104" s="27" t="str">
        <f t="shared" ca="1" si="49"/>
        <v/>
      </c>
      <c r="AV104" s="30" t="str">
        <f t="shared" ca="1" si="50"/>
        <v/>
      </c>
      <c r="AW104" s="30" t="str">
        <f t="shared" si="51"/>
        <v/>
      </c>
      <c r="AX104" s="30" t="str">
        <f t="shared" si="52"/>
        <v/>
      </c>
      <c r="AY104" s="85" t="str">
        <f t="shared" ca="1" si="53"/>
        <v/>
      </c>
      <c r="AZ104" s="30" t="str">
        <f t="shared" si="54"/>
        <v/>
      </c>
      <c r="BA104" s="30" t="str">
        <f t="shared" si="55"/>
        <v/>
      </c>
      <c r="BB104" s="87" t="str">
        <f t="shared" ca="1" si="56"/>
        <v/>
      </c>
      <c r="BC104" s="27" t="str">
        <f t="shared" ca="1" si="57"/>
        <v/>
      </c>
      <c r="BD104" s="27" t="str">
        <f t="shared" ca="1" si="58"/>
        <v/>
      </c>
      <c r="BE104" s="166" t="str">
        <f t="shared" si="59"/>
        <v/>
      </c>
      <c r="BF104" s="27" t="str">
        <f t="shared" si="60"/>
        <v/>
      </c>
      <c r="BG104" s="27" t="str">
        <f t="shared" si="61"/>
        <v/>
      </c>
      <c r="BH104" s="174"/>
      <c r="BI104" s="89" t="str">
        <f t="shared" ca="1" si="62"/>
        <v/>
      </c>
      <c r="BJ104" s="116" t="str">
        <f t="shared" ca="1" si="63"/>
        <v/>
      </c>
      <c r="BK104" s="117" t="str">
        <f t="shared" ca="1" si="64"/>
        <v/>
      </c>
      <c r="BL104" s="117" t="str">
        <f t="shared" ca="1" si="65"/>
        <v/>
      </c>
      <c r="BM104" s="118" t="str">
        <f t="shared" ca="1" si="66"/>
        <v/>
      </c>
      <c r="BO104" s="28" t="str">
        <f t="shared" ca="1" si="41"/>
        <v/>
      </c>
    </row>
    <row r="105" spans="1:67" s="27" customFormat="1" ht="14.25" customHeight="1" x14ac:dyDescent="0.3">
      <c r="A105" s="76" t="str">
        <f t="shared" ca="1" si="42"/>
        <v/>
      </c>
      <c r="B105" s="119"/>
      <c r="C105" s="119"/>
      <c r="D105" s="119"/>
      <c r="E105" s="119" t="s">
        <v>35</v>
      </c>
      <c r="F105" s="119" t="s">
        <v>324</v>
      </c>
      <c r="G105" s="119"/>
      <c r="H105" s="119"/>
      <c r="I105" s="119"/>
      <c r="J105" s="119"/>
      <c r="L105" s="120">
        <v>6138</v>
      </c>
      <c r="M105" s="219"/>
      <c r="N105" s="121"/>
      <c r="O105" s="121"/>
      <c r="Y105" s="208"/>
      <c r="Z105" s="91"/>
      <c r="AB105" s="172"/>
      <c r="AC105" s="173"/>
      <c r="AD105" s="173"/>
      <c r="AE105" s="91">
        <v>0</v>
      </c>
      <c r="AF105" s="27">
        <v>-1</v>
      </c>
      <c r="AG105" s="27">
        <v>-1</v>
      </c>
      <c r="AH105" s="91"/>
      <c r="AK105" s="91"/>
      <c r="AN105" s="208">
        <f t="shared" si="43"/>
        <v>4</v>
      </c>
      <c r="AO105" s="27" t="str">
        <f>IF($AN106&gt;$AN105, IFERROR(MATCH($AN105, $AN106:$AN$146, 0)-1, ROW($AO$146)-ROW()), "")</f>
        <v/>
      </c>
      <c r="AP105" s="91">
        <f t="shared" ca="1" si="44"/>
        <v>0</v>
      </c>
      <c r="AQ105" s="27" t="str">
        <f t="shared" ca="1" si="45"/>
        <v/>
      </c>
      <c r="AR105" s="27" t="str">
        <f t="shared" ca="1" si="46"/>
        <v/>
      </c>
      <c r="AS105" s="87">
        <f t="shared" ca="1" si="47"/>
        <v>0</v>
      </c>
      <c r="AT105" s="27" t="str">
        <f t="shared" ca="1" si="48"/>
        <v/>
      </c>
      <c r="AU105" s="27" t="str">
        <f t="shared" ca="1" si="49"/>
        <v/>
      </c>
      <c r="AV105" s="30" t="str">
        <f t="shared" ca="1" si="50"/>
        <v/>
      </c>
      <c r="AW105" s="30" t="str">
        <f t="shared" si="51"/>
        <v/>
      </c>
      <c r="AX105" s="30" t="str">
        <f t="shared" si="52"/>
        <v/>
      </c>
      <c r="AY105" s="85" t="str">
        <f t="shared" ca="1" si="53"/>
        <v/>
      </c>
      <c r="AZ105" s="30" t="str">
        <f t="shared" si="54"/>
        <v/>
      </c>
      <c r="BA105" s="30" t="str">
        <f t="shared" si="55"/>
        <v/>
      </c>
      <c r="BB105" s="87" t="str">
        <f t="shared" ca="1" si="56"/>
        <v/>
      </c>
      <c r="BC105" s="27" t="str">
        <f t="shared" ca="1" si="57"/>
        <v/>
      </c>
      <c r="BD105" s="27" t="str">
        <f t="shared" ca="1" si="58"/>
        <v/>
      </c>
      <c r="BE105" s="166" t="str">
        <f t="shared" si="59"/>
        <v/>
      </c>
      <c r="BF105" s="27" t="str">
        <f t="shared" si="60"/>
        <v/>
      </c>
      <c r="BG105" s="27" t="str">
        <f t="shared" si="61"/>
        <v/>
      </c>
      <c r="BH105" s="174"/>
      <c r="BI105" s="89" t="str">
        <f t="shared" ca="1" si="62"/>
        <v/>
      </c>
      <c r="BJ105" s="116" t="str">
        <f t="shared" ca="1" si="63"/>
        <v/>
      </c>
      <c r="BK105" s="117" t="str">
        <f t="shared" ca="1" si="64"/>
        <v/>
      </c>
      <c r="BL105" s="117" t="str">
        <f t="shared" ca="1" si="65"/>
        <v/>
      </c>
      <c r="BM105" s="118" t="str">
        <f t="shared" ca="1" si="66"/>
        <v/>
      </c>
      <c r="BO105" s="28" t="str">
        <f t="shared" ca="1" si="41"/>
        <v/>
      </c>
    </row>
    <row r="106" spans="1:67" s="27" customFormat="1" ht="14.25" customHeight="1" x14ac:dyDescent="0.3">
      <c r="A106" s="76" t="str">
        <f t="shared" ca="1" si="42"/>
        <v/>
      </c>
      <c r="B106" s="119"/>
      <c r="C106" s="119"/>
      <c r="D106" s="119"/>
      <c r="E106" s="119" t="s">
        <v>325</v>
      </c>
      <c r="F106" s="119"/>
      <c r="G106" s="119"/>
      <c r="H106" s="119"/>
      <c r="I106" s="119"/>
      <c r="J106" s="119"/>
      <c r="L106" s="120">
        <v>614</v>
      </c>
      <c r="M106" s="219"/>
      <c r="N106" s="121"/>
      <c r="O106" s="121"/>
      <c r="Y106" s="208"/>
      <c r="Z106" s="91"/>
      <c r="AB106" s="172"/>
      <c r="AC106" s="173"/>
      <c r="AD106" s="173"/>
      <c r="AE106" s="91">
        <v>0</v>
      </c>
      <c r="AF106" s="27">
        <v>-1</v>
      </c>
      <c r="AG106" s="27">
        <v>-1</v>
      </c>
      <c r="AH106" s="91"/>
      <c r="AK106" s="91"/>
      <c r="AN106" s="208">
        <f t="shared" si="43"/>
        <v>3</v>
      </c>
      <c r="AO106" s="27" t="str">
        <f>IF($AN107&gt;$AN106, IFERROR(MATCH($AN106, $AN107:$AN$146, 0)-1, ROW($AO$146)-ROW()), "")</f>
        <v/>
      </c>
      <c r="AP106" s="91">
        <f t="shared" ca="1" si="44"/>
        <v>0</v>
      </c>
      <c r="AQ106" s="27" t="str">
        <f t="shared" ca="1" si="45"/>
        <v/>
      </c>
      <c r="AR106" s="27" t="str">
        <f t="shared" ca="1" si="46"/>
        <v/>
      </c>
      <c r="AS106" s="87">
        <f t="shared" ca="1" si="47"/>
        <v>0</v>
      </c>
      <c r="AT106" s="27" t="str">
        <f t="shared" ca="1" si="48"/>
        <v/>
      </c>
      <c r="AU106" s="27" t="str">
        <f t="shared" ca="1" si="49"/>
        <v/>
      </c>
      <c r="AV106" s="30" t="str">
        <f t="shared" ca="1" si="50"/>
        <v/>
      </c>
      <c r="AW106" s="30" t="str">
        <f t="shared" si="51"/>
        <v/>
      </c>
      <c r="AX106" s="30" t="str">
        <f t="shared" si="52"/>
        <v/>
      </c>
      <c r="AY106" s="85" t="str">
        <f t="shared" ca="1" si="53"/>
        <v/>
      </c>
      <c r="AZ106" s="30" t="str">
        <f t="shared" si="54"/>
        <v/>
      </c>
      <c r="BA106" s="30" t="str">
        <f t="shared" si="55"/>
        <v/>
      </c>
      <c r="BB106" s="87" t="str">
        <f t="shared" ca="1" si="56"/>
        <v/>
      </c>
      <c r="BC106" s="27" t="str">
        <f t="shared" ca="1" si="57"/>
        <v/>
      </c>
      <c r="BD106" s="27" t="str">
        <f t="shared" ca="1" si="58"/>
        <v/>
      </c>
      <c r="BE106" s="166" t="str">
        <f t="shared" si="59"/>
        <v/>
      </c>
      <c r="BF106" s="27" t="str">
        <f t="shared" si="60"/>
        <v/>
      </c>
      <c r="BG106" s="27" t="str">
        <f t="shared" si="61"/>
        <v/>
      </c>
      <c r="BH106" s="174"/>
      <c r="BI106" s="89" t="str">
        <f t="shared" ca="1" si="62"/>
        <v/>
      </c>
      <c r="BJ106" s="116" t="str">
        <f t="shared" ca="1" si="63"/>
        <v/>
      </c>
      <c r="BK106" s="117" t="str">
        <f t="shared" ca="1" si="64"/>
        <v/>
      </c>
      <c r="BL106" s="117" t="str">
        <f t="shared" ca="1" si="65"/>
        <v/>
      </c>
      <c r="BM106" s="118" t="str">
        <f t="shared" ca="1" si="66"/>
        <v/>
      </c>
      <c r="BO106" s="28" t="str">
        <f t="shared" ca="1" si="41"/>
        <v/>
      </c>
    </row>
    <row r="107" spans="1:67" s="27" customFormat="1" ht="14.25" customHeight="1" x14ac:dyDescent="0.3">
      <c r="A107" s="76" t="str">
        <f t="shared" ca="1" si="42"/>
        <v/>
      </c>
      <c r="B107" s="119"/>
      <c r="C107" s="119"/>
      <c r="D107" s="119"/>
      <c r="E107" s="119" t="s">
        <v>326</v>
      </c>
      <c r="F107" s="119"/>
      <c r="G107" s="119"/>
      <c r="H107" s="119"/>
      <c r="I107" s="119"/>
      <c r="J107" s="119"/>
      <c r="L107" s="120">
        <v>615</v>
      </c>
      <c r="M107" s="219"/>
      <c r="N107" s="121"/>
      <c r="O107" s="121"/>
      <c r="Y107" s="208"/>
      <c r="Z107" s="91"/>
      <c r="AB107" s="172"/>
      <c r="AC107" s="173"/>
      <c r="AD107" s="173"/>
      <c r="AE107" s="91">
        <v>0</v>
      </c>
      <c r="AF107" s="27">
        <v>-1</v>
      </c>
      <c r="AG107" s="27">
        <v>-1</v>
      </c>
      <c r="AH107" s="91"/>
      <c r="AK107" s="91"/>
      <c r="AN107" s="208">
        <f t="shared" si="43"/>
        <v>3</v>
      </c>
      <c r="AO107" s="27" t="str">
        <f>IF($AN108&gt;$AN107, IFERROR(MATCH($AN107, $AN108:$AN$146, 0)-1, ROW($AO$146)-ROW()), "")</f>
        <v/>
      </c>
      <c r="AP107" s="91">
        <f t="shared" ca="1" si="44"/>
        <v>0</v>
      </c>
      <c r="AQ107" s="27" t="str">
        <f t="shared" ca="1" si="45"/>
        <v/>
      </c>
      <c r="AR107" s="27" t="str">
        <f t="shared" ca="1" si="46"/>
        <v/>
      </c>
      <c r="AS107" s="87">
        <f t="shared" ca="1" si="47"/>
        <v>0</v>
      </c>
      <c r="AT107" s="27" t="str">
        <f t="shared" ca="1" si="48"/>
        <v/>
      </c>
      <c r="AU107" s="27" t="str">
        <f t="shared" ca="1" si="49"/>
        <v/>
      </c>
      <c r="AV107" s="30" t="str">
        <f t="shared" ca="1" si="50"/>
        <v/>
      </c>
      <c r="AW107" s="30" t="str">
        <f t="shared" si="51"/>
        <v/>
      </c>
      <c r="AX107" s="30" t="str">
        <f t="shared" si="52"/>
        <v/>
      </c>
      <c r="AY107" s="85" t="str">
        <f t="shared" ca="1" si="53"/>
        <v/>
      </c>
      <c r="AZ107" s="30" t="str">
        <f t="shared" si="54"/>
        <v/>
      </c>
      <c r="BA107" s="30" t="str">
        <f t="shared" si="55"/>
        <v/>
      </c>
      <c r="BB107" s="87" t="str">
        <f t="shared" ca="1" si="56"/>
        <v/>
      </c>
      <c r="BC107" s="27" t="str">
        <f t="shared" ca="1" si="57"/>
        <v/>
      </c>
      <c r="BD107" s="27" t="str">
        <f t="shared" ca="1" si="58"/>
        <v/>
      </c>
      <c r="BE107" s="166" t="str">
        <f t="shared" si="59"/>
        <v/>
      </c>
      <c r="BF107" s="27" t="str">
        <f t="shared" si="60"/>
        <v/>
      </c>
      <c r="BG107" s="27" t="str">
        <f t="shared" si="61"/>
        <v/>
      </c>
      <c r="BH107" s="174"/>
      <c r="BI107" s="89" t="str">
        <f t="shared" ca="1" si="62"/>
        <v/>
      </c>
      <c r="BJ107" s="116" t="str">
        <f t="shared" ca="1" si="63"/>
        <v/>
      </c>
      <c r="BK107" s="117" t="str">
        <f t="shared" ca="1" si="64"/>
        <v/>
      </c>
      <c r="BL107" s="117" t="str">
        <f t="shared" ca="1" si="65"/>
        <v/>
      </c>
      <c r="BM107" s="118" t="str">
        <f t="shared" ca="1" si="66"/>
        <v/>
      </c>
      <c r="BO107" s="28" t="str">
        <f t="shared" ca="1" si="41"/>
        <v/>
      </c>
    </row>
    <row r="108" spans="1:67" s="27" customFormat="1" ht="14.25" customHeight="1" x14ac:dyDescent="0.3">
      <c r="A108" s="76" t="str">
        <f t="shared" ca="1" si="42"/>
        <v/>
      </c>
      <c r="B108" s="119"/>
      <c r="C108" s="119"/>
      <c r="D108" s="119"/>
      <c r="E108" s="119" t="s">
        <v>357</v>
      </c>
      <c r="F108" s="119"/>
      <c r="G108" s="119"/>
      <c r="H108" s="119"/>
      <c r="I108" s="119"/>
      <c r="J108" s="119"/>
      <c r="L108" s="120">
        <v>616</v>
      </c>
      <c r="M108" s="219"/>
      <c r="N108" s="121"/>
      <c r="O108" s="121"/>
      <c r="Y108" s="208"/>
      <c r="Z108" s="91"/>
      <c r="AB108" s="172"/>
      <c r="AC108" s="173"/>
      <c r="AD108" s="173"/>
      <c r="AE108" s="91">
        <v>0</v>
      </c>
      <c r="AF108" s="27">
        <v>-1</v>
      </c>
      <c r="AG108" s="27">
        <v>-1</v>
      </c>
      <c r="AH108" s="91"/>
      <c r="AK108" s="91"/>
      <c r="AN108" s="208">
        <f t="shared" si="43"/>
        <v>3</v>
      </c>
      <c r="AO108" s="27" t="str">
        <f>IF($AN109&gt;$AN108, IFERROR(MATCH($AN108, $AN109:$AN$146, 0)-1, ROW($AO$146)-ROW()), "")</f>
        <v/>
      </c>
      <c r="AP108" s="91">
        <f t="shared" ca="1" si="44"/>
        <v>0</v>
      </c>
      <c r="AQ108" s="27" t="str">
        <f t="shared" ca="1" si="45"/>
        <v/>
      </c>
      <c r="AR108" s="27" t="str">
        <f t="shared" ca="1" si="46"/>
        <v/>
      </c>
      <c r="AS108" s="87">
        <f t="shared" ca="1" si="47"/>
        <v>0</v>
      </c>
      <c r="AT108" s="27" t="str">
        <f t="shared" ca="1" si="48"/>
        <v/>
      </c>
      <c r="AU108" s="27" t="str">
        <f t="shared" ca="1" si="49"/>
        <v/>
      </c>
      <c r="AV108" s="30" t="str">
        <f t="shared" ca="1" si="50"/>
        <v/>
      </c>
      <c r="AW108" s="30" t="str">
        <f t="shared" si="51"/>
        <v/>
      </c>
      <c r="AX108" s="30" t="str">
        <f t="shared" si="52"/>
        <v/>
      </c>
      <c r="AY108" s="85" t="str">
        <f t="shared" ca="1" si="53"/>
        <v/>
      </c>
      <c r="AZ108" s="30" t="str">
        <f t="shared" si="54"/>
        <v/>
      </c>
      <c r="BA108" s="30" t="str">
        <f t="shared" si="55"/>
        <v/>
      </c>
      <c r="BB108" s="87" t="str">
        <f t="shared" ca="1" si="56"/>
        <v/>
      </c>
      <c r="BC108" s="27" t="str">
        <f t="shared" ca="1" si="57"/>
        <v/>
      </c>
      <c r="BD108" s="27" t="str">
        <f t="shared" ca="1" si="58"/>
        <v/>
      </c>
      <c r="BE108" s="166" t="str">
        <f t="shared" si="59"/>
        <v/>
      </c>
      <c r="BF108" s="27" t="str">
        <f t="shared" si="60"/>
        <v/>
      </c>
      <c r="BG108" s="27" t="str">
        <f t="shared" si="61"/>
        <v/>
      </c>
      <c r="BH108" s="174"/>
      <c r="BI108" s="89" t="str">
        <f t="shared" ca="1" si="62"/>
        <v/>
      </c>
      <c r="BJ108" s="116" t="str">
        <f t="shared" ca="1" si="63"/>
        <v/>
      </c>
      <c r="BK108" s="117" t="str">
        <f t="shared" ca="1" si="64"/>
        <v/>
      </c>
      <c r="BL108" s="117" t="str">
        <f t="shared" ca="1" si="65"/>
        <v/>
      </c>
      <c r="BM108" s="118" t="str">
        <f t="shared" ca="1" si="66"/>
        <v/>
      </c>
      <c r="BO108" s="28" t="str">
        <f t="shared" ca="1" si="41"/>
        <v/>
      </c>
    </row>
    <row r="109" spans="1:67" s="27" customFormat="1" ht="14.25" customHeight="1" x14ac:dyDescent="0.3">
      <c r="A109" s="76" t="str">
        <f t="shared" ca="1" si="42"/>
        <v/>
      </c>
      <c r="B109" s="119"/>
      <c r="C109" s="119"/>
      <c r="D109" s="119"/>
      <c r="E109" s="119" t="s">
        <v>327</v>
      </c>
      <c r="F109" s="119"/>
      <c r="G109" s="119"/>
      <c r="H109" s="119"/>
      <c r="I109" s="119"/>
      <c r="J109" s="119"/>
      <c r="L109" s="120">
        <v>617</v>
      </c>
      <c r="M109" s="219"/>
      <c r="N109" s="121"/>
      <c r="O109" s="121"/>
      <c r="Y109" s="208"/>
      <c r="Z109" s="91"/>
      <c r="AB109" s="172"/>
      <c r="AC109" s="173"/>
      <c r="AD109" s="173"/>
      <c r="AE109" s="91">
        <v>0</v>
      </c>
      <c r="AF109" s="27">
        <v>-1</v>
      </c>
      <c r="AG109" s="27">
        <v>-1</v>
      </c>
      <c r="AH109" s="91"/>
      <c r="AK109" s="91"/>
      <c r="AN109" s="208">
        <f t="shared" si="43"/>
        <v>3</v>
      </c>
      <c r="AO109" s="27" t="str">
        <f>IF($AN110&gt;$AN109, IFERROR(MATCH($AN109, $AN110:$AN$146, 0)-1, ROW($AO$146)-ROW()), "")</f>
        <v/>
      </c>
      <c r="AP109" s="91">
        <f t="shared" ca="1" si="44"/>
        <v>0</v>
      </c>
      <c r="AQ109" s="27" t="str">
        <f t="shared" ca="1" si="45"/>
        <v/>
      </c>
      <c r="AR109" s="27" t="str">
        <f t="shared" ca="1" si="46"/>
        <v/>
      </c>
      <c r="AS109" s="87">
        <f t="shared" ca="1" si="47"/>
        <v>0</v>
      </c>
      <c r="AT109" s="27" t="str">
        <f t="shared" ca="1" si="48"/>
        <v/>
      </c>
      <c r="AU109" s="27" t="str">
        <f t="shared" ca="1" si="49"/>
        <v/>
      </c>
      <c r="AV109" s="30" t="str">
        <f t="shared" ca="1" si="50"/>
        <v/>
      </c>
      <c r="AW109" s="30" t="str">
        <f t="shared" si="51"/>
        <v/>
      </c>
      <c r="AX109" s="30" t="str">
        <f t="shared" si="52"/>
        <v/>
      </c>
      <c r="AY109" s="85" t="str">
        <f t="shared" ca="1" si="53"/>
        <v/>
      </c>
      <c r="AZ109" s="30" t="str">
        <f t="shared" si="54"/>
        <v/>
      </c>
      <c r="BA109" s="30" t="str">
        <f t="shared" si="55"/>
        <v/>
      </c>
      <c r="BB109" s="87" t="str">
        <f t="shared" ca="1" si="56"/>
        <v/>
      </c>
      <c r="BC109" s="27" t="str">
        <f t="shared" ca="1" si="57"/>
        <v/>
      </c>
      <c r="BD109" s="27" t="str">
        <f t="shared" ca="1" si="58"/>
        <v/>
      </c>
      <c r="BE109" s="166" t="str">
        <f t="shared" si="59"/>
        <v/>
      </c>
      <c r="BF109" s="27" t="str">
        <f t="shared" si="60"/>
        <v/>
      </c>
      <c r="BG109" s="27" t="str">
        <f t="shared" si="61"/>
        <v/>
      </c>
      <c r="BH109" s="174"/>
      <c r="BI109" s="89" t="str">
        <f t="shared" ca="1" si="62"/>
        <v/>
      </c>
      <c r="BJ109" s="116" t="str">
        <f t="shared" ca="1" si="63"/>
        <v/>
      </c>
      <c r="BK109" s="117" t="str">
        <f t="shared" ca="1" si="64"/>
        <v/>
      </c>
      <c r="BL109" s="117" t="str">
        <f t="shared" ca="1" si="65"/>
        <v/>
      </c>
      <c r="BM109" s="118" t="str">
        <f t="shared" ca="1" si="66"/>
        <v/>
      </c>
      <c r="BO109" s="28" t="str">
        <f t="shared" ca="1" si="41"/>
        <v/>
      </c>
    </row>
    <row r="110" spans="1:67" s="27" customFormat="1" ht="28.5" customHeight="1" x14ac:dyDescent="0.3">
      <c r="A110" s="76" t="str">
        <f t="shared" ca="1" si="42"/>
        <v/>
      </c>
      <c r="B110" s="119"/>
      <c r="C110" s="119"/>
      <c r="D110" s="119"/>
      <c r="E110" s="241" t="s">
        <v>328</v>
      </c>
      <c r="F110" s="241"/>
      <c r="G110" s="241"/>
      <c r="H110" s="241"/>
      <c r="I110" s="241"/>
      <c r="J110" s="241"/>
      <c r="K110" s="241"/>
      <c r="L110" s="120">
        <v>618</v>
      </c>
      <c r="M110" s="219"/>
      <c r="N110" s="121"/>
      <c r="O110" s="121"/>
      <c r="Y110" s="208"/>
      <c r="Z110" s="91"/>
      <c r="AB110" s="172"/>
      <c r="AC110" s="173"/>
      <c r="AD110" s="173"/>
      <c r="AE110" s="91">
        <v>0</v>
      </c>
      <c r="AF110" s="27">
        <v>-1</v>
      </c>
      <c r="AG110" s="27">
        <v>-1</v>
      </c>
      <c r="AH110" s="91"/>
      <c r="AK110" s="91"/>
      <c r="AN110" s="208">
        <f t="shared" si="43"/>
        <v>3</v>
      </c>
      <c r="AO110" s="27" t="str">
        <f>IF($AN111&gt;$AN110, IFERROR(MATCH($AN110, $AN111:$AN$146, 0)-1, ROW($AO$146)-ROW()), "")</f>
        <v/>
      </c>
      <c r="AP110" s="91">
        <f t="shared" ca="1" si="44"/>
        <v>0</v>
      </c>
      <c r="AQ110" s="27" t="str">
        <f t="shared" ca="1" si="45"/>
        <v/>
      </c>
      <c r="AR110" s="27" t="str">
        <f t="shared" ca="1" si="46"/>
        <v/>
      </c>
      <c r="AS110" s="87">
        <f t="shared" ca="1" si="47"/>
        <v>0</v>
      </c>
      <c r="AT110" s="27" t="str">
        <f t="shared" ca="1" si="48"/>
        <v/>
      </c>
      <c r="AU110" s="27" t="str">
        <f t="shared" ca="1" si="49"/>
        <v/>
      </c>
      <c r="AV110" s="30" t="str">
        <f t="shared" ca="1" si="50"/>
        <v/>
      </c>
      <c r="AW110" s="30" t="str">
        <f t="shared" si="51"/>
        <v/>
      </c>
      <c r="AX110" s="30" t="str">
        <f t="shared" si="52"/>
        <v/>
      </c>
      <c r="AY110" s="85" t="str">
        <f t="shared" ca="1" si="53"/>
        <v/>
      </c>
      <c r="AZ110" s="30" t="str">
        <f t="shared" si="54"/>
        <v/>
      </c>
      <c r="BA110" s="30" t="str">
        <f t="shared" si="55"/>
        <v/>
      </c>
      <c r="BB110" s="87" t="str">
        <f t="shared" ca="1" si="56"/>
        <v/>
      </c>
      <c r="BC110" s="27" t="str">
        <f t="shared" ca="1" si="57"/>
        <v/>
      </c>
      <c r="BD110" s="27" t="str">
        <f t="shared" ca="1" si="58"/>
        <v/>
      </c>
      <c r="BE110" s="166" t="str">
        <f t="shared" si="59"/>
        <v/>
      </c>
      <c r="BF110" s="27" t="str">
        <f t="shared" si="60"/>
        <v/>
      </c>
      <c r="BG110" s="27" t="str">
        <f t="shared" si="61"/>
        <v/>
      </c>
      <c r="BH110" s="174"/>
      <c r="BI110" s="89" t="str">
        <f t="shared" ca="1" si="62"/>
        <v/>
      </c>
      <c r="BJ110" s="116" t="str">
        <f t="shared" ca="1" si="63"/>
        <v/>
      </c>
      <c r="BK110" s="117" t="str">
        <f t="shared" ca="1" si="64"/>
        <v/>
      </c>
      <c r="BL110" s="117" t="str">
        <f t="shared" ca="1" si="65"/>
        <v/>
      </c>
      <c r="BM110" s="118" t="str">
        <f t="shared" ca="1" si="66"/>
        <v/>
      </c>
      <c r="BO110" s="28" t="str">
        <f t="shared" ca="1" si="41"/>
        <v/>
      </c>
    </row>
    <row r="111" spans="1:67" s="27" customFormat="1" ht="14.25" customHeight="1" x14ac:dyDescent="0.3">
      <c r="A111" s="76" t="str">
        <f t="shared" ca="1" si="42"/>
        <v/>
      </c>
      <c r="B111" s="119"/>
      <c r="C111" s="119"/>
      <c r="D111" s="119"/>
      <c r="E111" s="119" t="s">
        <v>329</v>
      </c>
      <c r="F111" s="119"/>
      <c r="G111" s="119"/>
      <c r="H111" s="119"/>
      <c r="I111" s="119"/>
      <c r="J111" s="119"/>
      <c r="L111" s="120">
        <v>619</v>
      </c>
      <c r="M111" s="219"/>
      <c r="N111" s="121"/>
      <c r="O111" s="121"/>
      <c r="Y111" s="208"/>
      <c r="Z111" s="91"/>
      <c r="AB111" s="172"/>
      <c r="AC111" s="173"/>
      <c r="AD111" s="173"/>
      <c r="AE111" s="91">
        <v>0</v>
      </c>
      <c r="AF111" s="27">
        <v>-1</v>
      </c>
      <c r="AG111" s="27">
        <v>-1</v>
      </c>
      <c r="AH111" s="91"/>
      <c r="AK111" s="91"/>
      <c r="AN111" s="208">
        <f t="shared" si="43"/>
        <v>3</v>
      </c>
      <c r="AO111" s="27" t="str">
        <f>IF($AN112&gt;$AN111, IFERROR(MATCH($AN111, $AN112:$AN$146, 0)-1, ROW($AO$146)-ROW()), "")</f>
        <v/>
      </c>
      <c r="AP111" s="91">
        <f t="shared" ca="1" si="44"/>
        <v>0</v>
      </c>
      <c r="AQ111" s="27" t="str">
        <f t="shared" ca="1" si="45"/>
        <v/>
      </c>
      <c r="AR111" s="27" t="str">
        <f t="shared" ca="1" si="46"/>
        <v/>
      </c>
      <c r="AS111" s="87">
        <f t="shared" ca="1" si="47"/>
        <v>0</v>
      </c>
      <c r="AT111" s="27" t="str">
        <f t="shared" ca="1" si="48"/>
        <v/>
      </c>
      <c r="AU111" s="27" t="str">
        <f t="shared" ca="1" si="49"/>
        <v/>
      </c>
      <c r="AV111" s="30" t="str">
        <f t="shared" ca="1" si="50"/>
        <v/>
      </c>
      <c r="AW111" s="30" t="str">
        <f t="shared" si="51"/>
        <v/>
      </c>
      <c r="AX111" s="30" t="str">
        <f t="shared" si="52"/>
        <v/>
      </c>
      <c r="AY111" s="85" t="str">
        <f t="shared" ca="1" si="53"/>
        <v/>
      </c>
      <c r="AZ111" s="30" t="str">
        <f t="shared" si="54"/>
        <v/>
      </c>
      <c r="BA111" s="30" t="str">
        <f t="shared" si="55"/>
        <v/>
      </c>
      <c r="BB111" s="87" t="str">
        <f t="shared" ca="1" si="56"/>
        <v/>
      </c>
      <c r="BC111" s="27" t="str">
        <f t="shared" ca="1" si="57"/>
        <v/>
      </c>
      <c r="BD111" s="27" t="str">
        <f t="shared" ca="1" si="58"/>
        <v/>
      </c>
      <c r="BE111" s="166" t="str">
        <f t="shared" si="59"/>
        <v/>
      </c>
      <c r="BF111" s="27" t="str">
        <f t="shared" si="60"/>
        <v/>
      </c>
      <c r="BG111" s="27" t="str">
        <f t="shared" si="61"/>
        <v/>
      </c>
      <c r="BH111" s="174"/>
      <c r="BI111" s="89" t="str">
        <f t="shared" ca="1" si="62"/>
        <v/>
      </c>
      <c r="BJ111" s="116" t="str">
        <f t="shared" ca="1" si="63"/>
        <v/>
      </c>
      <c r="BK111" s="117" t="str">
        <f t="shared" ca="1" si="64"/>
        <v/>
      </c>
      <c r="BL111" s="117" t="str">
        <f t="shared" ca="1" si="65"/>
        <v/>
      </c>
      <c r="BM111" s="118" t="str">
        <f t="shared" ca="1" si="66"/>
        <v/>
      </c>
      <c r="BO111" s="28" t="str">
        <f t="shared" ca="1" si="41"/>
        <v/>
      </c>
    </row>
    <row r="112" spans="1:67" s="27" customFormat="1" ht="14.25" customHeight="1" x14ac:dyDescent="0.3">
      <c r="A112" s="76" t="str">
        <f t="shared" ca="1" si="42"/>
        <v/>
      </c>
      <c r="B112" s="119"/>
      <c r="C112" s="119" t="s">
        <v>35</v>
      </c>
      <c r="D112" s="119" t="s">
        <v>55</v>
      </c>
      <c r="E112" s="119"/>
      <c r="F112" s="119"/>
      <c r="G112" s="119"/>
      <c r="H112" s="119"/>
      <c r="I112" s="119"/>
      <c r="J112" s="119"/>
      <c r="L112" s="120">
        <v>62</v>
      </c>
      <c r="M112" s="219">
        <f>SUM(M113:M117)</f>
        <v>0</v>
      </c>
      <c r="N112" s="121"/>
      <c r="O112" s="121"/>
      <c r="Y112" s="208"/>
      <c r="Z112" s="91">
        <v>1</v>
      </c>
      <c r="AB112" s="172"/>
      <c r="AC112" s="173"/>
      <c r="AD112" s="173"/>
      <c r="AE112" s="91">
        <v>0</v>
      </c>
      <c r="AF112" s="27">
        <v>-1</v>
      </c>
      <c r="AG112" s="27">
        <v>-1</v>
      </c>
      <c r="AH112" s="91"/>
      <c r="AK112" s="91"/>
      <c r="AN112" s="208">
        <f t="shared" si="43"/>
        <v>2</v>
      </c>
      <c r="AO112" s="27">
        <f>IF($AN113&gt;$AN112, IFERROR(MATCH($AN112, $AN113:$AN$146, 0)-1, ROW($AO$146)-ROW()), "")</f>
        <v>5</v>
      </c>
      <c r="AP112" s="91">
        <f t="shared" ca="1" si="44"/>
        <v>0</v>
      </c>
      <c r="AQ112" s="27" t="str">
        <f t="shared" ca="1" si="45"/>
        <v/>
      </c>
      <c r="AR112" s="27" t="str">
        <f t="shared" ca="1" si="46"/>
        <v/>
      </c>
      <c r="AS112" s="87">
        <f t="shared" ca="1" si="47"/>
        <v>0</v>
      </c>
      <c r="AT112" s="27" t="str">
        <f t="shared" ca="1" si="48"/>
        <v/>
      </c>
      <c r="AU112" s="27" t="str">
        <f t="shared" ca="1" si="49"/>
        <v/>
      </c>
      <c r="AV112" s="30" t="str">
        <f t="shared" ca="1" si="50"/>
        <v/>
      </c>
      <c r="AW112" s="30" t="str">
        <f t="shared" si="51"/>
        <v/>
      </c>
      <c r="AX112" s="30" t="str">
        <f t="shared" si="52"/>
        <v/>
      </c>
      <c r="AY112" s="85" t="str">
        <f t="shared" ca="1" si="53"/>
        <v/>
      </c>
      <c r="AZ112" s="30" t="str">
        <f t="shared" si="54"/>
        <v/>
      </c>
      <c r="BA112" s="30" t="str">
        <f t="shared" si="55"/>
        <v/>
      </c>
      <c r="BB112" s="87" t="str">
        <f t="shared" ca="1" si="56"/>
        <v/>
      </c>
      <c r="BC112" s="27" t="str">
        <f t="shared" ca="1" si="57"/>
        <v/>
      </c>
      <c r="BD112" s="27" t="str">
        <f t="shared" ca="1" si="58"/>
        <v/>
      </c>
      <c r="BE112" s="166" t="str">
        <f t="shared" si="59"/>
        <v/>
      </c>
      <c r="BF112" s="27" t="str">
        <f t="shared" si="60"/>
        <v/>
      </c>
      <c r="BG112" s="27" t="str">
        <f t="shared" si="61"/>
        <v/>
      </c>
      <c r="BH112" s="174"/>
      <c r="BI112" s="89" t="str">
        <f t="shared" ca="1" si="62"/>
        <v/>
      </c>
      <c r="BJ112" s="116" t="str">
        <f t="shared" ca="1" si="63"/>
        <v/>
      </c>
      <c r="BK112" s="117" t="str">
        <f t="shared" ca="1" si="64"/>
        <v/>
      </c>
      <c r="BL112" s="117" t="str">
        <f t="shared" ca="1" si="65"/>
        <v/>
      </c>
      <c r="BM112" s="118" t="str">
        <f t="shared" ca="1" si="66"/>
        <v/>
      </c>
      <c r="BO112" s="28" t="str">
        <f t="shared" ca="1" si="41"/>
        <v/>
      </c>
    </row>
    <row r="113" spans="1:67" s="27" customFormat="1" ht="14.25" customHeight="1" x14ac:dyDescent="0.3">
      <c r="A113" s="76" t="str">
        <f t="shared" ca="1" si="42"/>
        <v/>
      </c>
      <c r="B113" s="119"/>
      <c r="C113" s="119" t="s">
        <v>35</v>
      </c>
      <c r="D113" s="119" t="s">
        <v>35</v>
      </c>
      <c r="E113" s="119" t="s">
        <v>160</v>
      </c>
      <c r="F113" s="119"/>
      <c r="G113" s="119"/>
      <c r="H113" s="119"/>
      <c r="I113" s="119"/>
      <c r="J113" s="119"/>
      <c r="L113" s="120">
        <v>620</v>
      </c>
      <c r="M113" s="219"/>
      <c r="N113" s="121"/>
      <c r="O113" s="121"/>
      <c r="Y113" s="208"/>
      <c r="Z113" s="91"/>
      <c r="AB113" s="172"/>
      <c r="AC113" s="173"/>
      <c r="AD113" s="173"/>
      <c r="AE113" s="91">
        <v>0</v>
      </c>
      <c r="AF113" s="27">
        <v>-1</v>
      </c>
      <c r="AG113" s="27">
        <v>-1</v>
      </c>
      <c r="AH113" s="172"/>
      <c r="AI113" s="173"/>
      <c r="AJ113" s="173"/>
      <c r="AK113" s="172"/>
      <c r="AL113" s="173"/>
      <c r="AM113" s="173"/>
      <c r="AN113" s="208">
        <f t="shared" si="43"/>
        <v>3</v>
      </c>
      <c r="AO113" s="27" t="str">
        <f>IF($AN114&gt;$AN113, IFERROR(MATCH($AN113, $AN114:$AN$146, 0)-1, ROW($AO$146)-ROW()), "")</f>
        <v/>
      </c>
      <c r="AP113" s="91">
        <f t="shared" ca="1" si="44"/>
        <v>0</v>
      </c>
      <c r="AQ113" s="27" t="str">
        <f t="shared" ca="1" si="45"/>
        <v/>
      </c>
      <c r="AR113" s="27" t="str">
        <f t="shared" ca="1" si="46"/>
        <v/>
      </c>
      <c r="AS113" s="87">
        <f t="shared" ca="1" si="47"/>
        <v>0</v>
      </c>
      <c r="AT113" s="27" t="str">
        <f t="shared" ca="1" si="48"/>
        <v/>
      </c>
      <c r="AU113" s="27" t="str">
        <f t="shared" ca="1" si="49"/>
        <v/>
      </c>
      <c r="AV113" s="30" t="str">
        <f t="shared" ca="1" si="50"/>
        <v/>
      </c>
      <c r="AW113" s="30" t="str">
        <f t="shared" si="51"/>
        <v/>
      </c>
      <c r="AX113" s="30" t="str">
        <f t="shared" si="52"/>
        <v/>
      </c>
      <c r="AY113" s="85" t="str">
        <f t="shared" ca="1" si="53"/>
        <v/>
      </c>
      <c r="AZ113" s="30" t="str">
        <f t="shared" si="54"/>
        <v/>
      </c>
      <c r="BA113" s="30" t="str">
        <f t="shared" si="55"/>
        <v/>
      </c>
      <c r="BB113" s="87" t="str">
        <f t="shared" ca="1" si="56"/>
        <v/>
      </c>
      <c r="BC113" s="27" t="str">
        <f t="shared" ca="1" si="57"/>
        <v/>
      </c>
      <c r="BD113" s="27" t="str">
        <f t="shared" ca="1" si="58"/>
        <v/>
      </c>
      <c r="BE113" s="166" t="str">
        <f t="shared" si="59"/>
        <v/>
      </c>
      <c r="BF113" s="27" t="str">
        <f t="shared" si="60"/>
        <v/>
      </c>
      <c r="BG113" s="27" t="str">
        <f t="shared" si="61"/>
        <v/>
      </c>
      <c r="BH113" s="174"/>
      <c r="BI113" s="89" t="str">
        <f t="shared" ca="1" si="62"/>
        <v/>
      </c>
      <c r="BJ113" s="116" t="str">
        <f t="shared" ca="1" si="63"/>
        <v/>
      </c>
      <c r="BK113" s="117" t="str">
        <f t="shared" ca="1" si="64"/>
        <v/>
      </c>
      <c r="BL113" s="117" t="str">
        <f t="shared" ca="1" si="65"/>
        <v/>
      </c>
      <c r="BM113" s="118" t="str">
        <f t="shared" ca="1" si="66"/>
        <v/>
      </c>
      <c r="BO113" s="28" t="str">
        <f t="shared" ca="1" si="41"/>
        <v/>
      </c>
    </row>
    <row r="114" spans="1:67" s="27" customFormat="1" ht="14.25" customHeight="1" x14ac:dyDescent="0.3">
      <c r="A114" s="76" t="str">
        <f t="shared" ca="1" si="42"/>
        <v/>
      </c>
      <c r="B114" s="119"/>
      <c r="C114" s="119" t="s">
        <v>35</v>
      </c>
      <c r="D114" s="119" t="s">
        <v>35</v>
      </c>
      <c r="E114" s="119" t="s">
        <v>161</v>
      </c>
      <c r="F114" s="119"/>
      <c r="G114" s="119"/>
      <c r="H114" s="119"/>
      <c r="I114" s="119"/>
      <c r="J114" s="119"/>
      <c r="L114" s="120">
        <v>621</v>
      </c>
      <c r="M114" s="219"/>
      <c r="N114" s="121"/>
      <c r="O114" s="121"/>
      <c r="Y114" s="208"/>
      <c r="Z114" s="91"/>
      <c r="AB114" s="172"/>
      <c r="AC114" s="173"/>
      <c r="AD114" s="173"/>
      <c r="AE114" s="91">
        <v>0</v>
      </c>
      <c r="AF114" s="27">
        <v>-1</v>
      </c>
      <c r="AG114" s="27">
        <v>-1</v>
      </c>
      <c r="AH114" s="91"/>
      <c r="AK114" s="91"/>
      <c r="AN114" s="208">
        <f t="shared" si="43"/>
        <v>3</v>
      </c>
      <c r="AO114" s="27" t="str">
        <f>IF($AN115&gt;$AN114, IFERROR(MATCH($AN114, $AN115:$AN$146, 0)-1, ROW($AO$146)-ROW()), "")</f>
        <v/>
      </c>
      <c r="AP114" s="91">
        <f t="shared" ca="1" si="44"/>
        <v>0</v>
      </c>
      <c r="AQ114" s="27" t="str">
        <f t="shared" ca="1" si="45"/>
        <v/>
      </c>
      <c r="AR114" s="27" t="str">
        <f t="shared" ca="1" si="46"/>
        <v/>
      </c>
      <c r="AS114" s="87">
        <f t="shared" ca="1" si="47"/>
        <v>0</v>
      </c>
      <c r="AT114" s="27" t="str">
        <f t="shared" ca="1" si="48"/>
        <v/>
      </c>
      <c r="AU114" s="27" t="str">
        <f t="shared" ca="1" si="49"/>
        <v/>
      </c>
      <c r="AV114" s="30" t="str">
        <f t="shared" ca="1" si="50"/>
        <v/>
      </c>
      <c r="AW114" s="30" t="str">
        <f t="shared" si="51"/>
        <v/>
      </c>
      <c r="AX114" s="30" t="str">
        <f t="shared" si="52"/>
        <v/>
      </c>
      <c r="AY114" s="85" t="str">
        <f t="shared" ca="1" si="53"/>
        <v/>
      </c>
      <c r="AZ114" s="30" t="str">
        <f t="shared" si="54"/>
        <v/>
      </c>
      <c r="BA114" s="30" t="str">
        <f t="shared" si="55"/>
        <v/>
      </c>
      <c r="BB114" s="87" t="str">
        <f t="shared" ca="1" si="56"/>
        <v/>
      </c>
      <c r="BC114" s="27" t="str">
        <f t="shared" ca="1" si="57"/>
        <v/>
      </c>
      <c r="BD114" s="27" t="str">
        <f t="shared" ca="1" si="58"/>
        <v/>
      </c>
      <c r="BE114" s="166" t="str">
        <f t="shared" si="59"/>
        <v/>
      </c>
      <c r="BF114" s="27" t="str">
        <f t="shared" si="60"/>
        <v/>
      </c>
      <c r="BG114" s="27" t="str">
        <f t="shared" si="61"/>
        <v/>
      </c>
      <c r="BH114" s="174"/>
      <c r="BI114" s="89" t="str">
        <f t="shared" ca="1" si="62"/>
        <v/>
      </c>
      <c r="BJ114" s="116" t="str">
        <f t="shared" ca="1" si="63"/>
        <v/>
      </c>
      <c r="BK114" s="117" t="str">
        <f t="shared" ca="1" si="64"/>
        <v/>
      </c>
      <c r="BL114" s="117" t="str">
        <f t="shared" ca="1" si="65"/>
        <v/>
      </c>
      <c r="BM114" s="118" t="str">
        <f t="shared" ca="1" si="66"/>
        <v/>
      </c>
      <c r="BO114" s="28" t="str">
        <f t="shared" ca="1" si="41"/>
        <v/>
      </c>
    </row>
    <row r="115" spans="1:67" s="27" customFormat="1" ht="14.25" customHeight="1" x14ac:dyDescent="0.3">
      <c r="A115" s="76" t="str">
        <f t="shared" ca="1" si="42"/>
        <v/>
      </c>
      <c r="B115" s="119"/>
      <c r="C115" s="119" t="s">
        <v>35</v>
      </c>
      <c r="D115" s="119" t="s">
        <v>35</v>
      </c>
      <c r="E115" s="119" t="s">
        <v>162</v>
      </c>
      <c r="F115" s="119"/>
      <c r="G115" s="119"/>
      <c r="H115" s="119"/>
      <c r="I115" s="119"/>
      <c r="J115" s="119"/>
      <c r="L115" s="120">
        <v>622</v>
      </c>
      <c r="M115" s="219"/>
      <c r="N115" s="121"/>
      <c r="O115" s="121"/>
      <c r="Y115" s="208"/>
      <c r="Z115" s="91"/>
      <c r="AB115" s="172"/>
      <c r="AC115" s="173"/>
      <c r="AD115" s="173"/>
      <c r="AE115" s="91">
        <v>0</v>
      </c>
      <c r="AF115" s="27">
        <v>-1</v>
      </c>
      <c r="AG115" s="27">
        <v>-1</v>
      </c>
      <c r="AH115" s="91"/>
      <c r="AK115" s="91"/>
      <c r="AN115" s="208">
        <f t="shared" si="43"/>
        <v>3</v>
      </c>
      <c r="AO115" s="27" t="str">
        <f>IF($AN116&gt;$AN115, IFERROR(MATCH($AN115, $AN116:$AN$146, 0)-1, ROW($AO$146)-ROW()), "")</f>
        <v/>
      </c>
      <c r="AP115" s="91">
        <f t="shared" ca="1" si="44"/>
        <v>0</v>
      </c>
      <c r="AQ115" s="27" t="str">
        <f t="shared" ca="1" si="45"/>
        <v/>
      </c>
      <c r="AR115" s="27" t="str">
        <f t="shared" ca="1" si="46"/>
        <v/>
      </c>
      <c r="AS115" s="87">
        <f t="shared" ca="1" si="47"/>
        <v>0</v>
      </c>
      <c r="AT115" s="27" t="str">
        <f t="shared" ca="1" si="48"/>
        <v/>
      </c>
      <c r="AU115" s="27" t="str">
        <f t="shared" ca="1" si="49"/>
        <v/>
      </c>
      <c r="AV115" s="30" t="str">
        <f t="shared" ca="1" si="50"/>
        <v/>
      </c>
      <c r="AW115" s="30" t="str">
        <f t="shared" si="51"/>
        <v/>
      </c>
      <c r="AX115" s="30" t="str">
        <f t="shared" si="52"/>
        <v/>
      </c>
      <c r="AY115" s="85" t="str">
        <f t="shared" ca="1" si="53"/>
        <v/>
      </c>
      <c r="AZ115" s="30" t="str">
        <f t="shared" si="54"/>
        <v/>
      </c>
      <c r="BA115" s="30" t="str">
        <f t="shared" si="55"/>
        <v/>
      </c>
      <c r="BB115" s="87" t="str">
        <f t="shared" ca="1" si="56"/>
        <v/>
      </c>
      <c r="BC115" s="27" t="str">
        <f t="shared" ca="1" si="57"/>
        <v/>
      </c>
      <c r="BD115" s="27" t="str">
        <f t="shared" ca="1" si="58"/>
        <v/>
      </c>
      <c r="BE115" s="166" t="str">
        <f t="shared" si="59"/>
        <v/>
      </c>
      <c r="BF115" s="27" t="str">
        <f t="shared" si="60"/>
        <v/>
      </c>
      <c r="BG115" s="27" t="str">
        <f t="shared" si="61"/>
        <v/>
      </c>
      <c r="BH115" s="174"/>
      <c r="BI115" s="89" t="str">
        <f t="shared" ca="1" si="62"/>
        <v/>
      </c>
      <c r="BJ115" s="116" t="str">
        <f t="shared" ca="1" si="63"/>
        <v/>
      </c>
      <c r="BK115" s="117" t="str">
        <f t="shared" ca="1" si="64"/>
        <v/>
      </c>
      <c r="BL115" s="117" t="str">
        <f t="shared" ca="1" si="65"/>
        <v/>
      </c>
      <c r="BM115" s="118" t="str">
        <f t="shared" ca="1" si="66"/>
        <v/>
      </c>
      <c r="BO115" s="28" t="str">
        <f t="shared" ca="1" si="41"/>
        <v/>
      </c>
    </row>
    <row r="116" spans="1:67" s="27" customFormat="1" ht="14.25" customHeight="1" x14ac:dyDescent="0.3">
      <c r="A116" s="76" t="str">
        <f t="shared" ca="1" si="42"/>
        <v/>
      </c>
      <c r="B116" s="119"/>
      <c r="C116" s="119" t="s">
        <v>35</v>
      </c>
      <c r="D116" s="119" t="s">
        <v>35</v>
      </c>
      <c r="E116" s="119" t="s">
        <v>163</v>
      </c>
      <c r="F116" s="119"/>
      <c r="G116" s="119"/>
      <c r="H116" s="119"/>
      <c r="I116" s="119"/>
      <c r="J116" s="119"/>
      <c r="L116" s="120">
        <v>623</v>
      </c>
      <c r="M116" s="219"/>
      <c r="N116" s="121"/>
      <c r="O116" s="121"/>
      <c r="Y116" s="208"/>
      <c r="Z116" s="91">
        <v>1</v>
      </c>
      <c r="AB116" s="172"/>
      <c r="AC116" s="173"/>
      <c r="AD116" s="173"/>
      <c r="AE116" s="91">
        <v>0</v>
      </c>
      <c r="AF116" s="27">
        <v>-1</v>
      </c>
      <c r="AG116" s="27">
        <v>-1</v>
      </c>
      <c r="AH116" s="175"/>
      <c r="AI116" s="176"/>
      <c r="AJ116" s="176"/>
      <c r="AK116" s="175"/>
      <c r="AL116" s="176"/>
      <c r="AM116" s="176"/>
      <c r="AN116" s="208">
        <f t="shared" si="43"/>
        <v>3</v>
      </c>
      <c r="AO116" s="27" t="str">
        <f>IF($AN117&gt;$AN116, IFERROR(MATCH($AN116, $AN117:$AN$146, 0)-1, ROW($AO$146)-ROW()), "")</f>
        <v/>
      </c>
      <c r="AP116" s="91">
        <f t="shared" ca="1" si="44"/>
        <v>0</v>
      </c>
      <c r="AQ116" s="27" t="str">
        <f t="shared" ca="1" si="45"/>
        <v/>
      </c>
      <c r="AR116" s="27" t="str">
        <f t="shared" ca="1" si="46"/>
        <v/>
      </c>
      <c r="AS116" s="87">
        <f t="shared" ca="1" si="47"/>
        <v>0</v>
      </c>
      <c r="AT116" s="27" t="str">
        <f t="shared" ca="1" si="48"/>
        <v/>
      </c>
      <c r="AU116" s="27" t="str">
        <f t="shared" ca="1" si="49"/>
        <v/>
      </c>
      <c r="AV116" s="30" t="str">
        <f t="shared" ca="1" si="50"/>
        <v/>
      </c>
      <c r="AW116" s="30" t="str">
        <f t="shared" si="51"/>
        <v/>
      </c>
      <c r="AX116" s="30" t="str">
        <f t="shared" si="52"/>
        <v/>
      </c>
      <c r="AY116" s="85" t="str">
        <f t="shared" ca="1" si="53"/>
        <v/>
      </c>
      <c r="AZ116" s="30" t="str">
        <f t="shared" si="54"/>
        <v/>
      </c>
      <c r="BA116" s="30" t="str">
        <f t="shared" si="55"/>
        <v/>
      </c>
      <c r="BB116" s="87" t="str">
        <f t="shared" ca="1" si="56"/>
        <v/>
      </c>
      <c r="BC116" s="27" t="str">
        <f t="shared" ca="1" si="57"/>
        <v/>
      </c>
      <c r="BD116" s="27" t="str">
        <f t="shared" ca="1" si="58"/>
        <v/>
      </c>
      <c r="BE116" s="166" t="str">
        <f t="shared" si="59"/>
        <v/>
      </c>
      <c r="BF116" s="27" t="str">
        <f t="shared" si="60"/>
        <v/>
      </c>
      <c r="BG116" s="27" t="str">
        <f t="shared" si="61"/>
        <v/>
      </c>
      <c r="BH116" s="174"/>
      <c r="BI116" s="89" t="str">
        <f t="shared" ca="1" si="62"/>
        <v/>
      </c>
      <c r="BJ116" s="116" t="str">
        <f t="shared" ca="1" si="63"/>
        <v/>
      </c>
      <c r="BK116" s="117" t="str">
        <f t="shared" ca="1" si="64"/>
        <v/>
      </c>
      <c r="BL116" s="117" t="str">
        <f t="shared" ca="1" si="65"/>
        <v/>
      </c>
      <c r="BM116" s="118" t="str">
        <f t="shared" ca="1" si="66"/>
        <v/>
      </c>
      <c r="BO116" s="28" t="str">
        <f t="shared" ca="1" si="41"/>
        <v/>
      </c>
    </row>
    <row r="117" spans="1:67" s="27" customFormat="1" ht="14.25" customHeight="1" x14ac:dyDescent="0.3">
      <c r="A117" s="76" t="str">
        <f t="shared" ca="1" si="42"/>
        <v/>
      </c>
      <c r="B117" s="119"/>
      <c r="C117" s="119" t="s">
        <v>35</v>
      </c>
      <c r="D117" s="119" t="s">
        <v>35</v>
      </c>
      <c r="E117" s="119" t="s">
        <v>164</v>
      </c>
      <c r="F117" s="119"/>
      <c r="G117" s="119"/>
      <c r="H117" s="119"/>
      <c r="I117" s="119"/>
      <c r="J117" s="119"/>
      <c r="L117" s="120">
        <v>624</v>
      </c>
      <c r="M117" s="219"/>
      <c r="N117" s="121"/>
      <c r="O117" s="121"/>
      <c r="Y117" s="208"/>
      <c r="Z117" s="91"/>
      <c r="AB117" s="172"/>
      <c r="AC117" s="173"/>
      <c r="AD117" s="173"/>
      <c r="AE117" s="91">
        <v>0</v>
      </c>
      <c r="AF117" s="27">
        <v>-1</v>
      </c>
      <c r="AG117" s="27">
        <v>-1</v>
      </c>
      <c r="AH117" s="91"/>
      <c r="AK117" s="91"/>
      <c r="AN117" s="208">
        <f t="shared" si="43"/>
        <v>3</v>
      </c>
      <c r="AO117" s="27" t="str">
        <f>IF($AN118&gt;$AN117, IFERROR(MATCH($AN117, $AN118:$AN$146, 0)-1, ROW($AO$146)-ROW()), "")</f>
        <v/>
      </c>
      <c r="AP117" s="91">
        <f t="shared" ca="1" si="44"/>
        <v>0</v>
      </c>
      <c r="AQ117" s="27" t="str">
        <f t="shared" ca="1" si="45"/>
        <v/>
      </c>
      <c r="AR117" s="27" t="str">
        <f t="shared" ca="1" si="46"/>
        <v/>
      </c>
      <c r="AS117" s="87">
        <f t="shared" ca="1" si="47"/>
        <v>0</v>
      </c>
      <c r="AT117" s="27" t="str">
        <f t="shared" ca="1" si="48"/>
        <v/>
      </c>
      <c r="AU117" s="27" t="str">
        <f t="shared" ca="1" si="49"/>
        <v/>
      </c>
      <c r="AV117" s="30" t="str">
        <f t="shared" ca="1" si="50"/>
        <v/>
      </c>
      <c r="AW117" s="30" t="str">
        <f t="shared" si="51"/>
        <v/>
      </c>
      <c r="AX117" s="30" t="str">
        <f t="shared" si="52"/>
        <v/>
      </c>
      <c r="AY117" s="85" t="str">
        <f t="shared" ca="1" si="53"/>
        <v/>
      </c>
      <c r="AZ117" s="30" t="str">
        <f t="shared" si="54"/>
        <v/>
      </c>
      <c r="BA117" s="30" t="str">
        <f t="shared" si="55"/>
        <v/>
      </c>
      <c r="BB117" s="87" t="str">
        <f t="shared" ca="1" si="56"/>
        <v/>
      </c>
      <c r="BC117" s="27" t="str">
        <f t="shared" ca="1" si="57"/>
        <v/>
      </c>
      <c r="BD117" s="27" t="str">
        <f t="shared" ca="1" si="58"/>
        <v/>
      </c>
      <c r="BE117" s="166" t="str">
        <f t="shared" si="59"/>
        <v/>
      </c>
      <c r="BF117" s="27" t="str">
        <f t="shared" si="60"/>
        <v/>
      </c>
      <c r="BG117" s="27" t="str">
        <f t="shared" si="61"/>
        <v/>
      </c>
      <c r="BH117" s="174"/>
      <c r="BI117" s="89" t="str">
        <f t="shared" ca="1" si="62"/>
        <v/>
      </c>
      <c r="BJ117" s="116" t="str">
        <f t="shared" ca="1" si="63"/>
        <v/>
      </c>
      <c r="BK117" s="117" t="str">
        <f t="shared" ca="1" si="64"/>
        <v/>
      </c>
      <c r="BL117" s="117" t="str">
        <f t="shared" ca="1" si="65"/>
        <v/>
      </c>
      <c r="BM117" s="118" t="str">
        <f t="shared" ca="1" si="66"/>
        <v/>
      </c>
      <c r="BO117" s="28" t="str">
        <f t="shared" ca="1" si="41"/>
        <v/>
      </c>
    </row>
    <row r="118" spans="1:67" s="27" customFormat="1" ht="14.25" customHeight="1" x14ac:dyDescent="0.3">
      <c r="A118" s="76" t="str">
        <f t="shared" ca="1" si="42"/>
        <v/>
      </c>
      <c r="B118" s="119"/>
      <c r="C118" s="119" t="s">
        <v>35</v>
      </c>
      <c r="D118" s="119" t="s">
        <v>384</v>
      </c>
      <c r="E118" s="119"/>
      <c r="F118" s="119"/>
      <c r="G118" s="119"/>
      <c r="H118" s="119"/>
      <c r="I118" s="119"/>
      <c r="J118" s="119"/>
      <c r="L118" s="120">
        <v>630</v>
      </c>
      <c r="M118" s="219"/>
      <c r="N118" s="121"/>
      <c r="O118" s="121"/>
      <c r="Y118" s="208"/>
      <c r="Z118" s="91"/>
      <c r="AB118" s="172"/>
      <c r="AC118" s="173"/>
      <c r="AD118" s="173"/>
      <c r="AE118" s="91">
        <v>0</v>
      </c>
      <c r="AF118" s="27">
        <v>-1</v>
      </c>
      <c r="AG118" s="27">
        <v>-1</v>
      </c>
      <c r="AH118" s="91"/>
      <c r="AK118" s="91"/>
      <c r="AN118" s="208">
        <f t="shared" si="43"/>
        <v>2</v>
      </c>
      <c r="AO118" s="27" t="str">
        <f>IF($AN119&gt;$AN118, IFERROR(MATCH($AN118, $AN119:$AN$146, 0)-1, ROW($AO$146)-ROW()), "")</f>
        <v/>
      </c>
      <c r="AP118" s="91">
        <f t="shared" ca="1" si="44"/>
        <v>0</v>
      </c>
      <c r="AQ118" s="27" t="str">
        <f t="shared" ca="1" si="45"/>
        <v/>
      </c>
      <c r="AR118" s="27" t="str">
        <f t="shared" ca="1" si="46"/>
        <v/>
      </c>
      <c r="AS118" s="87">
        <f t="shared" ca="1" si="47"/>
        <v>0</v>
      </c>
      <c r="AT118" s="27" t="str">
        <f t="shared" ca="1" si="48"/>
        <v/>
      </c>
      <c r="AU118" s="27" t="str">
        <f t="shared" ca="1" si="49"/>
        <v/>
      </c>
      <c r="AV118" s="30" t="str">
        <f t="shared" ca="1" si="50"/>
        <v/>
      </c>
      <c r="AW118" s="30" t="str">
        <f t="shared" si="51"/>
        <v/>
      </c>
      <c r="AX118" s="30" t="str">
        <f t="shared" si="52"/>
        <v/>
      </c>
      <c r="AY118" s="85" t="str">
        <f t="shared" ca="1" si="53"/>
        <v/>
      </c>
      <c r="AZ118" s="30" t="str">
        <f t="shared" si="54"/>
        <v/>
      </c>
      <c r="BA118" s="30" t="str">
        <f t="shared" si="55"/>
        <v/>
      </c>
      <c r="BB118" s="87" t="str">
        <f t="shared" ca="1" si="56"/>
        <v/>
      </c>
      <c r="BC118" s="27" t="str">
        <f t="shared" ca="1" si="57"/>
        <v/>
      </c>
      <c r="BD118" s="27" t="str">
        <f t="shared" ca="1" si="58"/>
        <v/>
      </c>
      <c r="BE118" s="166" t="str">
        <f t="shared" si="59"/>
        <v/>
      </c>
      <c r="BF118" s="27" t="str">
        <f t="shared" si="60"/>
        <v/>
      </c>
      <c r="BG118" s="27" t="str">
        <f t="shared" si="61"/>
        <v/>
      </c>
      <c r="BH118" s="174"/>
      <c r="BI118" s="89" t="str">
        <f t="shared" ca="1" si="62"/>
        <v/>
      </c>
      <c r="BJ118" s="116" t="str">
        <f t="shared" ca="1" si="63"/>
        <v/>
      </c>
      <c r="BK118" s="117" t="str">
        <f t="shared" ca="1" si="64"/>
        <v/>
      </c>
      <c r="BL118" s="117" t="str">
        <f t="shared" ca="1" si="65"/>
        <v/>
      </c>
      <c r="BM118" s="118" t="str">
        <f t="shared" ca="1" si="66"/>
        <v/>
      </c>
      <c r="BO118" s="28" t="str">
        <f t="shared" ca="1" si="41"/>
        <v/>
      </c>
    </row>
    <row r="119" spans="1:67" s="27" customFormat="1" ht="28.5" customHeight="1" x14ac:dyDescent="0.3">
      <c r="A119" s="76" t="str">
        <f t="shared" ca="1" si="42"/>
        <v/>
      </c>
      <c r="B119" s="119"/>
      <c r="C119" s="119" t="s">
        <v>35</v>
      </c>
      <c r="D119" s="241" t="s">
        <v>127</v>
      </c>
      <c r="E119" s="241"/>
      <c r="F119" s="241"/>
      <c r="G119" s="241"/>
      <c r="H119" s="241"/>
      <c r="I119" s="241"/>
      <c r="J119" s="241"/>
      <c r="K119" s="241"/>
      <c r="L119" s="120" t="s">
        <v>21</v>
      </c>
      <c r="M119" s="219"/>
      <c r="N119" s="121"/>
      <c r="O119" s="121"/>
      <c r="Y119" s="208"/>
      <c r="Z119" s="91">
        <v>1</v>
      </c>
      <c r="AB119" s="172"/>
      <c r="AC119" s="173"/>
      <c r="AD119" s="173"/>
      <c r="AE119" s="91">
        <v>0</v>
      </c>
      <c r="AF119" s="27">
        <v>-1</v>
      </c>
      <c r="AG119" s="27">
        <v>-1</v>
      </c>
      <c r="AH119" s="172"/>
      <c r="AI119" s="173"/>
      <c r="AJ119" s="173"/>
      <c r="AK119" s="172"/>
      <c r="AL119" s="173"/>
      <c r="AM119" s="173"/>
      <c r="AN119" s="208">
        <f t="shared" si="43"/>
        <v>2</v>
      </c>
      <c r="AO119" s="27" t="str">
        <f>IF($AN120&gt;$AN119, IFERROR(MATCH($AN119, $AN120:$AN$146, 0)-1, ROW($AO$146)-ROW()), "")</f>
        <v/>
      </c>
      <c r="AP119" s="91">
        <f t="shared" ca="1" si="44"/>
        <v>0</v>
      </c>
      <c r="AQ119" s="27" t="str">
        <f t="shared" ca="1" si="45"/>
        <v/>
      </c>
      <c r="AR119" s="27" t="str">
        <f t="shared" ca="1" si="46"/>
        <v/>
      </c>
      <c r="AS119" s="87">
        <f t="shared" ca="1" si="47"/>
        <v>0</v>
      </c>
      <c r="AT119" s="27" t="str">
        <f t="shared" ca="1" si="48"/>
        <v/>
      </c>
      <c r="AU119" s="27" t="str">
        <f t="shared" ca="1" si="49"/>
        <v/>
      </c>
      <c r="AV119" s="30" t="str">
        <f t="shared" ca="1" si="50"/>
        <v/>
      </c>
      <c r="AW119" s="30" t="str">
        <f t="shared" si="51"/>
        <v/>
      </c>
      <c r="AX119" s="30" t="str">
        <f t="shared" si="52"/>
        <v/>
      </c>
      <c r="AY119" s="85" t="str">
        <f t="shared" ca="1" si="53"/>
        <v/>
      </c>
      <c r="AZ119" s="30" t="str">
        <f t="shared" si="54"/>
        <v/>
      </c>
      <c r="BA119" s="30" t="str">
        <f t="shared" si="55"/>
        <v/>
      </c>
      <c r="BB119" s="87" t="str">
        <f t="shared" ca="1" si="56"/>
        <v/>
      </c>
      <c r="BC119" s="27" t="str">
        <f t="shared" ca="1" si="57"/>
        <v/>
      </c>
      <c r="BD119" s="27" t="str">
        <f t="shared" ca="1" si="58"/>
        <v/>
      </c>
      <c r="BE119" s="166" t="str">
        <f t="shared" si="59"/>
        <v/>
      </c>
      <c r="BF119" s="27" t="str">
        <f t="shared" si="60"/>
        <v/>
      </c>
      <c r="BG119" s="27" t="str">
        <f t="shared" si="61"/>
        <v/>
      </c>
      <c r="BH119" s="174"/>
      <c r="BI119" s="89" t="str">
        <f t="shared" ca="1" si="62"/>
        <v/>
      </c>
      <c r="BJ119" s="116" t="str">
        <f t="shared" ca="1" si="63"/>
        <v/>
      </c>
      <c r="BK119" s="117" t="str">
        <f t="shared" ca="1" si="64"/>
        <v/>
      </c>
      <c r="BL119" s="117" t="str">
        <f t="shared" ca="1" si="65"/>
        <v/>
      </c>
      <c r="BM119" s="118" t="str">
        <f t="shared" ca="1" si="66"/>
        <v/>
      </c>
      <c r="BO119" s="28" t="str">
        <f t="shared" ca="1" si="41"/>
        <v/>
      </c>
    </row>
    <row r="120" spans="1:67" s="27" customFormat="1" ht="14.25" customHeight="1" x14ac:dyDescent="0.3">
      <c r="A120" s="76" t="str">
        <f t="shared" ca="1" si="42"/>
        <v/>
      </c>
      <c r="B120" s="119"/>
      <c r="C120" s="119" t="s">
        <v>35</v>
      </c>
      <c r="D120" s="119" t="s">
        <v>56</v>
      </c>
      <c r="E120" s="119"/>
      <c r="F120" s="119"/>
      <c r="G120" s="119"/>
      <c r="H120" s="119"/>
      <c r="I120" s="119"/>
      <c r="J120" s="119"/>
      <c r="L120" s="120" t="s">
        <v>22</v>
      </c>
      <c r="M120" s="219"/>
      <c r="N120" s="121"/>
      <c r="O120" s="121"/>
      <c r="Y120" s="208"/>
      <c r="Z120" s="91">
        <v>1</v>
      </c>
      <c r="AB120" s="172"/>
      <c r="AC120" s="173"/>
      <c r="AD120" s="173"/>
      <c r="AE120" s="91">
        <v>0</v>
      </c>
      <c r="AF120" s="27">
        <v>-1</v>
      </c>
      <c r="AG120" s="27">
        <v>-1</v>
      </c>
      <c r="AH120" s="91"/>
      <c r="AK120" s="91"/>
      <c r="AN120" s="208">
        <f t="shared" si="43"/>
        <v>2</v>
      </c>
      <c r="AO120" s="27" t="str">
        <f>IF($AN121&gt;$AN120, IFERROR(MATCH($AN120, $AN121:$AN$146, 0)-1, ROW($AO$146)-ROW()), "")</f>
        <v/>
      </c>
      <c r="AP120" s="91">
        <f t="shared" ca="1" si="44"/>
        <v>0</v>
      </c>
      <c r="AQ120" s="27" t="str">
        <f t="shared" ca="1" si="45"/>
        <v/>
      </c>
      <c r="AR120" s="27" t="str">
        <f t="shared" ca="1" si="46"/>
        <v/>
      </c>
      <c r="AS120" s="87">
        <f t="shared" ca="1" si="47"/>
        <v>0</v>
      </c>
      <c r="AT120" s="27" t="str">
        <f t="shared" ca="1" si="48"/>
        <v/>
      </c>
      <c r="AU120" s="27" t="str">
        <f t="shared" ca="1" si="49"/>
        <v/>
      </c>
      <c r="AV120" s="30" t="str">
        <f t="shared" ca="1" si="50"/>
        <v/>
      </c>
      <c r="AW120" s="30" t="str">
        <f t="shared" si="51"/>
        <v/>
      </c>
      <c r="AX120" s="30" t="str">
        <f t="shared" si="52"/>
        <v/>
      </c>
      <c r="AY120" s="85" t="str">
        <f t="shared" ca="1" si="53"/>
        <v/>
      </c>
      <c r="AZ120" s="30" t="str">
        <f t="shared" si="54"/>
        <v/>
      </c>
      <c r="BA120" s="30" t="str">
        <f t="shared" si="55"/>
        <v/>
      </c>
      <c r="BB120" s="87" t="str">
        <f t="shared" ca="1" si="56"/>
        <v/>
      </c>
      <c r="BC120" s="27" t="str">
        <f t="shared" ca="1" si="57"/>
        <v/>
      </c>
      <c r="BD120" s="27" t="str">
        <f t="shared" ca="1" si="58"/>
        <v/>
      </c>
      <c r="BE120" s="166" t="str">
        <f t="shared" si="59"/>
        <v/>
      </c>
      <c r="BF120" s="27" t="str">
        <f t="shared" si="60"/>
        <v/>
      </c>
      <c r="BG120" s="27" t="str">
        <f t="shared" si="61"/>
        <v/>
      </c>
      <c r="BH120" s="174"/>
      <c r="BI120" s="89" t="str">
        <f t="shared" ca="1" si="62"/>
        <v/>
      </c>
      <c r="BJ120" s="116" t="str">
        <f t="shared" ca="1" si="63"/>
        <v/>
      </c>
      <c r="BK120" s="117" t="str">
        <f t="shared" ca="1" si="64"/>
        <v/>
      </c>
      <c r="BL120" s="117" t="str">
        <f t="shared" ca="1" si="65"/>
        <v/>
      </c>
      <c r="BM120" s="118" t="str">
        <f t="shared" ca="1" si="66"/>
        <v/>
      </c>
      <c r="BO120" s="28" t="str">
        <f t="shared" ca="1" si="41"/>
        <v/>
      </c>
    </row>
    <row r="121" spans="1:67" s="27" customFormat="1" ht="14.25" customHeight="1" x14ac:dyDescent="0.3">
      <c r="A121" s="76" t="str">
        <f t="shared" ca="1" si="42"/>
        <v/>
      </c>
      <c r="B121" s="119"/>
      <c r="C121" s="119" t="s">
        <v>35</v>
      </c>
      <c r="D121" s="119" t="s">
        <v>4</v>
      </c>
      <c r="E121" s="119"/>
      <c r="F121" s="119"/>
      <c r="G121" s="119"/>
      <c r="H121" s="119"/>
      <c r="I121" s="119"/>
      <c r="J121" s="119"/>
      <c r="L121" s="120" t="s">
        <v>23</v>
      </c>
      <c r="M121" s="219"/>
      <c r="N121" s="121"/>
      <c r="O121" s="121"/>
      <c r="Y121" s="208"/>
      <c r="Z121" s="91"/>
      <c r="AB121" s="172"/>
      <c r="AC121" s="173"/>
      <c r="AD121" s="173"/>
      <c r="AE121" s="91">
        <v>0</v>
      </c>
      <c r="AF121" s="27">
        <v>-1</v>
      </c>
      <c r="AG121" s="27">
        <v>-1</v>
      </c>
      <c r="AH121" s="91"/>
      <c r="AK121" s="91"/>
      <c r="AN121" s="208">
        <f t="shared" si="43"/>
        <v>2</v>
      </c>
      <c r="AO121" s="27" t="str">
        <f>IF($AN122&gt;$AN121, IFERROR(MATCH($AN121, $AN122:$AN$146, 0)-1, ROW($AO$146)-ROW()), "")</f>
        <v/>
      </c>
      <c r="AP121" s="91">
        <f t="shared" ca="1" si="44"/>
        <v>0</v>
      </c>
      <c r="AQ121" s="27" t="str">
        <f t="shared" ca="1" si="45"/>
        <v/>
      </c>
      <c r="AR121" s="27" t="str">
        <f t="shared" ca="1" si="46"/>
        <v/>
      </c>
      <c r="AS121" s="87">
        <f t="shared" ca="1" si="47"/>
        <v>0</v>
      </c>
      <c r="AT121" s="27" t="str">
        <f t="shared" ca="1" si="48"/>
        <v/>
      </c>
      <c r="AU121" s="27" t="str">
        <f t="shared" ca="1" si="49"/>
        <v/>
      </c>
      <c r="AV121" s="30" t="str">
        <f t="shared" ca="1" si="50"/>
        <v/>
      </c>
      <c r="AW121" s="30" t="str">
        <f t="shared" si="51"/>
        <v/>
      </c>
      <c r="AX121" s="30" t="str">
        <f t="shared" si="52"/>
        <v/>
      </c>
      <c r="AY121" s="85" t="str">
        <f t="shared" ca="1" si="53"/>
        <v/>
      </c>
      <c r="AZ121" s="30" t="str">
        <f t="shared" si="54"/>
        <v/>
      </c>
      <c r="BA121" s="30" t="str">
        <f t="shared" si="55"/>
        <v/>
      </c>
      <c r="BB121" s="87" t="str">
        <f t="shared" ca="1" si="56"/>
        <v/>
      </c>
      <c r="BC121" s="27" t="str">
        <f t="shared" ca="1" si="57"/>
        <v/>
      </c>
      <c r="BD121" s="27" t="str">
        <f t="shared" ca="1" si="58"/>
        <v/>
      </c>
      <c r="BE121" s="166" t="str">
        <f t="shared" si="59"/>
        <v/>
      </c>
      <c r="BF121" s="27" t="str">
        <f t="shared" si="60"/>
        <v/>
      </c>
      <c r="BG121" s="27" t="str">
        <f t="shared" si="61"/>
        <v/>
      </c>
      <c r="BH121" s="174"/>
      <c r="BI121" s="89" t="str">
        <f t="shared" ca="1" si="62"/>
        <v/>
      </c>
      <c r="BJ121" s="116" t="str">
        <f t="shared" ca="1" si="63"/>
        <v/>
      </c>
      <c r="BK121" s="117" t="str">
        <f t="shared" ca="1" si="64"/>
        <v/>
      </c>
      <c r="BL121" s="117" t="str">
        <f t="shared" ca="1" si="65"/>
        <v/>
      </c>
      <c r="BM121" s="118" t="str">
        <f t="shared" ca="1" si="66"/>
        <v/>
      </c>
      <c r="BO121" s="28" t="str">
        <f t="shared" ca="1" si="41"/>
        <v/>
      </c>
    </row>
    <row r="122" spans="1:67" s="27" customFormat="1" ht="14.25" customHeight="1" x14ac:dyDescent="0.3">
      <c r="A122" s="76" t="str">
        <f t="shared" ca="1" si="42"/>
        <v/>
      </c>
      <c r="B122" s="119"/>
      <c r="C122" s="119" t="s">
        <v>35</v>
      </c>
      <c r="D122" s="119" t="s">
        <v>79</v>
      </c>
      <c r="E122" s="119"/>
      <c r="F122" s="119"/>
      <c r="G122" s="119"/>
      <c r="H122" s="119"/>
      <c r="I122" s="119"/>
      <c r="J122" s="119"/>
      <c r="L122" s="120">
        <v>649</v>
      </c>
      <c r="M122" s="219"/>
      <c r="N122" s="121"/>
      <c r="O122" s="121"/>
      <c r="Y122" s="208"/>
      <c r="Z122" s="91"/>
      <c r="AA122" s="27">
        <v>1</v>
      </c>
      <c r="AB122" s="172"/>
      <c r="AC122" s="173"/>
      <c r="AD122" s="173"/>
      <c r="AE122" s="91">
        <v>0</v>
      </c>
      <c r="AF122" s="27">
        <v>-1</v>
      </c>
      <c r="AG122" s="27">
        <v>-1</v>
      </c>
      <c r="AH122" s="91"/>
      <c r="AK122" s="91"/>
      <c r="AN122" s="208">
        <f t="shared" si="43"/>
        <v>2</v>
      </c>
      <c r="AO122" s="27" t="str">
        <f>IF($AN123&gt;$AN122, IFERROR(MATCH($AN122, $AN123:$AN$146, 0)-1, ROW($AO$146)-ROW()), "")</f>
        <v/>
      </c>
      <c r="AP122" s="91">
        <f t="shared" ca="1" si="44"/>
        <v>0</v>
      </c>
      <c r="AQ122" s="27" t="str">
        <f t="shared" ca="1" si="45"/>
        <v/>
      </c>
      <c r="AR122" s="27" t="str">
        <f t="shared" ca="1" si="46"/>
        <v/>
      </c>
      <c r="AS122" s="87">
        <f t="shared" ca="1" si="47"/>
        <v>0</v>
      </c>
      <c r="AT122" s="27" t="str">
        <f t="shared" ca="1" si="48"/>
        <v/>
      </c>
      <c r="AU122" s="27" t="str">
        <f t="shared" ca="1" si="49"/>
        <v/>
      </c>
      <c r="AV122" s="30" t="str">
        <f t="shared" ca="1" si="50"/>
        <v/>
      </c>
      <c r="AW122" s="30" t="str">
        <f t="shared" si="51"/>
        <v/>
      </c>
      <c r="AX122" s="30" t="str">
        <f t="shared" si="52"/>
        <v/>
      </c>
      <c r="AY122" s="85" t="str">
        <f t="shared" ca="1" si="53"/>
        <v/>
      </c>
      <c r="AZ122" s="30" t="str">
        <f t="shared" si="54"/>
        <v/>
      </c>
      <c r="BA122" s="30" t="str">
        <f t="shared" si="55"/>
        <v/>
      </c>
      <c r="BB122" s="87" t="str">
        <f t="shared" ca="1" si="56"/>
        <v/>
      </c>
      <c r="BC122" s="27" t="str">
        <f t="shared" ca="1" si="57"/>
        <v/>
      </c>
      <c r="BD122" s="27" t="str">
        <f t="shared" ca="1" si="58"/>
        <v/>
      </c>
      <c r="BE122" s="166" t="str">
        <f t="shared" si="59"/>
        <v/>
      </c>
      <c r="BF122" s="27" t="str">
        <f t="shared" si="60"/>
        <v/>
      </c>
      <c r="BG122" s="27" t="str">
        <f t="shared" si="61"/>
        <v/>
      </c>
      <c r="BH122" s="174"/>
      <c r="BI122" s="89" t="str">
        <f t="shared" ca="1" si="62"/>
        <v/>
      </c>
      <c r="BJ122" s="116" t="str">
        <f t="shared" ca="1" si="63"/>
        <v/>
      </c>
      <c r="BK122" s="117" t="str">
        <f t="shared" ca="1" si="64"/>
        <v/>
      </c>
      <c r="BL122" s="117" t="str">
        <f t="shared" ca="1" si="65"/>
        <v/>
      </c>
      <c r="BM122" s="118" t="str">
        <f t="shared" ca="1" si="66"/>
        <v/>
      </c>
      <c r="BO122" s="28" t="str">
        <f t="shared" ca="1" si="41"/>
        <v/>
      </c>
    </row>
    <row r="123" spans="1:67" s="27" customFormat="1" ht="14.25" customHeight="1" x14ac:dyDescent="0.3">
      <c r="A123" s="76" t="str">
        <f t="shared" ca="1" si="42"/>
        <v/>
      </c>
      <c r="B123" s="119"/>
      <c r="C123" s="119" t="s">
        <v>35</v>
      </c>
      <c r="D123" s="119" t="s">
        <v>25</v>
      </c>
      <c r="E123" s="119"/>
      <c r="F123" s="119"/>
      <c r="G123" s="119"/>
      <c r="H123" s="119"/>
      <c r="I123" s="119"/>
      <c r="J123" s="119"/>
      <c r="L123" s="120" t="s">
        <v>24</v>
      </c>
      <c r="M123" s="219"/>
      <c r="N123" s="121"/>
      <c r="O123" s="121"/>
      <c r="Y123" s="208"/>
      <c r="Z123" s="91">
        <v>1</v>
      </c>
      <c r="AB123" s="172"/>
      <c r="AC123" s="173"/>
      <c r="AD123" s="173"/>
      <c r="AE123" s="91">
        <v>0</v>
      </c>
      <c r="AF123" s="27">
        <v>-1</v>
      </c>
      <c r="AG123" s="27">
        <v>-1</v>
      </c>
      <c r="AH123" s="91"/>
      <c r="AK123" s="91"/>
      <c r="AN123" s="208">
        <f t="shared" si="43"/>
        <v>2</v>
      </c>
      <c r="AO123" s="27" t="str">
        <f>IF($AN124&gt;$AN123, IFERROR(MATCH($AN123, $AN124:$AN$146, 0)-1, ROW($AO$146)-ROW()), "")</f>
        <v/>
      </c>
      <c r="AP123" s="91">
        <f t="shared" ca="1" si="44"/>
        <v>0</v>
      </c>
      <c r="AQ123" s="27" t="str">
        <f t="shared" ca="1" si="45"/>
        <v/>
      </c>
      <c r="AR123" s="27" t="str">
        <f t="shared" ca="1" si="46"/>
        <v/>
      </c>
      <c r="AS123" s="87">
        <f t="shared" ca="1" si="47"/>
        <v>0</v>
      </c>
      <c r="AT123" s="27" t="str">
        <f t="shared" ca="1" si="48"/>
        <v/>
      </c>
      <c r="AU123" s="27" t="str">
        <f t="shared" ca="1" si="49"/>
        <v/>
      </c>
      <c r="AV123" s="30" t="str">
        <f t="shared" ca="1" si="50"/>
        <v/>
      </c>
      <c r="AW123" s="30" t="str">
        <f t="shared" si="51"/>
        <v/>
      </c>
      <c r="AX123" s="30" t="str">
        <f t="shared" si="52"/>
        <v/>
      </c>
      <c r="AY123" s="85" t="str">
        <f t="shared" ca="1" si="53"/>
        <v/>
      </c>
      <c r="AZ123" s="30" t="str">
        <f t="shared" si="54"/>
        <v/>
      </c>
      <c r="BA123" s="30" t="str">
        <f t="shared" si="55"/>
        <v/>
      </c>
      <c r="BB123" s="87" t="str">
        <f t="shared" ca="1" si="56"/>
        <v/>
      </c>
      <c r="BC123" s="27" t="str">
        <f t="shared" ca="1" si="57"/>
        <v/>
      </c>
      <c r="BD123" s="27" t="str">
        <f t="shared" ca="1" si="58"/>
        <v/>
      </c>
      <c r="BE123" s="166" t="str">
        <f t="shared" si="59"/>
        <v/>
      </c>
      <c r="BF123" s="27" t="str">
        <f t="shared" si="60"/>
        <v/>
      </c>
      <c r="BG123" s="27" t="str">
        <f t="shared" si="61"/>
        <v/>
      </c>
      <c r="BH123" s="174"/>
      <c r="BI123" s="89" t="str">
        <f t="shared" ca="1" si="62"/>
        <v/>
      </c>
      <c r="BJ123" s="116" t="str">
        <f t="shared" ca="1" si="63"/>
        <v/>
      </c>
      <c r="BK123" s="117" t="str">
        <f t="shared" ca="1" si="64"/>
        <v/>
      </c>
      <c r="BL123" s="117" t="str">
        <f t="shared" ca="1" si="65"/>
        <v/>
      </c>
      <c r="BM123" s="118" t="str">
        <f t="shared" ca="1" si="66"/>
        <v/>
      </c>
      <c r="BO123" s="28" t="str">
        <f t="shared" ca="1" si="41"/>
        <v/>
      </c>
    </row>
    <row r="124" spans="1:67" s="27" customFormat="1" ht="14.25" customHeight="1" x14ac:dyDescent="0.3">
      <c r="A124" s="76" t="str">
        <f t="shared" ca="1" si="42"/>
        <v/>
      </c>
      <c r="B124" s="119"/>
      <c r="C124" s="119" t="s">
        <v>57</v>
      </c>
      <c r="D124" s="119"/>
      <c r="E124" s="119"/>
      <c r="F124" s="119"/>
      <c r="G124" s="119"/>
      <c r="H124" s="119"/>
      <c r="I124" s="119"/>
      <c r="J124" s="119"/>
      <c r="L124" s="120">
        <v>9901</v>
      </c>
      <c r="M124" s="219">
        <f>M5-M78</f>
        <v>0</v>
      </c>
      <c r="N124" s="121"/>
      <c r="O124" s="121"/>
      <c r="Y124" s="208"/>
      <c r="Z124" s="91">
        <v>1</v>
      </c>
      <c r="AB124" s="172">
        <f>M5-M78</f>
        <v>0</v>
      </c>
      <c r="AC124" s="173"/>
      <c r="AD124" s="173"/>
      <c r="AE124" s="91">
        <v>0</v>
      </c>
      <c r="AF124" s="27">
        <v>-1</v>
      </c>
      <c r="AG124" s="27">
        <v>-1</v>
      </c>
      <c r="AH124" s="91"/>
      <c r="AK124" s="91" t="str">
        <f>IF(ROUND(M124, 2)&lt;&gt;0, "| De begroting is niet in evenwicht.  ", "")</f>
        <v/>
      </c>
      <c r="AN124" s="208">
        <f t="shared" si="43"/>
        <v>1</v>
      </c>
      <c r="AO124" s="27" t="str">
        <f>IF($AN125&gt;$AN124, IFERROR(MATCH($AN124, $AN125:$AN$146, 0)-1, ROW($AO$146)-ROW()), "")</f>
        <v/>
      </c>
      <c r="AP124" s="91">
        <f t="shared" ca="1" si="44"/>
        <v>0</v>
      </c>
      <c r="AQ124" s="27" t="str">
        <f t="shared" ca="1" si="45"/>
        <v/>
      </c>
      <c r="AR124" s="27" t="str">
        <f t="shared" ca="1" si="46"/>
        <v/>
      </c>
      <c r="AS124" s="87">
        <f t="shared" ca="1" si="47"/>
        <v>0</v>
      </c>
      <c r="AT124" s="27" t="str">
        <f t="shared" ca="1" si="48"/>
        <v/>
      </c>
      <c r="AU124" s="27" t="str">
        <f t="shared" ca="1" si="49"/>
        <v/>
      </c>
      <c r="AV124" s="30" t="str">
        <f t="shared" ca="1" si="50"/>
        <v/>
      </c>
      <c r="AW124" s="30" t="str">
        <f t="shared" si="51"/>
        <v/>
      </c>
      <c r="AX124" s="30" t="str">
        <f t="shared" si="52"/>
        <v/>
      </c>
      <c r="AY124" s="85" t="str">
        <f t="shared" ca="1" si="53"/>
        <v/>
      </c>
      <c r="AZ124" s="30" t="str">
        <f t="shared" si="54"/>
        <v/>
      </c>
      <c r="BA124" s="30" t="str">
        <f t="shared" si="55"/>
        <v/>
      </c>
      <c r="BB124" s="87" t="str">
        <f t="shared" ca="1" si="56"/>
        <v/>
      </c>
      <c r="BC124" s="27" t="str">
        <f t="shared" ca="1" si="57"/>
        <v/>
      </c>
      <c r="BD124" s="27" t="str">
        <f t="shared" ca="1" si="58"/>
        <v/>
      </c>
      <c r="BE124" s="166" t="str">
        <f t="shared" si="59"/>
        <v/>
      </c>
      <c r="BF124" s="27" t="str">
        <f t="shared" si="60"/>
        <v/>
      </c>
      <c r="BG124" s="27" t="str">
        <f t="shared" si="61"/>
        <v/>
      </c>
      <c r="BH124" s="174"/>
      <c r="BI124" s="89" t="str">
        <f t="shared" ca="1" si="62"/>
        <v/>
      </c>
      <c r="BJ124" s="116" t="str">
        <f t="shared" ca="1" si="63"/>
        <v/>
      </c>
      <c r="BK124" s="117" t="str">
        <f t="shared" ca="1" si="64"/>
        <v/>
      </c>
      <c r="BL124" s="117" t="str">
        <f t="shared" ca="1" si="65"/>
        <v/>
      </c>
      <c r="BM124" s="118" t="str">
        <f t="shared" ca="1" si="66"/>
        <v/>
      </c>
      <c r="BO124" s="28" t="str">
        <f t="shared" ca="1" si="41"/>
        <v/>
      </c>
    </row>
    <row r="125" spans="1:67" s="27" customFormat="1" ht="14.25" customHeight="1" x14ac:dyDescent="0.3">
      <c r="A125" s="76" t="str">
        <f t="shared" ca="1" si="42"/>
        <v/>
      </c>
      <c r="B125" s="119"/>
      <c r="C125" s="119" t="s">
        <v>58</v>
      </c>
      <c r="D125" s="119"/>
      <c r="E125" s="119"/>
      <c r="F125" s="119"/>
      <c r="G125" s="119"/>
      <c r="H125" s="119"/>
      <c r="I125" s="119"/>
      <c r="J125" s="119"/>
      <c r="L125" s="120" t="s">
        <v>73</v>
      </c>
      <c r="M125" s="219">
        <f>SUM(M126,M130)</f>
        <v>0</v>
      </c>
      <c r="N125" s="121"/>
      <c r="O125" s="121"/>
      <c r="Y125" s="208"/>
      <c r="Z125" s="91"/>
      <c r="AB125" s="172"/>
      <c r="AC125" s="173"/>
      <c r="AD125" s="173"/>
      <c r="AE125" s="91">
        <v>0</v>
      </c>
      <c r="AF125" s="27">
        <v>-1</v>
      </c>
      <c r="AG125" s="27">
        <v>-1</v>
      </c>
      <c r="AH125" s="91"/>
      <c r="AK125" s="91"/>
      <c r="AN125" s="208">
        <f t="shared" si="43"/>
        <v>1</v>
      </c>
      <c r="AO125" s="27">
        <f>IF($AN126&gt;$AN125, IFERROR(MATCH($AN125, $AN126:$AN$146, 0)-1, ROW($AO$146)-ROW()), "")</f>
        <v>5</v>
      </c>
      <c r="AP125" s="91">
        <f t="shared" ca="1" si="44"/>
        <v>0</v>
      </c>
      <c r="AQ125" s="27" t="str">
        <f t="shared" ca="1" si="45"/>
        <v/>
      </c>
      <c r="AR125" s="27" t="str">
        <f t="shared" ca="1" si="46"/>
        <v/>
      </c>
      <c r="AS125" s="87">
        <f t="shared" ca="1" si="47"/>
        <v>0</v>
      </c>
      <c r="AT125" s="27" t="str">
        <f t="shared" ca="1" si="48"/>
        <v/>
      </c>
      <c r="AU125" s="27" t="str">
        <f t="shared" ca="1" si="49"/>
        <v/>
      </c>
      <c r="AV125" s="30" t="str">
        <f t="shared" ca="1" si="50"/>
        <v/>
      </c>
      <c r="AW125" s="30" t="str">
        <f t="shared" si="51"/>
        <v/>
      </c>
      <c r="AX125" s="30" t="str">
        <f t="shared" si="52"/>
        <v/>
      </c>
      <c r="AY125" s="85" t="str">
        <f t="shared" ca="1" si="53"/>
        <v/>
      </c>
      <c r="AZ125" s="30" t="str">
        <f t="shared" si="54"/>
        <v/>
      </c>
      <c r="BA125" s="30" t="str">
        <f t="shared" si="55"/>
        <v/>
      </c>
      <c r="BB125" s="87" t="str">
        <f t="shared" ca="1" si="56"/>
        <v/>
      </c>
      <c r="BC125" s="27" t="str">
        <f t="shared" ca="1" si="57"/>
        <v/>
      </c>
      <c r="BD125" s="27" t="str">
        <f t="shared" ca="1" si="58"/>
        <v/>
      </c>
      <c r="BE125" s="166" t="str">
        <f t="shared" si="59"/>
        <v/>
      </c>
      <c r="BF125" s="27" t="str">
        <f t="shared" si="60"/>
        <v/>
      </c>
      <c r="BG125" s="27" t="str">
        <f t="shared" si="61"/>
        <v/>
      </c>
      <c r="BH125" s="174"/>
      <c r="BI125" s="89" t="str">
        <f t="shared" ca="1" si="62"/>
        <v/>
      </c>
      <c r="BJ125" s="116" t="str">
        <f t="shared" ca="1" si="63"/>
        <v/>
      </c>
      <c r="BK125" s="117" t="str">
        <f t="shared" ca="1" si="64"/>
        <v/>
      </c>
      <c r="BL125" s="117" t="str">
        <f t="shared" ca="1" si="65"/>
        <v/>
      </c>
      <c r="BM125" s="118" t="str">
        <f t="shared" ca="1" si="66"/>
        <v/>
      </c>
      <c r="BO125" s="28" t="str">
        <f t="shared" ca="1" si="41"/>
        <v/>
      </c>
    </row>
    <row r="126" spans="1:67" s="27" customFormat="1" ht="14.25" customHeight="1" x14ac:dyDescent="0.3">
      <c r="A126" s="76" t="str">
        <f t="shared" ca="1" si="42"/>
        <v/>
      </c>
      <c r="B126" s="119"/>
      <c r="C126" s="119" t="s">
        <v>35</v>
      </c>
      <c r="D126" s="119" t="s">
        <v>59</v>
      </c>
      <c r="E126" s="119"/>
      <c r="F126" s="119"/>
      <c r="G126" s="119"/>
      <c r="H126" s="119"/>
      <c r="I126" s="119"/>
      <c r="J126" s="119"/>
      <c r="L126" s="120">
        <v>75</v>
      </c>
      <c r="M126" s="219">
        <f>SUM(M127:M129)</f>
        <v>0</v>
      </c>
      <c r="N126" s="121"/>
      <c r="O126" s="121"/>
      <c r="Y126" s="208"/>
      <c r="Z126" s="91"/>
      <c r="AB126" s="172"/>
      <c r="AC126" s="173"/>
      <c r="AD126" s="173"/>
      <c r="AE126" s="91">
        <v>0</v>
      </c>
      <c r="AF126" s="27">
        <v>-1</v>
      </c>
      <c r="AG126" s="27">
        <v>-1</v>
      </c>
      <c r="AH126" s="91"/>
      <c r="AK126" s="91"/>
      <c r="AN126" s="208">
        <f t="shared" si="43"/>
        <v>2</v>
      </c>
      <c r="AO126" s="27">
        <f>IF($AN127&gt;$AN126, IFERROR(MATCH($AN126, $AN127:$AN$146, 0)-1, ROW($AO$146)-ROW()), "")</f>
        <v>3</v>
      </c>
      <c r="AP126" s="91">
        <f t="shared" ca="1" si="44"/>
        <v>0</v>
      </c>
      <c r="AQ126" s="27" t="str">
        <f t="shared" ca="1" si="45"/>
        <v/>
      </c>
      <c r="AR126" s="27" t="str">
        <f t="shared" ca="1" si="46"/>
        <v/>
      </c>
      <c r="AS126" s="87">
        <f t="shared" ca="1" si="47"/>
        <v>0</v>
      </c>
      <c r="AT126" s="27" t="str">
        <f t="shared" ca="1" si="48"/>
        <v/>
      </c>
      <c r="AU126" s="27" t="str">
        <f t="shared" ca="1" si="49"/>
        <v/>
      </c>
      <c r="AV126" s="30" t="str">
        <f t="shared" ca="1" si="50"/>
        <v/>
      </c>
      <c r="AW126" s="30" t="str">
        <f t="shared" si="51"/>
        <v/>
      </c>
      <c r="AX126" s="30" t="str">
        <f t="shared" si="52"/>
        <v/>
      </c>
      <c r="AY126" s="85" t="str">
        <f t="shared" ca="1" si="53"/>
        <v/>
      </c>
      <c r="AZ126" s="30" t="str">
        <f t="shared" si="54"/>
        <v/>
      </c>
      <c r="BA126" s="30" t="str">
        <f t="shared" si="55"/>
        <v/>
      </c>
      <c r="BB126" s="87" t="str">
        <f t="shared" ca="1" si="56"/>
        <v/>
      </c>
      <c r="BC126" s="27" t="str">
        <f t="shared" ca="1" si="57"/>
        <v/>
      </c>
      <c r="BD126" s="27" t="str">
        <f t="shared" ca="1" si="58"/>
        <v/>
      </c>
      <c r="BE126" s="166" t="str">
        <f t="shared" si="59"/>
        <v/>
      </c>
      <c r="BF126" s="27" t="str">
        <f t="shared" si="60"/>
        <v/>
      </c>
      <c r="BG126" s="27" t="str">
        <f t="shared" si="61"/>
        <v/>
      </c>
      <c r="BH126" s="174"/>
      <c r="BI126" s="89" t="str">
        <f t="shared" ca="1" si="62"/>
        <v/>
      </c>
      <c r="BJ126" s="116" t="str">
        <f t="shared" ca="1" si="63"/>
        <v/>
      </c>
      <c r="BK126" s="117" t="str">
        <f t="shared" ca="1" si="64"/>
        <v/>
      </c>
      <c r="BL126" s="117" t="str">
        <f t="shared" ca="1" si="65"/>
        <v/>
      </c>
      <c r="BM126" s="118" t="str">
        <f t="shared" ca="1" si="66"/>
        <v/>
      </c>
      <c r="BO126" s="28" t="str">
        <f t="shared" ca="1" si="41"/>
        <v/>
      </c>
    </row>
    <row r="127" spans="1:67" s="27" customFormat="1" ht="14.25" customHeight="1" x14ac:dyDescent="0.3">
      <c r="A127" s="76" t="str">
        <f t="shared" ca="1" si="42"/>
        <v/>
      </c>
      <c r="B127" s="119"/>
      <c r="C127" s="119" t="s">
        <v>35</v>
      </c>
      <c r="D127" s="119" t="s">
        <v>35</v>
      </c>
      <c r="E127" s="119" t="s">
        <v>60</v>
      </c>
      <c r="F127" s="119"/>
      <c r="G127" s="119"/>
      <c r="H127" s="119"/>
      <c r="I127" s="119"/>
      <c r="J127" s="119"/>
      <c r="L127" s="120">
        <v>750</v>
      </c>
      <c r="M127" s="219"/>
      <c r="N127" s="121"/>
      <c r="O127" s="121"/>
      <c r="Y127" s="208"/>
      <c r="Z127" s="91"/>
      <c r="AB127" s="172"/>
      <c r="AC127" s="173"/>
      <c r="AD127" s="173"/>
      <c r="AE127" s="91">
        <v>0</v>
      </c>
      <c r="AF127" s="27">
        <v>-1</v>
      </c>
      <c r="AG127" s="27">
        <v>-1</v>
      </c>
      <c r="AH127" s="91"/>
      <c r="AK127" s="91"/>
      <c r="AN127" s="208">
        <f t="shared" si="43"/>
        <v>3</v>
      </c>
      <c r="AO127" s="27" t="str">
        <f>IF($AN128&gt;$AN127, IFERROR(MATCH($AN127, $AN128:$AN$146, 0)-1, ROW($AO$146)-ROW()), "")</f>
        <v/>
      </c>
      <c r="AP127" s="91">
        <f t="shared" ca="1" si="44"/>
        <v>0</v>
      </c>
      <c r="AQ127" s="27" t="str">
        <f t="shared" ca="1" si="45"/>
        <v/>
      </c>
      <c r="AR127" s="27" t="str">
        <f t="shared" ca="1" si="46"/>
        <v/>
      </c>
      <c r="AS127" s="87">
        <f t="shared" ca="1" si="47"/>
        <v>0</v>
      </c>
      <c r="AT127" s="27" t="str">
        <f t="shared" ca="1" si="48"/>
        <v/>
      </c>
      <c r="AU127" s="27" t="str">
        <f t="shared" ca="1" si="49"/>
        <v/>
      </c>
      <c r="AV127" s="30" t="str">
        <f t="shared" ca="1" si="50"/>
        <v/>
      </c>
      <c r="AW127" s="30" t="str">
        <f t="shared" si="51"/>
        <v/>
      </c>
      <c r="AX127" s="30" t="str">
        <f t="shared" si="52"/>
        <v/>
      </c>
      <c r="AY127" s="85" t="str">
        <f t="shared" ca="1" si="53"/>
        <v/>
      </c>
      <c r="AZ127" s="30" t="str">
        <f t="shared" si="54"/>
        <v/>
      </c>
      <c r="BA127" s="30" t="str">
        <f t="shared" si="55"/>
        <v/>
      </c>
      <c r="BB127" s="87" t="str">
        <f t="shared" ca="1" si="56"/>
        <v/>
      </c>
      <c r="BC127" s="27" t="str">
        <f t="shared" ca="1" si="57"/>
        <v/>
      </c>
      <c r="BD127" s="27" t="str">
        <f t="shared" ca="1" si="58"/>
        <v/>
      </c>
      <c r="BE127" s="166" t="str">
        <f t="shared" si="59"/>
        <v/>
      </c>
      <c r="BF127" s="27" t="str">
        <f t="shared" si="60"/>
        <v/>
      </c>
      <c r="BG127" s="27" t="str">
        <f t="shared" si="61"/>
        <v/>
      </c>
      <c r="BH127" s="174"/>
      <c r="BI127" s="89" t="str">
        <f t="shared" ca="1" si="62"/>
        <v/>
      </c>
      <c r="BJ127" s="116" t="str">
        <f t="shared" ca="1" si="63"/>
        <v/>
      </c>
      <c r="BK127" s="117" t="str">
        <f t="shared" ca="1" si="64"/>
        <v/>
      </c>
      <c r="BL127" s="117" t="str">
        <f t="shared" ca="1" si="65"/>
        <v/>
      </c>
      <c r="BM127" s="118" t="str">
        <f t="shared" ca="1" si="66"/>
        <v/>
      </c>
      <c r="BO127" s="28" t="str">
        <f t="shared" ca="1" si="41"/>
        <v/>
      </c>
    </row>
    <row r="128" spans="1:67" s="27" customFormat="1" ht="14.25" customHeight="1" x14ac:dyDescent="0.3">
      <c r="A128" s="76" t="str">
        <f t="shared" ca="1" si="42"/>
        <v/>
      </c>
      <c r="B128" s="119"/>
      <c r="C128" s="119" t="s">
        <v>35</v>
      </c>
      <c r="D128" s="119" t="s">
        <v>35</v>
      </c>
      <c r="E128" s="119" t="s">
        <v>61</v>
      </c>
      <c r="F128" s="119"/>
      <c r="G128" s="119"/>
      <c r="H128" s="119"/>
      <c r="I128" s="119"/>
      <c r="J128" s="119"/>
      <c r="L128" s="120">
        <v>751</v>
      </c>
      <c r="M128" s="219"/>
      <c r="N128" s="121"/>
      <c r="O128" s="121"/>
      <c r="Y128" s="208"/>
      <c r="Z128" s="91"/>
      <c r="AB128" s="172"/>
      <c r="AC128" s="173"/>
      <c r="AD128" s="173"/>
      <c r="AE128" s="91">
        <v>0</v>
      </c>
      <c r="AF128" s="27">
        <v>-1</v>
      </c>
      <c r="AG128" s="27">
        <v>-1</v>
      </c>
      <c r="AH128" s="91"/>
      <c r="AK128" s="91"/>
      <c r="AN128" s="208">
        <f t="shared" si="43"/>
        <v>3</v>
      </c>
      <c r="AO128" s="27" t="str">
        <f>IF($AN129&gt;$AN128, IFERROR(MATCH($AN128, $AN129:$AN$146, 0)-1, ROW($AO$146)-ROW()), "")</f>
        <v/>
      </c>
      <c r="AP128" s="91">
        <f t="shared" ca="1" si="44"/>
        <v>0</v>
      </c>
      <c r="AQ128" s="27" t="str">
        <f t="shared" ca="1" si="45"/>
        <v/>
      </c>
      <c r="AR128" s="27" t="str">
        <f t="shared" ca="1" si="46"/>
        <v/>
      </c>
      <c r="AS128" s="87">
        <f t="shared" ca="1" si="47"/>
        <v>0</v>
      </c>
      <c r="AT128" s="27" t="str">
        <f t="shared" ca="1" si="48"/>
        <v/>
      </c>
      <c r="AU128" s="27" t="str">
        <f t="shared" ca="1" si="49"/>
        <v/>
      </c>
      <c r="AV128" s="30" t="str">
        <f t="shared" ca="1" si="50"/>
        <v/>
      </c>
      <c r="AW128" s="30" t="str">
        <f t="shared" si="51"/>
        <v/>
      </c>
      <c r="AX128" s="30" t="str">
        <f t="shared" si="52"/>
        <v/>
      </c>
      <c r="AY128" s="85" t="str">
        <f t="shared" ca="1" si="53"/>
        <v/>
      </c>
      <c r="AZ128" s="30" t="str">
        <f t="shared" si="54"/>
        <v/>
      </c>
      <c r="BA128" s="30" t="str">
        <f t="shared" si="55"/>
        <v/>
      </c>
      <c r="BB128" s="87" t="str">
        <f t="shared" ca="1" si="56"/>
        <v/>
      </c>
      <c r="BC128" s="27" t="str">
        <f t="shared" ca="1" si="57"/>
        <v/>
      </c>
      <c r="BD128" s="27" t="str">
        <f t="shared" ca="1" si="58"/>
        <v/>
      </c>
      <c r="BE128" s="166" t="str">
        <f t="shared" si="59"/>
        <v/>
      </c>
      <c r="BF128" s="27" t="str">
        <f t="shared" si="60"/>
        <v/>
      </c>
      <c r="BG128" s="27" t="str">
        <f t="shared" si="61"/>
        <v/>
      </c>
      <c r="BH128" s="174"/>
      <c r="BI128" s="89" t="str">
        <f t="shared" ca="1" si="62"/>
        <v/>
      </c>
      <c r="BJ128" s="116" t="str">
        <f t="shared" ca="1" si="63"/>
        <v/>
      </c>
      <c r="BK128" s="117" t="str">
        <f t="shared" ca="1" si="64"/>
        <v/>
      </c>
      <c r="BL128" s="117" t="str">
        <f t="shared" ca="1" si="65"/>
        <v/>
      </c>
      <c r="BM128" s="118" t="str">
        <f t="shared" ca="1" si="66"/>
        <v/>
      </c>
      <c r="BO128" s="28" t="str">
        <f t="shared" ca="1" si="41"/>
        <v/>
      </c>
    </row>
    <row r="129" spans="1:67" s="27" customFormat="1" ht="14.25" customHeight="1" x14ac:dyDescent="0.3">
      <c r="A129" s="76" t="str">
        <f t="shared" ca="1" si="42"/>
        <v/>
      </c>
      <c r="B129" s="119"/>
      <c r="C129" s="119" t="s">
        <v>35</v>
      </c>
      <c r="D129" s="119" t="s">
        <v>35</v>
      </c>
      <c r="E129" s="119" t="s">
        <v>62</v>
      </c>
      <c r="F129" s="119"/>
      <c r="G129" s="119"/>
      <c r="H129" s="119"/>
      <c r="I129" s="119"/>
      <c r="J129" s="119"/>
      <c r="L129" s="120" t="s">
        <v>74</v>
      </c>
      <c r="M129" s="219"/>
      <c r="N129" s="121"/>
      <c r="O129" s="121"/>
      <c r="Y129" s="208"/>
      <c r="Z129" s="91"/>
      <c r="AB129" s="172"/>
      <c r="AC129" s="173"/>
      <c r="AD129" s="173"/>
      <c r="AE129" s="91">
        <v>0</v>
      </c>
      <c r="AF129" s="27">
        <v>-1</v>
      </c>
      <c r="AG129" s="27">
        <v>-1</v>
      </c>
      <c r="AH129" s="91"/>
      <c r="AK129" s="91"/>
      <c r="AN129" s="208">
        <f t="shared" si="43"/>
        <v>3</v>
      </c>
      <c r="AO129" s="27" t="str">
        <f>IF($AN130&gt;$AN129, IFERROR(MATCH($AN129, $AN130:$AN$146, 0)-1, ROW($AO$146)-ROW()), "")</f>
        <v/>
      </c>
      <c r="AP129" s="91">
        <f t="shared" ca="1" si="44"/>
        <v>0</v>
      </c>
      <c r="AQ129" s="27" t="str">
        <f t="shared" ca="1" si="45"/>
        <v/>
      </c>
      <c r="AR129" s="27" t="str">
        <f t="shared" ca="1" si="46"/>
        <v/>
      </c>
      <c r="AS129" s="87">
        <f t="shared" ca="1" si="47"/>
        <v>0</v>
      </c>
      <c r="AT129" s="27" t="str">
        <f t="shared" ca="1" si="48"/>
        <v/>
      </c>
      <c r="AU129" s="27" t="str">
        <f t="shared" ca="1" si="49"/>
        <v/>
      </c>
      <c r="AV129" s="30" t="str">
        <f t="shared" ca="1" si="50"/>
        <v/>
      </c>
      <c r="AW129" s="30" t="str">
        <f t="shared" si="51"/>
        <v/>
      </c>
      <c r="AX129" s="30" t="str">
        <f t="shared" si="52"/>
        <v/>
      </c>
      <c r="AY129" s="85" t="str">
        <f t="shared" ca="1" si="53"/>
        <v/>
      </c>
      <c r="AZ129" s="30" t="str">
        <f t="shared" si="54"/>
        <v/>
      </c>
      <c r="BA129" s="30" t="str">
        <f t="shared" si="55"/>
        <v/>
      </c>
      <c r="BB129" s="87" t="str">
        <f t="shared" ca="1" si="56"/>
        <v/>
      </c>
      <c r="BC129" s="27" t="str">
        <f t="shared" ca="1" si="57"/>
        <v/>
      </c>
      <c r="BD129" s="27" t="str">
        <f t="shared" ca="1" si="58"/>
        <v/>
      </c>
      <c r="BE129" s="166" t="str">
        <f t="shared" si="59"/>
        <v/>
      </c>
      <c r="BF129" s="27" t="str">
        <f t="shared" si="60"/>
        <v/>
      </c>
      <c r="BG129" s="27" t="str">
        <f t="shared" si="61"/>
        <v/>
      </c>
      <c r="BH129" s="174"/>
      <c r="BI129" s="89" t="str">
        <f t="shared" ca="1" si="62"/>
        <v/>
      </c>
      <c r="BJ129" s="116" t="str">
        <f t="shared" ca="1" si="63"/>
        <v/>
      </c>
      <c r="BK129" s="117" t="str">
        <f t="shared" ca="1" si="64"/>
        <v/>
      </c>
      <c r="BL129" s="117" t="str">
        <f t="shared" ca="1" si="65"/>
        <v/>
      </c>
      <c r="BM129" s="118" t="str">
        <f t="shared" ca="1" si="66"/>
        <v/>
      </c>
      <c r="BO129" s="28" t="str">
        <f t="shared" ca="1" si="41"/>
        <v/>
      </c>
    </row>
    <row r="130" spans="1:67" s="27" customFormat="1" ht="14.25" customHeight="1" x14ac:dyDescent="0.3">
      <c r="A130" s="76" t="str">
        <f t="shared" ca="1" si="42"/>
        <v/>
      </c>
      <c r="B130" s="119"/>
      <c r="C130" s="119" t="s">
        <v>35</v>
      </c>
      <c r="D130" s="119" t="s">
        <v>63</v>
      </c>
      <c r="E130" s="119"/>
      <c r="F130" s="119"/>
      <c r="G130" s="119"/>
      <c r="H130" s="119"/>
      <c r="I130" s="119"/>
      <c r="J130" s="119"/>
      <c r="L130" s="120" t="s">
        <v>75</v>
      </c>
      <c r="M130" s="219"/>
      <c r="N130" s="121"/>
      <c r="O130" s="121"/>
      <c r="Y130" s="208"/>
      <c r="Z130" s="91"/>
      <c r="AB130" s="172"/>
      <c r="AC130" s="173"/>
      <c r="AD130" s="173"/>
      <c r="AE130" s="91">
        <v>0</v>
      </c>
      <c r="AF130" s="27">
        <v>-1</v>
      </c>
      <c r="AG130" s="27">
        <v>-1</v>
      </c>
      <c r="AH130" s="91"/>
      <c r="AK130" s="91"/>
      <c r="AN130" s="208">
        <f t="shared" si="43"/>
        <v>2</v>
      </c>
      <c r="AO130" s="27" t="str">
        <f>IF($AN131&gt;$AN130, IFERROR(MATCH($AN130, $AN131:$AN$146, 0)-1, ROW($AO$146)-ROW()), "")</f>
        <v/>
      </c>
      <c r="AP130" s="91">
        <f t="shared" ca="1" si="44"/>
        <v>0</v>
      </c>
      <c r="AQ130" s="27" t="str">
        <f t="shared" ca="1" si="45"/>
        <v/>
      </c>
      <c r="AR130" s="27" t="str">
        <f t="shared" ca="1" si="46"/>
        <v/>
      </c>
      <c r="AS130" s="87">
        <f t="shared" ca="1" si="47"/>
        <v>0</v>
      </c>
      <c r="AT130" s="27" t="str">
        <f t="shared" ca="1" si="48"/>
        <v/>
      </c>
      <c r="AU130" s="27" t="str">
        <f t="shared" ca="1" si="49"/>
        <v/>
      </c>
      <c r="AV130" s="30" t="str">
        <f t="shared" ca="1" si="50"/>
        <v/>
      </c>
      <c r="AW130" s="30" t="str">
        <f t="shared" si="51"/>
        <v/>
      </c>
      <c r="AX130" s="30" t="str">
        <f t="shared" si="52"/>
        <v/>
      </c>
      <c r="AY130" s="85" t="str">
        <f t="shared" ca="1" si="53"/>
        <v/>
      </c>
      <c r="AZ130" s="30" t="str">
        <f t="shared" si="54"/>
        <v/>
      </c>
      <c r="BA130" s="30" t="str">
        <f t="shared" si="55"/>
        <v/>
      </c>
      <c r="BB130" s="87" t="str">
        <f t="shared" ca="1" si="56"/>
        <v/>
      </c>
      <c r="BC130" s="27" t="str">
        <f t="shared" ca="1" si="57"/>
        <v/>
      </c>
      <c r="BD130" s="27" t="str">
        <f t="shared" ca="1" si="58"/>
        <v/>
      </c>
      <c r="BE130" s="166" t="str">
        <f t="shared" si="59"/>
        <v/>
      </c>
      <c r="BF130" s="27" t="str">
        <f t="shared" si="60"/>
        <v/>
      </c>
      <c r="BG130" s="27" t="str">
        <f t="shared" si="61"/>
        <v/>
      </c>
      <c r="BH130" s="174"/>
      <c r="BI130" s="89" t="str">
        <f t="shared" ca="1" si="62"/>
        <v/>
      </c>
      <c r="BJ130" s="116" t="str">
        <f t="shared" ca="1" si="63"/>
        <v/>
      </c>
      <c r="BK130" s="117" t="str">
        <f t="shared" ca="1" si="64"/>
        <v/>
      </c>
      <c r="BL130" s="117" t="str">
        <f t="shared" ca="1" si="65"/>
        <v/>
      </c>
      <c r="BM130" s="118" t="str">
        <f t="shared" ca="1" si="66"/>
        <v/>
      </c>
      <c r="BO130" s="28" t="str">
        <f t="shared" ca="1" si="41"/>
        <v/>
      </c>
    </row>
    <row r="131" spans="1:67" s="27" customFormat="1" ht="14.25" customHeight="1" x14ac:dyDescent="0.3">
      <c r="A131" s="76" t="str">
        <f t="shared" ca="1" si="42"/>
        <v/>
      </c>
      <c r="B131" s="119"/>
      <c r="C131" s="119" t="s">
        <v>64</v>
      </c>
      <c r="D131" s="119"/>
      <c r="E131" s="119"/>
      <c r="F131" s="119"/>
      <c r="G131" s="119"/>
      <c r="H131" s="119"/>
      <c r="I131" s="119"/>
      <c r="J131" s="119"/>
      <c r="L131" s="120" t="s">
        <v>76</v>
      </c>
      <c r="M131" s="219">
        <f>SUM(M132,M136)</f>
        <v>0</v>
      </c>
      <c r="N131" s="121"/>
      <c r="O131" s="121"/>
      <c r="Y131" s="208"/>
      <c r="Z131" s="91"/>
      <c r="AB131" s="172"/>
      <c r="AC131" s="173"/>
      <c r="AD131" s="173"/>
      <c r="AE131" s="91">
        <v>0</v>
      </c>
      <c r="AF131" s="27">
        <v>-1</v>
      </c>
      <c r="AG131" s="27">
        <v>-1</v>
      </c>
      <c r="AH131" s="91"/>
      <c r="AK131" s="91"/>
      <c r="AN131" s="208">
        <f t="shared" si="43"/>
        <v>1</v>
      </c>
      <c r="AO131" s="27">
        <f>IF($AN132&gt;$AN131, IFERROR(MATCH($AN131, $AN132:$AN$146, 0)-1, ROW($AO$146)-ROW()), "")</f>
        <v>5</v>
      </c>
      <c r="AP131" s="91">
        <f t="shared" ca="1" si="44"/>
        <v>0</v>
      </c>
      <c r="AQ131" s="27" t="str">
        <f t="shared" ca="1" si="45"/>
        <v/>
      </c>
      <c r="AR131" s="27" t="str">
        <f t="shared" ca="1" si="46"/>
        <v/>
      </c>
      <c r="AS131" s="87">
        <f t="shared" ca="1" si="47"/>
        <v>0</v>
      </c>
      <c r="AT131" s="27" t="str">
        <f t="shared" ca="1" si="48"/>
        <v/>
      </c>
      <c r="AU131" s="27" t="str">
        <f t="shared" ca="1" si="49"/>
        <v/>
      </c>
      <c r="AV131" s="30" t="str">
        <f t="shared" ca="1" si="50"/>
        <v/>
      </c>
      <c r="AW131" s="30" t="str">
        <f t="shared" si="51"/>
        <v/>
      </c>
      <c r="AX131" s="30" t="str">
        <f t="shared" si="52"/>
        <v/>
      </c>
      <c r="AY131" s="85" t="str">
        <f t="shared" ca="1" si="53"/>
        <v/>
      </c>
      <c r="AZ131" s="30" t="str">
        <f t="shared" si="54"/>
        <v/>
      </c>
      <c r="BA131" s="30" t="str">
        <f t="shared" si="55"/>
        <v/>
      </c>
      <c r="BB131" s="87" t="str">
        <f t="shared" ca="1" si="56"/>
        <v/>
      </c>
      <c r="BC131" s="27" t="str">
        <f t="shared" ca="1" si="57"/>
        <v/>
      </c>
      <c r="BD131" s="27" t="str">
        <f t="shared" ca="1" si="58"/>
        <v/>
      </c>
      <c r="BE131" s="166" t="str">
        <f t="shared" si="59"/>
        <v/>
      </c>
      <c r="BF131" s="27" t="str">
        <f t="shared" si="60"/>
        <v/>
      </c>
      <c r="BG131" s="27" t="str">
        <f t="shared" si="61"/>
        <v/>
      </c>
      <c r="BH131" s="174"/>
      <c r="BI131" s="89" t="str">
        <f t="shared" ca="1" si="62"/>
        <v/>
      </c>
      <c r="BJ131" s="116" t="str">
        <f t="shared" ca="1" si="63"/>
        <v/>
      </c>
      <c r="BK131" s="117" t="str">
        <f t="shared" ca="1" si="64"/>
        <v/>
      </c>
      <c r="BL131" s="117" t="str">
        <f t="shared" ca="1" si="65"/>
        <v/>
      </c>
      <c r="BM131" s="118" t="str">
        <f t="shared" ca="1" si="66"/>
        <v/>
      </c>
      <c r="BO131" s="28" t="str">
        <f t="shared" ca="1" si="41"/>
        <v/>
      </c>
    </row>
    <row r="132" spans="1:67" s="27" customFormat="1" ht="14.25" customHeight="1" x14ac:dyDescent="0.3">
      <c r="A132" s="76" t="str">
        <f t="shared" ca="1" si="42"/>
        <v/>
      </c>
      <c r="B132" s="119"/>
      <c r="C132" s="119"/>
      <c r="D132" s="119" t="s">
        <v>65</v>
      </c>
      <c r="E132" s="119"/>
      <c r="F132" s="119"/>
      <c r="G132" s="119"/>
      <c r="H132" s="119"/>
      <c r="I132" s="119"/>
      <c r="J132" s="119"/>
      <c r="L132" s="120">
        <v>65</v>
      </c>
      <c r="M132" s="219">
        <f>SUM(M133:M135)</f>
        <v>0</v>
      </c>
      <c r="N132" s="121"/>
      <c r="O132" s="121"/>
      <c r="Y132" s="208"/>
      <c r="Z132" s="91"/>
      <c r="AB132" s="172"/>
      <c r="AC132" s="173"/>
      <c r="AD132" s="173"/>
      <c r="AE132" s="91">
        <v>0</v>
      </c>
      <c r="AF132" s="27">
        <v>-1</v>
      </c>
      <c r="AG132" s="27">
        <v>-1</v>
      </c>
      <c r="AH132" s="91"/>
      <c r="AK132" s="91"/>
      <c r="AN132" s="208">
        <f t="shared" si="43"/>
        <v>2</v>
      </c>
      <c r="AO132" s="27">
        <f>IF($AN133&gt;$AN132, IFERROR(MATCH($AN132, $AN133:$AN$146, 0)-1, ROW($AO$146)-ROW()), "")</f>
        <v>3</v>
      </c>
      <c r="AP132" s="91">
        <f t="shared" ca="1" si="44"/>
        <v>0</v>
      </c>
      <c r="AQ132" s="27" t="str">
        <f t="shared" ca="1" si="45"/>
        <v/>
      </c>
      <c r="AR132" s="27" t="str">
        <f t="shared" ca="1" si="46"/>
        <v/>
      </c>
      <c r="AS132" s="87">
        <f t="shared" ca="1" si="47"/>
        <v>0</v>
      </c>
      <c r="AT132" s="27" t="str">
        <f t="shared" ca="1" si="48"/>
        <v/>
      </c>
      <c r="AU132" s="27" t="str">
        <f t="shared" ca="1" si="49"/>
        <v/>
      </c>
      <c r="AV132" s="30" t="str">
        <f t="shared" ca="1" si="50"/>
        <v/>
      </c>
      <c r="AW132" s="30" t="str">
        <f t="shared" si="51"/>
        <v/>
      </c>
      <c r="AX132" s="30" t="str">
        <f t="shared" si="52"/>
        <v/>
      </c>
      <c r="AY132" s="85" t="str">
        <f t="shared" ca="1" si="53"/>
        <v/>
      </c>
      <c r="AZ132" s="30" t="str">
        <f t="shared" si="54"/>
        <v/>
      </c>
      <c r="BA132" s="30" t="str">
        <f t="shared" si="55"/>
        <v/>
      </c>
      <c r="BB132" s="87" t="str">
        <f t="shared" ca="1" si="56"/>
        <v/>
      </c>
      <c r="BC132" s="27" t="str">
        <f t="shared" ca="1" si="57"/>
        <v/>
      </c>
      <c r="BD132" s="27" t="str">
        <f t="shared" ca="1" si="58"/>
        <v/>
      </c>
      <c r="BE132" s="166" t="str">
        <f t="shared" si="59"/>
        <v/>
      </c>
      <c r="BF132" s="27" t="str">
        <f t="shared" si="60"/>
        <v/>
      </c>
      <c r="BG132" s="27" t="str">
        <f t="shared" si="61"/>
        <v/>
      </c>
      <c r="BH132" s="174"/>
      <c r="BI132" s="89" t="str">
        <f t="shared" ca="1" si="62"/>
        <v/>
      </c>
      <c r="BJ132" s="116" t="str">
        <f t="shared" ca="1" si="63"/>
        <v/>
      </c>
      <c r="BK132" s="117" t="str">
        <f t="shared" ca="1" si="64"/>
        <v/>
      </c>
      <c r="BL132" s="117" t="str">
        <f t="shared" ca="1" si="65"/>
        <v/>
      </c>
      <c r="BM132" s="118" t="str">
        <f t="shared" ca="1" si="66"/>
        <v/>
      </c>
      <c r="BO132" s="28" t="str">
        <f t="shared" ca="1" si="41"/>
        <v/>
      </c>
    </row>
    <row r="133" spans="1:67" s="27" customFormat="1" ht="14.25" customHeight="1" x14ac:dyDescent="0.3">
      <c r="A133" s="76" t="str">
        <f t="shared" ca="1" si="42"/>
        <v/>
      </c>
      <c r="B133" s="119"/>
      <c r="C133" s="119"/>
      <c r="D133" s="119" t="s">
        <v>35</v>
      </c>
      <c r="E133" s="119" t="s">
        <v>66</v>
      </c>
      <c r="F133" s="119"/>
      <c r="G133" s="119"/>
      <c r="H133" s="119"/>
      <c r="I133" s="119"/>
      <c r="J133" s="119"/>
      <c r="L133" s="120">
        <v>650</v>
      </c>
      <c r="M133" s="219"/>
      <c r="N133" s="121"/>
      <c r="O133" s="121"/>
      <c r="Y133" s="208"/>
      <c r="Z133" s="91"/>
      <c r="AB133" s="172"/>
      <c r="AC133" s="173"/>
      <c r="AD133" s="173"/>
      <c r="AE133" s="91">
        <v>0</v>
      </c>
      <c r="AF133" s="27">
        <v>-1</v>
      </c>
      <c r="AG133" s="27">
        <v>-1</v>
      </c>
      <c r="AH133" s="91"/>
      <c r="AK133" s="91"/>
      <c r="AN133" s="208">
        <f t="shared" si="43"/>
        <v>3</v>
      </c>
      <c r="AO133" s="27" t="str">
        <f>IF($AN134&gt;$AN133, IFERROR(MATCH($AN133, $AN134:$AN$146, 0)-1, ROW($AO$146)-ROW()), "")</f>
        <v/>
      </c>
      <c r="AP133" s="91">
        <f t="shared" ca="1" si="44"/>
        <v>0</v>
      </c>
      <c r="AQ133" s="27" t="str">
        <f t="shared" ca="1" si="45"/>
        <v/>
      </c>
      <c r="AR133" s="27" t="str">
        <f t="shared" ca="1" si="46"/>
        <v/>
      </c>
      <c r="AS133" s="87">
        <f t="shared" ca="1" si="47"/>
        <v>0</v>
      </c>
      <c r="AT133" s="27" t="str">
        <f t="shared" ca="1" si="48"/>
        <v/>
      </c>
      <c r="AU133" s="27" t="str">
        <f t="shared" ca="1" si="49"/>
        <v/>
      </c>
      <c r="AV133" s="30" t="str">
        <f t="shared" ca="1" si="50"/>
        <v/>
      </c>
      <c r="AW133" s="30" t="str">
        <f t="shared" si="51"/>
        <v/>
      </c>
      <c r="AX133" s="30" t="str">
        <f t="shared" si="52"/>
        <v/>
      </c>
      <c r="AY133" s="85" t="str">
        <f t="shared" ca="1" si="53"/>
        <v/>
      </c>
      <c r="AZ133" s="30" t="str">
        <f t="shared" si="54"/>
        <v/>
      </c>
      <c r="BA133" s="30" t="str">
        <f t="shared" si="55"/>
        <v/>
      </c>
      <c r="BB133" s="87" t="str">
        <f t="shared" ca="1" si="56"/>
        <v/>
      </c>
      <c r="BC133" s="27" t="str">
        <f t="shared" ca="1" si="57"/>
        <v/>
      </c>
      <c r="BD133" s="27" t="str">
        <f t="shared" ca="1" si="58"/>
        <v/>
      </c>
      <c r="BE133" s="166" t="str">
        <f t="shared" si="59"/>
        <v/>
      </c>
      <c r="BF133" s="27" t="str">
        <f t="shared" si="60"/>
        <v/>
      </c>
      <c r="BG133" s="27" t="str">
        <f t="shared" si="61"/>
        <v/>
      </c>
      <c r="BH133" s="174"/>
      <c r="BI133" s="89" t="str">
        <f t="shared" ca="1" si="62"/>
        <v/>
      </c>
      <c r="BJ133" s="116" t="str">
        <f t="shared" ca="1" si="63"/>
        <v/>
      </c>
      <c r="BK133" s="117" t="str">
        <f t="shared" ca="1" si="64"/>
        <v/>
      </c>
      <c r="BL133" s="117" t="str">
        <f t="shared" ca="1" si="65"/>
        <v/>
      </c>
      <c r="BM133" s="118" t="str">
        <f t="shared" ca="1" si="66"/>
        <v/>
      </c>
      <c r="BO133" s="28" t="str">
        <f t="shared" ref="BO133:BO146" ca="1" si="67">IF($BI133&lt;&gt;"", $BI133, $BM133)</f>
        <v/>
      </c>
    </row>
    <row r="134" spans="1:67" s="27" customFormat="1" ht="28.5" customHeight="1" x14ac:dyDescent="0.3">
      <c r="A134" s="76" t="str">
        <f t="shared" ref="A134:A146" ca="1" si="68">IF(BI134&lt;&gt;"", "✘", "")</f>
        <v/>
      </c>
      <c r="B134" s="119"/>
      <c r="C134" s="119"/>
      <c r="D134" s="119" t="s">
        <v>35</v>
      </c>
      <c r="E134" s="241" t="s">
        <v>67</v>
      </c>
      <c r="F134" s="241"/>
      <c r="G134" s="241"/>
      <c r="H134" s="241"/>
      <c r="I134" s="241"/>
      <c r="J134" s="241"/>
      <c r="K134" s="241"/>
      <c r="L134" s="120">
        <v>651</v>
      </c>
      <c r="M134" s="219"/>
      <c r="N134" s="121"/>
      <c r="O134" s="121"/>
      <c r="Y134" s="208"/>
      <c r="Z134" s="91">
        <v>1</v>
      </c>
      <c r="AB134" s="172"/>
      <c r="AC134" s="173"/>
      <c r="AD134" s="173"/>
      <c r="AE134" s="91">
        <v>0</v>
      </c>
      <c r="AF134" s="27">
        <v>-1</v>
      </c>
      <c r="AG134" s="27">
        <v>-1</v>
      </c>
      <c r="AH134" s="91"/>
      <c r="AK134" s="91"/>
      <c r="AN134" s="208">
        <f t="shared" ref="AN134:AN146" si="69">IF(C134&lt;&gt;"",1,IF(D134&lt;&gt;"",2,IF(E134&lt;&gt;"",3,IF(F134&lt;&gt;"",4,IF(G134&lt;&gt;"",5,IF(H134&lt;&gt;"",6,IF(I134&lt;&gt;"",7,IF(J134&lt;&gt;"",8))))))))</f>
        <v>3</v>
      </c>
      <c r="AO134" s="27" t="str">
        <f>IF($AN135&gt;$AN134, IFERROR(MATCH($AN134, $AN135:$AN$146, 0)-1, ROW($AO$146)-ROW()), "")</f>
        <v/>
      </c>
      <c r="AP134" s="91">
        <f t="shared" ref="AP134:AP146" ca="1" si="70">IF(AE134&lt;&gt;-1, IF(AB134&lt;&gt;"", AB134, IF($AO134&lt;&gt;"", SUMIF(OFFSET($AN134, 1, 0, $AO134), $AN134+1, OFFSET(M134, 1, 0, $AO134)), M134)), "")</f>
        <v>0</v>
      </c>
      <c r="AQ134" s="27" t="str">
        <f t="shared" ref="AQ134:AQ146" ca="1" si="71">IF(AF134&lt;&gt;-1, IF(AC134&lt;&gt;"", AC134, IF($AO134&lt;&gt;"", SUMIF(OFFSET($AN134, 1, 0, $AO134), $AN134+1, OFFSET(N134, 1, 0, $AO134)), N134)), "")</f>
        <v/>
      </c>
      <c r="AR134" s="27" t="str">
        <f t="shared" ref="AR134:AR146" ca="1" si="72">IF(AG134&lt;&gt;-1, IF(AD134&lt;&gt;"", AD134, IF($AO134&lt;&gt;"", SUMIF(OFFSET($AN134, 1, 0, $AO134), $AN134+1, OFFSET(O134, 1, 0, $AO134)), O134)), "")</f>
        <v/>
      </c>
      <c r="AS134" s="87">
        <f t="shared" ref="AS134:AS146" ca="1" si="73">IF(AP134&lt;&gt;0, AP134, M134)</f>
        <v>0</v>
      </c>
      <c r="AT134" s="27" t="str">
        <f t="shared" ref="AT134:AT146" ca="1" si="74">IF(AQ134&lt;&gt;0, AQ134, N134)</f>
        <v/>
      </c>
      <c r="AU134" s="27" t="str">
        <f t="shared" ref="AU134:AU146" ca="1" si="75">IF(AR134&lt;&gt;0, AR134, O134)</f>
        <v/>
      </c>
      <c r="AV134" s="30" t="str">
        <f t="shared" ref="AV134:AV146" ca="1" si="76">IF(AE134&lt;&gt;-1, IF(ISTEXT(M134), IFERROR(IF(SEARCH(".", M134)&lt;&gt;0, "| Veld '"&amp;AV$4&amp;ROW()&amp;"': "&amp;Fout_punt), "| Veld '"&amp;AV$4&amp;ROW()&amp;"': "&amp;Fout_geen_getal), IF(M134&lt;&gt;AS134, "| Veld '"&amp;AV$4&amp;ROW()&amp;"': "&amp;Fout_som&amp;TEXT(AS134,"#.##0,00 €")&amp;"  ", IF($AA134&lt;&gt;0, IF(M134&gt;0, "| Veld '"&amp;AV$4&amp;ROW()&amp;"': "&amp;Fout_positief, ""), IF($Z134&lt;&gt;1, IF(M134&lt;0, "| Veld '"&amp;AV$4&amp;ROW()&amp;"': "&amp;Fout_negatief, ""), "")))), "")</f>
        <v/>
      </c>
      <c r="AW134" s="30" t="str">
        <f t="shared" ref="AW134:AW146" si="77">IF(AF134&lt;&gt;-1, IF(ISTEXT(N134), IFERROR(IF(SEARCH(".", N134)&lt;&gt;0, "| Veld '"&amp;AW$4&amp;ROW()&amp;"': "&amp;Fout_punt), "| Veld '"&amp;AW$4&amp;ROW()&amp;"': "&amp;Fout_geen_getal), IF(N134&lt;&gt;AT134, "| Veld '"&amp;AW$4&amp;ROW()&amp;"': "&amp;Fout_som&amp;TEXT(AT134,"#.##0,00 €")&amp;"  ", IF($AA134&lt;&gt;0, IF(N134&gt;0, "| Veld '"&amp;AW$4&amp;ROW()&amp;"': "&amp;Fout_positief, ""), IF($Z134&lt;&gt;1, IF(N134&lt;0, "| Veld '"&amp;AW$4&amp;ROW()&amp;"': "&amp;Fout_negatief, ""), "")))), "")</f>
        <v/>
      </c>
      <c r="AX134" s="30" t="str">
        <f t="shared" ref="AX134:AX146" si="78">IF(AG134&lt;&gt;-1, IF(ISTEXT(O134), IFERROR(IF(SEARCH(".", O134)&lt;&gt;0, "| Veld '"&amp;AX$4&amp;ROW()&amp;"': "&amp;Fout_punt), "| Veld '"&amp;AX$4&amp;ROW()&amp;"': "&amp;Fout_geen_getal), IF(O134&lt;&gt;AU134, "| Veld '"&amp;AX$4&amp;ROW()&amp;"': "&amp;Fout_som&amp;TEXT(AU134,"#.##0,00 €")&amp;"  ", IF($AA134&lt;&gt;0, IF(O134&gt;0, "| Veld '"&amp;AX$4&amp;ROW()&amp;"': "&amp;Fout_positief, ""), IF($Z134&lt;&gt;1, IF(O134&lt;0, "| Veld '"&amp;AX$4&amp;ROW()&amp;"': "&amp;Fout_negatief, ""), "")))), "")</f>
        <v/>
      </c>
      <c r="AY134" s="85" t="str">
        <f t="shared" ref="AY134:AY146" ca="1" si="79">IF(AV134&lt;&gt;"", ROW(), "")</f>
        <v/>
      </c>
      <c r="AZ134" s="30" t="str">
        <f t="shared" ref="AZ134:AZ146" si="80">IF(AW134&lt;&gt;"", ROW(), "")</f>
        <v/>
      </c>
      <c r="BA134" s="30" t="str">
        <f t="shared" ref="BA134:BA146" si="81">IF(AX134&lt;&gt;"", ROW(), "")</f>
        <v/>
      </c>
      <c r="BB134" s="87" t="str">
        <f t="shared" ref="BB134:BB146" ca="1" si="82">IF(AP134&lt;&gt;AS134, "| Veld '"&amp;BB$4&amp;ROW()&amp;"': "&amp;Info_lege_velden, "")</f>
        <v/>
      </c>
      <c r="BC134" s="27" t="str">
        <f t="shared" ref="BC134:BC146" ca="1" si="83">IF(AQ134&lt;&gt;AT134, "| Veld '"&amp;BC$4&amp;ROW()&amp;"': "&amp;Info_lege_velden, "")</f>
        <v/>
      </c>
      <c r="BD134" s="27" t="str">
        <f t="shared" ref="BD134:BD146" ca="1" si="84">IF(AR134&lt;&gt;AU134, "| Veld '"&amp;BD$4&amp;ROW()&amp;"': "&amp;Info_lege_velden, "")</f>
        <v/>
      </c>
      <c r="BE134" s="166" t="str">
        <f t="shared" ref="BE134:BE146" si="85">IF(AE134&lt;0, IF(M134&lt;&gt;0, "| Veld '"&amp;BE$4&amp;ROW()&amp;"'"&amp;Fout_redundant, ""), "")</f>
        <v/>
      </c>
      <c r="BF134" s="27" t="str">
        <f t="shared" ref="BF134:BF146" si="86">IF(AF134&lt;0, IF(N134&lt;&gt;0, "| Veld '"&amp;BF$4&amp;ROW()&amp;"'"&amp;Fout_redundant, ""), "")</f>
        <v/>
      </c>
      <c r="BG134" s="27" t="str">
        <f t="shared" ref="BG134:BG146" si="87">IF(AG134&lt;0, IF(O134&lt;&gt;0, "| Veld '"&amp;BG$4&amp;ROW()&amp;"'"&amp;Fout_redundant, ""), "")</f>
        <v/>
      </c>
      <c r="BH134" s="174"/>
      <c r="BI134" s="89" t="str">
        <f t="shared" ref="BI134:BI146" ca="1" si="88">_xlfn.CONCAT(AV134:AX134,BB134:BD134,BE134:BG134,AH134:AJ134)</f>
        <v/>
      </c>
      <c r="BJ134" s="116" t="str">
        <f t="shared" ref="BJ134:BJ146" ca="1" si="89">IF($AO134&lt;&gt;"", IF(SUMIF(OFFSET($AN134, 1, 0, $AO134), "&gt;"&amp;$AN134, OFFSET(AY134, 1, 0, $AO134))&lt;&gt;0, IFERROR( "| Veld '"&amp;BJ$4&amp;ROW()&amp;"': "&amp;Waarschuwing_1&amp;_xlfn.TEXTJOIN(" &amp; ", TRUE, OFFSET(AY134,1,0,$AO134))&amp;" in kolom '"&amp;BJ$4&amp;"'"&amp;Waarschuwing_2, "| Veld '"&amp;BJ$4&amp;ROW()&amp;"': "&amp;Waarschuwing_legacy), ""), "")</f>
        <v/>
      </c>
      <c r="BK134" s="117" t="str">
        <f t="shared" ref="BK134:BK146" ca="1" si="90">IF($AO134&lt;&gt;"", IF(SUMIF(OFFSET($AN134, 1, 0, $AO134), "&gt;"&amp;$AN134, OFFSET(AZ134, 1, 0, $AO134))&lt;&gt;0, IFERROR( "| Veld '"&amp;BK$4&amp;ROW()&amp;"': "&amp;Waarschuwing_1&amp;_xlfn.TEXTJOIN(" &amp; ", TRUE, OFFSET(AZ134,1,0,$AO134))&amp;" in kolom '"&amp;BK$4&amp;"'"&amp;Waarschuwing_2, "| Veld '"&amp;BK$4&amp;ROW()&amp;"': "&amp;Waarschuwing_legacy), ""), "")</f>
        <v/>
      </c>
      <c r="BL134" s="117" t="str">
        <f t="shared" ref="BL134:BL146" ca="1" si="91">IF($AO134&lt;&gt;"", IF(SUMIF(OFFSET($AN134, 1, 0, $AO134), "&gt;"&amp;$AN134, OFFSET(BA134, 1, 0, $AO134))&lt;&gt;0, IFERROR( "| Veld '"&amp;BL$4&amp;ROW()&amp;"': "&amp;Waarschuwing_1&amp;_xlfn.TEXTJOIN(" &amp; ", TRUE, OFFSET(BA134,1,0,$AO134))&amp;" in kolom '"&amp;BL$4&amp;"'"&amp;Waarschuwing_2, "| Veld '"&amp;BL$4&amp;ROW()&amp;"': "&amp;Waarschuwing_legacy), ""), "")</f>
        <v/>
      </c>
      <c r="BM134" s="118" t="str">
        <f t="shared" ref="BM134:BM146" ca="1" si="92">_xlfn.CONCAT(BJ134:BL134, AK134:AM134)</f>
        <v/>
      </c>
      <c r="BO134" s="28" t="str">
        <f t="shared" ca="1" si="67"/>
        <v/>
      </c>
    </row>
    <row r="135" spans="1:67" s="27" customFormat="1" ht="14.25" customHeight="1" x14ac:dyDescent="0.3">
      <c r="A135" s="76" t="str">
        <f t="shared" ca="1" si="68"/>
        <v/>
      </c>
      <c r="B135" s="119"/>
      <c r="C135" s="119"/>
      <c r="D135" s="119" t="s">
        <v>35</v>
      </c>
      <c r="E135" s="119" t="s">
        <v>68</v>
      </c>
      <c r="F135" s="119"/>
      <c r="G135" s="119"/>
      <c r="H135" s="119"/>
      <c r="I135" s="119"/>
      <c r="J135" s="119"/>
      <c r="L135" s="120" t="s">
        <v>77</v>
      </c>
      <c r="M135" s="219"/>
      <c r="N135" s="121"/>
      <c r="O135" s="121"/>
      <c r="Y135" s="208"/>
      <c r="Z135" s="91"/>
      <c r="AB135" s="172"/>
      <c r="AC135" s="173"/>
      <c r="AD135" s="173"/>
      <c r="AE135" s="91">
        <v>0</v>
      </c>
      <c r="AF135" s="27">
        <v>-1</v>
      </c>
      <c r="AG135" s="27">
        <v>-1</v>
      </c>
      <c r="AH135" s="91"/>
      <c r="AK135" s="91"/>
      <c r="AN135" s="208">
        <f t="shared" si="69"/>
        <v>3</v>
      </c>
      <c r="AO135" s="27" t="str">
        <f>IF($AN136&gt;$AN135, IFERROR(MATCH($AN135, $AN136:$AN$146, 0)-1, ROW($AO$146)-ROW()), "")</f>
        <v/>
      </c>
      <c r="AP135" s="91">
        <f t="shared" ca="1" si="70"/>
        <v>0</v>
      </c>
      <c r="AQ135" s="27" t="str">
        <f t="shared" ca="1" si="71"/>
        <v/>
      </c>
      <c r="AR135" s="27" t="str">
        <f t="shared" ca="1" si="72"/>
        <v/>
      </c>
      <c r="AS135" s="87">
        <f t="shared" ca="1" si="73"/>
        <v>0</v>
      </c>
      <c r="AT135" s="27" t="str">
        <f t="shared" ca="1" si="74"/>
        <v/>
      </c>
      <c r="AU135" s="27" t="str">
        <f t="shared" ca="1" si="75"/>
        <v/>
      </c>
      <c r="AV135" s="30" t="str">
        <f t="shared" ca="1" si="76"/>
        <v/>
      </c>
      <c r="AW135" s="30" t="str">
        <f t="shared" si="77"/>
        <v/>
      </c>
      <c r="AX135" s="30" t="str">
        <f t="shared" si="78"/>
        <v/>
      </c>
      <c r="AY135" s="85" t="str">
        <f t="shared" ca="1" si="79"/>
        <v/>
      </c>
      <c r="AZ135" s="30" t="str">
        <f t="shared" si="80"/>
        <v/>
      </c>
      <c r="BA135" s="30" t="str">
        <f t="shared" si="81"/>
        <v/>
      </c>
      <c r="BB135" s="87" t="str">
        <f t="shared" ca="1" si="82"/>
        <v/>
      </c>
      <c r="BC135" s="27" t="str">
        <f t="shared" ca="1" si="83"/>
        <v/>
      </c>
      <c r="BD135" s="27" t="str">
        <f t="shared" ca="1" si="84"/>
        <v/>
      </c>
      <c r="BE135" s="166" t="str">
        <f t="shared" si="85"/>
        <v/>
      </c>
      <c r="BF135" s="27" t="str">
        <f t="shared" si="86"/>
        <v/>
      </c>
      <c r="BG135" s="27" t="str">
        <f t="shared" si="87"/>
        <v/>
      </c>
      <c r="BH135" s="174"/>
      <c r="BI135" s="89" t="str">
        <f t="shared" ca="1" si="88"/>
        <v/>
      </c>
      <c r="BJ135" s="116" t="str">
        <f t="shared" ca="1" si="89"/>
        <v/>
      </c>
      <c r="BK135" s="117" t="str">
        <f t="shared" ca="1" si="90"/>
        <v/>
      </c>
      <c r="BL135" s="117" t="str">
        <f t="shared" ca="1" si="91"/>
        <v/>
      </c>
      <c r="BM135" s="118" t="str">
        <f t="shared" ca="1" si="92"/>
        <v/>
      </c>
      <c r="BO135" s="28" t="str">
        <f t="shared" ca="1" si="67"/>
        <v/>
      </c>
    </row>
    <row r="136" spans="1:67" s="27" customFormat="1" ht="14.25" customHeight="1" x14ac:dyDescent="0.3">
      <c r="A136" s="76" t="str">
        <f t="shared" ca="1" si="68"/>
        <v/>
      </c>
      <c r="B136" s="119"/>
      <c r="C136" s="119"/>
      <c r="D136" s="119" t="s">
        <v>69</v>
      </c>
      <c r="E136" s="119"/>
      <c r="F136" s="119"/>
      <c r="G136" s="119"/>
      <c r="H136" s="119"/>
      <c r="I136" s="119"/>
      <c r="J136" s="119"/>
      <c r="L136" s="120" t="s">
        <v>78</v>
      </c>
      <c r="M136" s="219"/>
      <c r="N136" s="121"/>
      <c r="O136" s="121"/>
      <c r="Y136" s="208"/>
      <c r="Z136" s="91"/>
      <c r="AB136" s="172"/>
      <c r="AC136" s="173"/>
      <c r="AD136" s="173"/>
      <c r="AE136" s="91">
        <v>0</v>
      </c>
      <c r="AF136" s="27">
        <v>-1</v>
      </c>
      <c r="AG136" s="27">
        <v>-1</v>
      </c>
      <c r="AH136" s="91"/>
      <c r="AK136" s="91"/>
      <c r="AN136" s="208">
        <f t="shared" si="69"/>
        <v>2</v>
      </c>
      <c r="AO136" s="27" t="str">
        <f>IF($AN137&gt;$AN136, IFERROR(MATCH($AN136, $AN137:$AN$146, 0)-1, ROW($AO$146)-ROW()), "")</f>
        <v/>
      </c>
      <c r="AP136" s="91">
        <f t="shared" ca="1" si="70"/>
        <v>0</v>
      </c>
      <c r="AQ136" s="27" t="str">
        <f t="shared" ca="1" si="71"/>
        <v/>
      </c>
      <c r="AR136" s="27" t="str">
        <f t="shared" ca="1" si="72"/>
        <v/>
      </c>
      <c r="AS136" s="87">
        <f t="shared" ca="1" si="73"/>
        <v>0</v>
      </c>
      <c r="AT136" s="27" t="str">
        <f t="shared" ca="1" si="74"/>
        <v/>
      </c>
      <c r="AU136" s="27" t="str">
        <f t="shared" ca="1" si="75"/>
        <v/>
      </c>
      <c r="AV136" s="30" t="str">
        <f t="shared" ca="1" si="76"/>
        <v/>
      </c>
      <c r="AW136" s="30" t="str">
        <f t="shared" si="77"/>
        <v/>
      </c>
      <c r="AX136" s="30" t="str">
        <f t="shared" si="78"/>
        <v/>
      </c>
      <c r="AY136" s="85" t="str">
        <f t="shared" ca="1" si="79"/>
        <v/>
      </c>
      <c r="AZ136" s="30" t="str">
        <f t="shared" si="80"/>
        <v/>
      </c>
      <c r="BA136" s="30" t="str">
        <f t="shared" si="81"/>
        <v/>
      </c>
      <c r="BB136" s="87" t="str">
        <f t="shared" ca="1" si="82"/>
        <v/>
      </c>
      <c r="BC136" s="27" t="str">
        <f t="shared" ca="1" si="83"/>
        <v/>
      </c>
      <c r="BD136" s="27" t="str">
        <f t="shared" ca="1" si="84"/>
        <v/>
      </c>
      <c r="BE136" s="166" t="str">
        <f t="shared" si="85"/>
        <v/>
      </c>
      <c r="BF136" s="27" t="str">
        <f t="shared" si="86"/>
        <v/>
      </c>
      <c r="BG136" s="27" t="str">
        <f t="shared" si="87"/>
        <v/>
      </c>
      <c r="BH136" s="174"/>
      <c r="BI136" s="89" t="str">
        <f t="shared" ca="1" si="88"/>
        <v/>
      </c>
      <c r="BJ136" s="116" t="str">
        <f t="shared" ca="1" si="89"/>
        <v/>
      </c>
      <c r="BK136" s="117" t="str">
        <f t="shared" ca="1" si="90"/>
        <v/>
      </c>
      <c r="BL136" s="117" t="str">
        <f t="shared" ca="1" si="91"/>
        <v/>
      </c>
      <c r="BM136" s="118" t="str">
        <f t="shared" ca="1" si="92"/>
        <v/>
      </c>
      <c r="BO136" s="28" t="str">
        <f t="shared" ca="1" si="67"/>
        <v/>
      </c>
    </row>
    <row r="137" spans="1:67" s="27" customFormat="1" ht="14.25" customHeight="1" x14ac:dyDescent="0.3">
      <c r="A137" s="76" t="str">
        <f t="shared" ca="1" si="68"/>
        <v/>
      </c>
      <c r="B137" s="119"/>
      <c r="C137" s="119" t="s">
        <v>429</v>
      </c>
      <c r="D137" s="119"/>
      <c r="E137" s="119"/>
      <c r="F137" s="119"/>
      <c r="G137" s="119"/>
      <c r="H137" s="119"/>
      <c r="I137" s="119"/>
      <c r="J137" s="119"/>
      <c r="L137" s="120">
        <v>9903</v>
      </c>
      <c r="M137" s="219">
        <f>M124+M125-M131</f>
        <v>0</v>
      </c>
      <c r="N137" s="121"/>
      <c r="O137" s="121"/>
      <c r="Y137" s="208"/>
      <c r="Z137" s="91">
        <v>1</v>
      </c>
      <c r="AB137" s="172">
        <f t="shared" ref="AB137" si="93">M124+M125-M131</f>
        <v>0</v>
      </c>
      <c r="AC137" s="173"/>
      <c r="AD137" s="173"/>
      <c r="AE137" s="91">
        <v>0</v>
      </c>
      <c r="AF137" s="27">
        <v>-1</v>
      </c>
      <c r="AG137" s="27">
        <v>-1</v>
      </c>
      <c r="AH137" s="91"/>
      <c r="AK137" s="91"/>
      <c r="AN137" s="208">
        <f t="shared" si="69"/>
        <v>1</v>
      </c>
      <c r="AO137" s="27">
        <f>IF($AN138&gt;$AN137, IFERROR(MATCH($AN137, $AN138:$AN$146, 0)-1, ROW($AO$146)-ROW()), "")</f>
        <v>5</v>
      </c>
      <c r="AP137" s="91">
        <f t="shared" ca="1" si="70"/>
        <v>0</v>
      </c>
      <c r="AQ137" s="27" t="str">
        <f t="shared" ca="1" si="71"/>
        <v/>
      </c>
      <c r="AR137" s="27" t="str">
        <f t="shared" ca="1" si="72"/>
        <v/>
      </c>
      <c r="AS137" s="87">
        <f t="shared" ca="1" si="73"/>
        <v>0</v>
      </c>
      <c r="AT137" s="27" t="str">
        <f t="shared" ca="1" si="74"/>
        <v/>
      </c>
      <c r="AU137" s="27" t="str">
        <f t="shared" ca="1" si="75"/>
        <v/>
      </c>
      <c r="AV137" s="30" t="str">
        <f t="shared" ca="1" si="76"/>
        <v/>
      </c>
      <c r="AW137" s="30" t="str">
        <f t="shared" si="77"/>
        <v/>
      </c>
      <c r="AX137" s="30" t="str">
        <f t="shared" si="78"/>
        <v/>
      </c>
      <c r="AY137" s="85" t="str">
        <f t="shared" ca="1" si="79"/>
        <v/>
      </c>
      <c r="AZ137" s="30" t="str">
        <f t="shared" si="80"/>
        <v/>
      </c>
      <c r="BA137" s="30" t="str">
        <f t="shared" si="81"/>
        <v/>
      </c>
      <c r="BB137" s="87" t="str">
        <f t="shared" ca="1" si="82"/>
        <v/>
      </c>
      <c r="BC137" s="27" t="str">
        <f t="shared" ca="1" si="83"/>
        <v/>
      </c>
      <c r="BD137" s="27" t="str">
        <f t="shared" ca="1" si="84"/>
        <v/>
      </c>
      <c r="BE137" s="166" t="str">
        <f t="shared" si="85"/>
        <v/>
      </c>
      <c r="BF137" s="27" t="str">
        <f t="shared" si="86"/>
        <v/>
      </c>
      <c r="BG137" s="27" t="str">
        <f t="shared" si="87"/>
        <v/>
      </c>
      <c r="BH137" s="174"/>
      <c r="BI137" s="89" t="str">
        <f t="shared" ca="1" si="88"/>
        <v/>
      </c>
      <c r="BJ137" s="116" t="str">
        <f t="shared" ca="1" si="89"/>
        <v/>
      </c>
      <c r="BK137" s="117" t="str">
        <f t="shared" ca="1" si="90"/>
        <v/>
      </c>
      <c r="BL137" s="117" t="str">
        <f t="shared" ca="1" si="91"/>
        <v/>
      </c>
      <c r="BM137" s="118" t="str">
        <f t="shared" ca="1" si="92"/>
        <v/>
      </c>
      <c r="BO137" s="28" t="str">
        <f t="shared" ca="1" si="67"/>
        <v/>
      </c>
    </row>
    <row r="138" spans="1:67" s="27" customFormat="1" ht="14.25" customHeight="1" x14ac:dyDescent="0.3">
      <c r="A138" s="76" t="str">
        <f t="shared" ca="1" si="68"/>
        <v/>
      </c>
      <c r="B138" s="119"/>
      <c r="C138" s="119"/>
      <c r="D138" s="119" t="s">
        <v>142</v>
      </c>
      <c r="E138" s="119"/>
      <c r="F138" s="119"/>
      <c r="G138" s="119"/>
      <c r="H138" s="119"/>
      <c r="I138" s="119"/>
      <c r="J138" s="119"/>
      <c r="L138" s="120">
        <v>780</v>
      </c>
      <c r="M138" s="219"/>
      <c r="N138" s="121"/>
      <c r="O138" s="121"/>
      <c r="Y138" s="208"/>
      <c r="Z138" s="91"/>
      <c r="AB138" s="172"/>
      <c r="AC138" s="173"/>
      <c r="AD138" s="173"/>
      <c r="AE138" s="91">
        <v>0</v>
      </c>
      <c r="AF138" s="27">
        <v>-1</v>
      </c>
      <c r="AG138" s="27">
        <v>-1</v>
      </c>
      <c r="AH138" s="91"/>
      <c r="AK138" s="91"/>
      <c r="AN138" s="208">
        <f t="shared" si="69"/>
        <v>2</v>
      </c>
      <c r="AO138" s="27" t="str">
        <f>IF($AN139&gt;$AN138, IFERROR(MATCH($AN138, $AN139:$AN$146, 0)-1, ROW($AO$146)-ROW()), "")</f>
        <v/>
      </c>
      <c r="AP138" s="91">
        <f t="shared" ca="1" si="70"/>
        <v>0</v>
      </c>
      <c r="AQ138" s="27" t="str">
        <f t="shared" ca="1" si="71"/>
        <v/>
      </c>
      <c r="AR138" s="27" t="str">
        <f t="shared" ca="1" si="72"/>
        <v/>
      </c>
      <c r="AS138" s="87">
        <f t="shared" ca="1" si="73"/>
        <v>0</v>
      </c>
      <c r="AT138" s="27" t="str">
        <f t="shared" ca="1" si="74"/>
        <v/>
      </c>
      <c r="AU138" s="27" t="str">
        <f t="shared" ca="1" si="75"/>
        <v/>
      </c>
      <c r="AV138" s="30" t="str">
        <f t="shared" ca="1" si="76"/>
        <v/>
      </c>
      <c r="AW138" s="30" t="str">
        <f t="shared" si="77"/>
        <v/>
      </c>
      <c r="AX138" s="30" t="str">
        <f t="shared" si="78"/>
        <v/>
      </c>
      <c r="AY138" s="85" t="str">
        <f t="shared" ca="1" si="79"/>
        <v/>
      </c>
      <c r="AZ138" s="30" t="str">
        <f t="shared" si="80"/>
        <v/>
      </c>
      <c r="BA138" s="30" t="str">
        <f t="shared" si="81"/>
        <v/>
      </c>
      <c r="BB138" s="87" t="str">
        <f t="shared" ca="1" si="82"/>
        <v/>
      </c>
      <c r="BC138" s="27" t="str">
        <f t="shared" ca="1" si="83"/>
        <v/>
      </c>
      <c r="BD138" s="27" t="str">
        <f t="shared" ca="1" si="84"/>
        <v/>
      </c>
      <c r="BE138" s="166" t="str">
        <f t="shared" si="85"/>
        <v/>
      </c>
      <c r="BF138" s="27" t="str">
        <f t="shared" si="86"/>
        <v/>
      </c>
      <c r="BG138" s="27" t="str">
        <f t="shared" si="87"/>
        <v/>
      </c>
      <c r="BH138" s="174"/>
      <c r="BI138" s="89" t="str">
        <f t="shared" ca="1" si="88"/>
        <v/>
      </c>
      <c r="BJ138" s="116" t="str">
        <f t="shared" ca="1" si="89"/>
        <v/>
      </c>
      <c r="BK138" s="117" t="str">
        <f t="shared" ca="1" si="90"/>
        <v/>
      </c>
      <c r="BL138" s="117" t="str">
        <f t="shared" ca="1" si="91"/>
        <v/>
      </c>
      <c r="BM138" s="118" t="str">
        <f t="shared" ca="1" si="92"/>
        <v/>
      </c>
      <c r="BO138" s="28" t="str">
        <f t="shared" ca="1" si="67"/>
        <v/>
      </c>
    </row>
    <row r="139" spans="1:67" s="27" customFormat="1" ht="14.25" customHeight="1" x14ac:dyDescent="0.3">
      <c r="A139" s="76" t="str">
        <f t="shared" ca="1" si="68"/>
        <v/>
      </c>
      <c r="B139" s="119"/>
      <c r="C139" s="119"/>
      <c r="D139" s="119" t="s">
        <v>143</v>
      </c>
      <c r="E139" s="119"/>
      <c r="F139" s="119"/>
      <c r="G139" s="119"/>
      <c r="H139" s="119"/>
      <c r="I139" s="119"/>
      <c r="J139" s="119"/>
      <c r="L139" s="120">
        <v>680</v>
      </c>
      <c r="M139" s="219"/>
      <c r="N139" s="121"/>
      <c r="O139" s="121"/>
      <c r="Y139" s="208"/>
      <c r="Z139" s="91"/>
      <c r="AB139" s="172"/>
      <c r="AC139" s="173"/>
      <c r="AD139" s="173"/>
      <c r="AE139" s="91">
        <v>0</v>
      </c>
      <c r="AF139" s="27">
        <v>-1</v>
      </c>
      <c r="AG139" s="27">
        <v>-1</v>
      </c>
      <c r="AH139" s="91"/>
      <c r="AK139" s="91"/>
      <c r="AN139" s="208">
        <f t="shared" si="69"/>
        <v>2</v>
      </c>
      <c r="AO139" s="27" t="str">
        <f>IF($AN140&gt;$AN139, IFERROR(MATCH($AN139, $AN140:$AN$146, 0)-1, ROW($AO$146)-ROW()), "")</f>
        <v/>
      </c>
      <c r="AP139" s="91">
        <f t="shared" ca="1" si="70"/>
        <v>0</v>
      </c>
      <c r="AQ139" s="27" t="str">
        <f t="shared" ca="1" si="71"/>
        <v/>
      </c>
      <c r="AR139" s="27" t="str">
        <f t="shared" ca="1" si="72"/>
        <v/>
      </c>
      <c r="AS139" s="87">
        <f t="shared" ca="1" si="73"/>
        <v>0</v>
      </c>
      <c r="AT139" s="27" t="str">
        <f t="shared" ca="1" si="74"/>
        <v/>
      </c>
      <c r="AU139" s="27" t="str">
        <f t="shared" ca="1" si="75"/>
        <v/>
      </c>
      <c r="AV139" s="30" t="str">
        <f t="shared" ca="1" si="76"/>
        <v/>
      </c>
      <c r="AW139" s="30" t="str">
        <f t="shared" si="77"/>
        <v/>
      </c>
      <c r="AX139" s="30" t="str">
        <f t="shared" si="78"/>
        <v/>
      </c>
      <c r="AY139" s="85" t="str">
        <f t="shared" ca="1" si="79"/>
        <v/>
      </c>
      <c r="AZ139" s="30" t="str">
        <f t="shared" si="80"/>
        <v/>
      </c>
      <c r="BA139" s="30" t="str">
        <f t="shared" si="81"/>
        <v/>
      </c>
      <c r="BB139" s="87" t="str">
        <f t="shared" ca="1" si="82"/>
        <v/>
      </c>
      <c r="BC139" s="27" t="str">
        <f t="shared" ca="1" si="83"/>
        <v/>
      </c>
      <c r="BD139" s="27" t="str">
        <f t="shared" ca="1" si="84"/>
        <v/>
      </c>
      <c r="BE139" s="166" t="str">
        <f t="shared" si="85"/>
        <v/>
      </c>
      <c r="BF139" s="27" t="str">
        <f t="shared" si="86"/>
        <v/>
      </c>
      <c r="BG139" s="27" t="str">
        <f t="shared" si="87"/>
        <v/>
      </c>
      <c r="BH139" s="174"/>
      <c r="BI139" s="89" t="str">
        <f t="shared" ca="1" si="88"/>
        <v/>
      </c>
      <c r="BJ139" s="116" t="str">
        <f t="shared" ca="1" si="89"/>
        <v/>
      </c>
      <c r="BK139" s="117" t="str">
        <f t="shared" ca="1" si="90"/>
        <v/>
      </c>
      <c r="BL139" s="117" t="str">
        <f t="shared" ca="1" si="91"/>
        <v/>
      </c>
      <c r="BM139" s="118" t="str">
        <f t="shared" ca="1" si="92"/>
        <v/>
      </c>
      <c r="BO139" s="28" t="str">
        <f t="shared" ca="1" si="67"/>
        <v/>
      </c>
    </row>
    <row r="140" spans="1:67" s="27" customFormat="1" ht="14.25" customHeight="1" x14ac:dyDescent="0.3">
      <c r="A140" s="76" t="str">
        <f t="shared" ca="1" si="68"/>
        <v/>
      </c>
      <c r="B140" s="119"/>
      <c r="C140" s="119"/>
      <c r="D140" s="119" t="s">
        <v>144</v>
      </c>
      <c r="E140" s="119"/>
      <c r="F140" s="119"/>
      <c r="G140" s="119"/>
      <c r="H140" s="119"/>
      <c r="I140" s="119"/>
      <c r="J140" s="119"/>
      <c r="L140" s="120" t="s">
        <v>151</v>
      </c>
      <c r="M140" s="219">
        <f>M141-M142</f>
        <v>0</v>
      </c>
      <c r="N140" s="121"/>
      <c r="O140" s="121"/>
      <c r="Y140" s="208"/>
      <c r="Z140" s="91">
        <v>1</v>
      </c>
      <c r="AB140" s="91">
        <f t="shared" ref="AB140" si="94">M141-M142</f>
        <v>0</v>
      </c>
      <c r="AC140" s="91"/>
      <c r="AD140" s="163"/>
      <c r="AE140" s="91">
        <v>0</v>
      </c>
      <c r="AF140" s="27">
        <v>-1</v>
      </c>
      <c r="AG140" s="27">
        <v>-1</v>
      </c>
      <c r="AH140" s="91"/>
      <c r="AK140" s="91"/>
      <c r="AN140" s="208">
        <f t="shared" si="69"/>
        <v>2</v>
      </c>
      <c r="AO140" s="27">
        <f>IF($AN141&gt;$AN140, IFERROR(MATCH($AN140, $AN141:$AN$146, 0)-1, ROW($AO$146)-ROW()), "")</f>
        <v>3</v>
      </c>
      <c r="AP140" s="91">
        <f t="shared" ca="1" si="70"/>
        <v>0</v>
      </c>
      <c r="AQ140" s="27" t="str">
        <f t="shared" ca="1" si="71"/>
        <v/>
      </c>
      <c r="AR140" s="27" t="str">
        <f t="shared" ca="1" si="72"/>
        <v/>
      </c>
      <c r="AS140" s="87">
        <f t="shared" ca="1" si="73"/>
        <v>0</v>
      </c>
      <c r="AT140" s="27" t="str">
        <f t="shared" ca="1" si="74"/>
        <v/>
      </c>
      <c r="AU140" s="27" t="str">
        <f t="shared" ca="1" si="75"/>
        <v/>
      </c>
      <c r="AV140" s="30" t="str">
        <f t="shared" ca="1" si="76"/>
        <v/>
      </c>
      <c r="AW140" s="30" t="str">
        <f t="shared" si="77"/>
        <v/>
      </c>
      <c r="AX140" s="30" t="str">
        <f t="shared" si="78"/>
        <v/>
      </c>
      <c r="AY140" s="85" t="str">
        <f t="shared" ca="1" si="79"/>
        <v/>
      </c>
      <c r="AZ140" s="30" t="str">
        <f t="shared" si="80"/>
        <v/>
      </c>
      <c r="BA140" s="30" t="str">
        <f t="shared" si="81"/>
        <v/>
      </c>
      <c r="BB140" s="87" t="str">
        <f t="shared" ca="1" si="82"/>
        <v/>
      </c>
      <c r="BC140" s="27" t="str">
        <f t="shared" ca="1" si="83"/>
        <v/>
      </c>
      <c r="BD140" s="27" t="str">
        <f t="shared" ca="1" si="84"/>
        <v/>
      </c>
      <c r="BE140" s="166" t="str">
        <f t="shared" si="85"/>
        <v/>
      </c>
      <c r="BF140" s="27" t="str">
        <f t="shared" si="86"/>
        <v/>
      </c>
      <c r="BG140" s="27" t="str">
        <f t="shared" si="87"/>
        <v/>
      </c>
      <c r="BH140" s="174"/>
      <c r="BI140" s="89" t="str">
        <f t="shared" ca="1" si="88"/>
        <v/>
      </c>
      <c r="BJ140" s="116" t="str">
        <f t="shared" ca="1" si="89"/>
        <v/>
      </c>
      <c r="BK140" s="117" t="str">
        <f t="shared" ca="1" si="90"/>
        <v/>
      </c>
      <c r="BL140" s="117" t="str">
        <f t="shared" ca="1" si="91"/>
        <v/>
      </c>
      <c r="BM140" s="118" t="str">
        <f t="shared" ca="1" si="92"/>
        <v/>
      </c>
      <c r="BO140" s="28" t="str">
        <f t="shared" ca="1" si="67"/>
        <v/>
      </c>
    </row>
    <row r="141" spans="1:67" s="27" customFormat="1" ht="14.25" customHeight="1" x14ac:dyDescent="0.3">
      <c r="A141" s="76" t="str">
        <f t="shared" ca="1" si="68"/>
        <v/>
      </c>
      <c r="B141" s="119"/>
      <c r="C141" s="119" t="s">
        <v>35</v>
      </c>
      <c r="D141" s="119"/>
      <c r="E141" s="119" t="s">
        <v>145</v>
      </c>
      <c r="F141" s="119"/>
      <c r="G141" s="119"/>
      <c r="H141" s="119"/>
      <c r="I141" s="119"/>
      <c r="J141" s="119"/>
      <c r="L141" s="120" t="s">
        <v>152</v>
      </c>
      <c r="M141" s="219"/>
      <c r="N141" s="121"/>
      <c r="O141" s="121"/>
      <c r="Y141" s="208"/>
      <c r="Z141" s="91"/>
      <c r="AB141" s="172"/>
      <c r="AC141" s="173"/>
      <c r="AD141" s="173"/>
      <c r="AE141" s="91">
        <v>0</v>
      </c>
      <c r="AF141" s="27">
        <v>-1</v>
      </c>
      <c r="AG141" s="27">
        <v>-1</v>
      </c>
      <c r="AH141" s="91"/>
      <c r="AK141" s="91"/>
      <c r="AN141" s="208">
        <f t="shared" si="69"/>
        <v>3</v>
      </c>
      <c r="AO141" s="27" t="str">
        <f>IF($AN142&gt;$AN141, IFERROR(MATCH($AN141, $AN142:$AN$146, 0)-1, ROW($AO$146)-ROW()), "")</f>
        <v/>
      </c>
      <c r="AP141" s="91">
        <f t="shared" ca="1" si="70"/>
        <v>0</v>
      </c>
      <c r="AQ141" s="27" t="str">
        <f t="shared" ca="1" si="71"/>
        <v/>
      </c>
      <c r="AR141" s="27" t="str">
        <f t="shared" ca="1" si="72"/>
        <v/>
      </c>
      <c r="AS141" s="87">
        <f t="shared" ca="1" si="73"/>
        <v>0</v>
      </c>
      <c r="AT141" s="27" t="str">
        <f t="shared" ca="1" si="74"/>
        <v/>
      </c>
      <c r="AU141" s="27" t="str">
        <f t="shared" ca="1" si="75"/>
        <v/>
      </c>
      <c r="AV141" s="30" t="str">
        <f t="shared" ca="1" si="76"/>
        <v/>
      </c>
      <c r="AW141" s="30" t="str">
        <f t="shared" si="77"/>
        <v/>
      </c>
      <c r="AX141" s="30" t="str">
        <f t="shared" si="78"/>
        <v/>
      </c>
      <c r="AY141" s="85" t="str">
        <f t="shared" ca="1" si="79"/>
        <v/>
      </c>
      <c r="AZ141" s="30" t="str">
        <f t="shared" si="80"/>
        <v/>
      </c>
      <c r="BA141" s="30" t="str">
        <f t="shared" si="81"/>
        <v/>
      </c>
      <c r="BB141" s="87" t="str">
        <f t="shared" ca="1" si="82"/>
        <v/>
      </c>
      <c r="BC141" s="27" t="str">
        <f t="shared" ca="1" si="83"/>
        <v/>
      </c>
      <c r="BD141" s="27" t="str">
        <f t="shared" ca="1" si="84"/>
        <v/>
      </c>
      <c r="BE141" s="166" t="str">
        <f t="shared" si="85"/>
        <v/>
      </c>
      <c r="BF141" s="27" t="str">
        <f t="shared" si="86"/>
        <v/>
      </c>
      <c r="BG141" s="27" t="str">
        <f t="shared" si="87"/>
        <v/>
      </c>
      <c r="BH141" s="174"/>
      <c r="BI141" s="89" t="str">
        <f t="shared" ca="1" si="88"/>
        <v/>
      </c>
      <c r="BJ141" s="116" t="str">
        <f t="shared" ca="1" si="89"/>
        <v/>
      </c>
      <c r="BK141" s="117" t="str">
        <f t="shared" ca="1" si="90"/>
        <v/>
      </c>
      <c r="BL141" s="117" t="str">
        <f t="shared" ca="1" si="91"/>
        <v/>
      </c>
      <c r="BM141" s="118" t="str">
        <f t="shared" ca="1" si="92"/>
        <v/>
      </c>
      <c r="BO141" s="28" t="str">
        <f t="shared" ca="1" si="67"/>
        <v/>
      </c>
    </row>
    <row r="142" spans="1:67" s="27" customFormat="1" ht="14.25" customHeight="1" x14ac:dyDescent="0.3">
      <c r="A142" s="76" t="str">
        <f t="shared" ca="1" si="68"/>
        <v/>
      </c>
      <c r="B142" s="119"/>
      <c r="C142" s="119" t="s">
        <v>35</v>
      </c>
      <c r="D142" s="119"/>
      <c r="E142" s="119" t="s">
        <v>146</v>
      </c>
      <c r="F142" s="119"/>
      <c r="G142" s="119"/>
      <c r="H142" s="119"/>
      <c r="I142" s="119"/>
      <c r="J142" s="119"/>
      <c r="L142" s="120">
        <v>77</v>
      </c>
      <c r="M142" s="219"/>
      <c r="N142" s="121"/>
      <c r="O142" s="121"/>
      <c r="Y142" s="208"/>
      <c r="Z142" s="91"/>
      <c r="AB142" s="172"/>
      <c r="AC142" s="173"/>
      <c r="AD142" s="173"/>
      <c r="AE142" s="91">
        <v>0</v>
      </c>
      <c r="AF142" s="27">
        <v>-1</v>
      </c>
      <c r="AG142" s="27">
        <v>-1</v>
      </c>
      <c r="AH142" s="91"/>
      <c r="AK142" s="91"/>
      <c r="AN142" s="208">
        <f t="shared" si="69"/>
        <v>3</v>
      </c>
      <c r="AO142" s="27" t="str">
        <f>IF($AN143&gt;$AN142, IFERROR(MATCH($AN142, $AN143:$AN$146, 0)-1, ROW($AO$146)-ROW()), "")</f>
        <v/>
      </c>
      <c r="AP142" s="91">
        <f t="shared" ca="1" si="70"/>
        <v>0</v>
      </c>
      <c r="AQ142" s="27" t="str">
        <f t="shared" ca="1" si="71"/>
        <v/>
      </c>
      <c r="AR142" s="27" t="str">
        <f t="shared" ca="1" si="72"/>
        <v/>
      </c>
      <c r="AS142" s="87">
        <f t="shared" ca="1" si="73"/>
        <v>0</v>
      </c>
      <c r="AT142" s="27" t="str">
        <f t="shared" ca="1" si="74"/>
        <v/>
      </c>
      <c r="AU142" s="27" t="str">
        <f t="shared" ca="1" si="75"/>
        <v/>
      </c>
      <c r="AV142" s="30" t="str">
        <f t="shared" ca="1" si="76"/>
        <v/>
      </c>
      <c r="AW142" s="30" t="str">
        <f t="shared" si="77"/>
        <v/>
      </c>
      <c r="AX142" s="30" t="str">
        <f t="shared" si="78"/>
        <v/>
      </c>
      <c r="AY142" s="85" t="str">
        <f t="shared" ca="1" si="79"/>
        <v/>
      </c>
      <c r="AZ142" s="30" t="str">
        <f t="shared" si="80"/>
        <v/>
      </c>
      <c r="BA142" s="30" t="str">
        <f t="shared" si="81"/>
        <v/>
      </c>
      <c r="BB142" s="87" t="str">
        <f t="shared" ca="1" si="82"/>
        <v/>
      </c>
      <c r="BC142" s="27" t="str">
        <f t="shared" ca="1" si="83"/>
        <v/>
      </c>
      <c r="BD142" s="27" t="str">
        <f t="shared" ca="1" si="84"/>
        <v/>
      </c>
      <c r="BE142" s="166" t="str">
        <f t="shared" si="85"/>
        <v/>
      </c>
      <c r="BF142" s="27" t="str">
        <f t="shared" si="86"/>
        <v/>
      </c>
      <c r="BG142" s="27" t="str">
        <f t="shared" si="87"/>
        <v/>
      </c>
      <c r="BH142" s="174"/>
      <c r="BI142" s="89" t="str">
        <f t="shared" ca="1" si="88"/>
        <v/>
      </c>
      <c r="BJ142" s="116" t="str">
        <f t="shared" ca="1" si="89"/>
        <v/>
      </c>
      <c r="BK142" s="117" t="str">
        <f t="shared" ca="1" si="90"/>
        <v/>
      </c>
      <c r="BL142" s="117" t="str">
        <f t="shared" ca="1" si="91"/>
        <v/>
      </c>
      <c r="BM142" s="118" t="str">
        <f t="shared" ca="1" si="92"/>
        <v/>
      </c>
      <c r="BO142" s="28" t="str">
        <f t="shared" ca="1" si="67"/>
        <v/>
      </c>
    </row>
    <row r="143" spans="1:67" s="27" customFormat="1" ht="14.25" customHeight="1" x14ac:dyDescent="0.3">
      <c r="A143" s="76" t="str">
        <f t="shared" ca="1" si="68"/>
        <v/>
      </c>
      <c r="B143" s="119"/>
      <c r="C143" s="119" t="s">
        <v>147</v>
      </c>
      <c r="D143" s="119"/>
      <c r="E143" s="119"/>
      <c r="F143" s="119"/>
      <c r="G143" s="119"/>
      <c r="H143" s="119"/>
      <c r="I143" s="119"/>
      <c r="J143" s="119"/>
      <c r="L143" s="120">
        <v>9904</v>
      </c>
      <c r="M143" s="219">
        <f>M137+M138-M139-M140</f>
        <v>0</v>
      </c>
      <c r="N143" s="121"/>
      <c r="O143" s="121"/>
      <c r="Y143" s="208"/>
      <c r="Z143" s="91">
        <v>1</v>
      </c>
      <c r="AB143" s="91">
        <f t="shared" ref="AB143" si="95">M137+M138-M139-M140</f>
        <v>0</v>
      </c>
      <c r="AC143" s="173"/>
      <c r="AD143" s="173"/>
      <c r="AE143" s="91">
        <v>0</v>
      </c>
      <c r="AF143" s="27">
        <v>-1</v>
      </c>
      <c r="AG143" s="27">
        <v>-1</v>
      </c>
      <c r="AH143" s="91"/>
      <c r="AK143" s="91"/>
      <c r="AN143" s="208">
        <f t="shared" si="69"/>
        <v>1</v>
      </c>
      <c r="AO143" s="27">
        <f>IF($AN144&gt;$AN143, IFERROR(MATCH($AN143, $AN144:$AN$146, 0)-1, ROW($AO$146)-ROW()), "")</f>
        <v>2</v>
      </c>
      <c r="AP143" s="91">
        <f t="shared" ca="1" si="70"/>
        <v>0</v>
      </c>
      <c r="AQ143" s="27" t="str">
        <f t="shared" ca="1" si="71"/>
        <v/>
      </c>
      <c r="AR143" s="27" t="str">
        <f t="shared" ca="1" si="72"/>
        <v/>
      </c>
      <c r="AS143" s="87">
        <f t="shared" ca="1" si="73"/>
        <v>0</v>
      </c>
      <c r="AT143" s="27" t="str">
        <f t="shared" ca="1" si="74"/>
        <v/>
      </c>
      <c r="AU143" s="27" t="str">
        <f t="shared" ca="1" si="75"/>
        <v/>
      </c>
      <c r="AV143" s="30" t="str">
        <f t="shared" ca="1" si="76"/>
        <v/>
      </c>
      <c r="AW143" s="30" t="str">
        <f t="shared" si="77"/>
        <v/>
      </c>
      <c r="AX143" s="30" t="str">
        <f t="shared" si="78"/>
        <v/>
      </c>
      <c r="AY143" s="85" t="str">
        <f t="shared" ca="1" si="79"/>
        <v/>
      </c>
      <c r="AZ143" s="30" t="str">
        <f t="shared" si="80"/>
        <v/>
      </c>
      <c r="BA143" s="30" t="str">
        <f t="shared" si="81"/>
        <v/>
      </c>
      <c r="BB143" s="87" t="str">
        <f t="shared" ca="1" si="82"/>
        <v/>
      </c>
      <c r="BC143" s="27" t="str">
        <f t="shared" ca="1" si="83"/>
        <v/>
      </c>
      <c r="BD143" s="27" t="str">
        <f t="shared" ca="1" si="84"/>
        <v/>
      </c>
      <c r="BE143" s="166" t="str">
        <f t="shared" si="85"/>
        <v/>
      </c>
      <c r="BF143" s="27" t="str">
        <f t="shared" si="86"/>
        <v/>
      </c>
      <c r="BG143" s="27" t="str">
        <f t="shared" si="87"/>
        <v/>
      </c>
      <c r="BH143" s="174"/>
      <c r="BI143" s="89" t="str">
        <f t="shared" ca="1" si="88"/>
        <v/>
      </c>
      <c r="BJ143" s="116" t="str">
        <f t="shared" ca="1" si="89"/>
        <v/>
      </c>
      <c r="BK143" s="117" t="str">
        <f t="shared" ca="1" si="90"/>
        <v/>
      </c>
      <c r="BL143" s="117" t="str">
        <f t="shared" ca="1" si="91"/>
        <v/>
      </c>
      <c r="BM143" s="118" t="str">
        <f t="shared" ca="1" si="92"/>
        <v/>
      </c>
      <c r="BO143" s="28" t="str">
        <f t="shared" ca="1" si="67"/>
        <v/>
      </c>
    </row>
    <row r="144" spans="1:67" s="27" customFormat="1" ht="14.25" customHeight="1" x14ac:dyDescent="0.3">
      <c r="A144" s="76" t="str">
        <f t="shared" ca="1" si="68"/>
        <v/>
      </c>
      <c r="B144" s="119"/>
      <c r="C144" s="119"/>
      <c r="D144" s="119" t="s">
        <v>148</v>
      </c>
      <c r="E144" s="119"/>
      <c r="F144" s="119"/>
      <c r="G144" s="119"/>
      <c r="H144" s="119"/>
      <c r="I144" s="119"/>
      <c r="J144" s="119"/>
      <c r="L144" s="120">
        <v>789</v>
      </c>
      <c r="M144" s="219"/>
      <c r="N144" s="121"/>
      <c r="O144" s="121"/>
      <c r="Y144" s="208"/>
      <c r="Z144" s="91"/>
      <c r="AB144" s="172"/>
      <c r="AC144" s="173"/>
      <c r="AD144" s="173"/>
      <c r="AE144" s="91">
        <v>0</v>
      </c>
      <c r="AF144" s="27">
        <v>-1</v>
      </c>
      <c r="AG144" s="27">
        <v>-1</v>
      </c>
      <c r="AH144" s="91"/>
      <c r="AK144" s="91" t="str">
        <f t="shared" ref="AK144:AK145" si="96">IF(M144&lt;&gt;0, "| Veld '"&amp;AK$4&amp;ROW()&amp;"': Let erop dat deze rekening niet bedoeld is voor resultaatsverwerking.  ", "")</f>
        <v/>
      </c>
      <c r="AN144" s="208">
        <f t="shared" si="69"/>
        <v>2</v>
      </c>
      <c r="AO144" s="27" t="str">
        <f>IF($AN145&gt;$AN144, IFERROR(MATCH($AN144, $AN145:$AN$146, 0)-1, ROW($AO$146)-ROW()), "")</f>
        <v/>
      </c>
      <c r="AP144" s="91">
        <f t="shared" ca="1" si="70"/>
        <v>0</v>
      </c>
      <c r="AQ144" s="27" t="str">
        <f t="shared" ca="1" si="71"/>
        <v/>
      </c>
      <c r="AR144" s="27" t="str">
        <f t="shared" ca="1" si="72"/>
        <v/>
      </c>
      <c r="AS144" s="87">
        <f t="shared" ca="1" si="73"/>
        <v>0</v>
      </c>
      <c r="AT144" s="27" t="str">
        <f t="shared" ca="1" si="74"/>
        <v/>
      </c>
      <c r="AU144" s="27" t="str">
        <f t="shared" ca="1" si="75"/>
        <v/>
      </c>
      <c r="AV144" s="30" t="str">
        <f t="shared" ca="1" si="76"/>
        <v/>
      </c>
      <c r="AW144" s="30" t="str">
        <f t="shared" si="77"/>
        <v/>
      </c>
      <c r="AX144" s="30" t="str">
        <f t="shared" si="78"/>
        <v/>
      </c>
      <c r="AY144" s="85" t="str">
        <f t="shared" ca="1" si="79"/>
        <v/>
      </c>
      <c r="AZ144" s="30" t="str">
        <f t="shared" si="80"/>
        <v/>
      </c>
      <c r="BA144" s="30" t="str">
        <f t="shared" si="81"/>
        <v/>
      </c>
      <c r="BB144" s="87" t="str">
        <f t="shared" ca="1" si="82"/>
        <v/>
      </c>
      <c r="BC144" s="27" t="str">
        <f t="shared" ca="1" si="83"/>
        <v/>
      </c>
      <c r="BD144" s="27" t="str">
        <f t="shared" ca="1" si="84"/>
        <v/>
      </c>
      <c r="BE144" s="166" t="str">
        <f t="shared" si="85"/>
        <v/>
      </c>
      <c r="BF144" s="27" t="str">
        <f t="shared" si="86"/>
        <v/>
      </c>
      <c r="BG144" s="27" t="str">
        <f t="shared" si="87"/>
        <v/>
      </c>
      <c r="BH144" s="174"/>
      <c r="BI144" s="89" t="str">
        <f t="shared" ca="1" si="88"/>
        <v/>
      </c>
      <c r="BJ144" s="116" t="str">
        <f t="shared" ca="1" si="89"/>
        <v/>
      </c>
      <c r="BK144" s="117" t="str">
        <f t="shared" ca="1" si="90"/>
        <v/>
      </c>
      <c r="BL144" s="117" t="str">
        <f t="shared" ca="1" si="91"/>
        <v/>
      </c>
      <c r="BM144" s="118" t="str">
        <f t="shared" ca="1" si="92"/>
        <v/>
      </c>
      <c r="BO144" s="28" t="str">
        <f t="shared" ca="1" si="67"/>
        <v/>
      </c>
    </row>
    <row r="145" spans="1:67" s="27" customFormat="1" ht="14.25" customHeight="1" x14ac:dyDescent="0.3">
      <c r="A145" s="76" t="str">
        <f t="shared" ca="1" si="68"/>
        <v/>
      </c>
      <c r="B145" s="119"/>
      <c r="C145" s="119"/>
      <c r="D145" s="119" t="s">
        <v>149</v>
      </c>
      <c r="E145" s="119"/>
      <c r="F145" s="119"/>
      <c r="G145" s="119"/>
      <c r="H145" s="119"/>
      <c r="I145" s="119"/>
      <c r="J145" s="119"/>
      <c r="L145" s="120">
        <v>689</v>
      </c>
      <c r="M145" s="219"/>
      <c r="N145" s="121"/>
      <c r="O145" s="121"/>
      <c r="Y145" s="208"/>
      <c r="Z145" s="91"/>
      <c r="AB145" s="172"/>
      <c r="AC145" s="173"/>
      <c r="AD145" s="173"/>
      <c r="AE145" s="91">
        <v>0</v>
      </c>
      <c r="AF145" s="27">
        <v>-1</v>
      </c>
      <c r="AG145" s="27">
        <v>-1</v>
      </c>
      <c r="AH145" s="91"/>
      <c r="AK145" s="91" t="str">
        <f t="shared" si="96"/>
        <v/>
      </c>
      <c r="AN145" s="208">
        <f t="shared" si="69"/>
        <v>2</v>
      </c>
      <c r="AO145" s="27" t="str">
        <f>IF($AN146&gt;$AN145, IFERROR(MATCH($AN145, $AN146:$AN$146, 0)-1, ROW($AO$146)-ROW()), "")</f>
        <v/>
      </c>
      <c r="AP145" s="91">
        <f t="shared" ca="1" si="70"/>
        <v>0</v>
      </c>
      <c r="AQ145" s="27" t="str">
        <f t="shared" ca="1" si="71"/>
        <v/>
      </c>
      <c r="AR145" s="27" t="str">
        <f t="shared" ca="1" si="72"/>
        <v/>
      </c>
      <c r="AS145" s="87">
        <f t="shared" ca="1" si="73"/>
        <v>0</v>
      </c>
      <c r="AT145" s="27" t="str">
        <f t="shared" ca="1" si="74"/>
        <v/>
      </c>
      <c r="AU145" s="27" t="str">
        <f t="shared" ca="1" si="75"/>
        <v/>
      </c>
      <c r="AV145" s="30" t="str">
        <f t="shared" ca="1" si="76"/>
        <v/>
      </c>
      <c r="AW145" s="30" t="str">
        <f t="shared" si="77"/>
        <v/>
      </c>
      <c r="AX145" s="30" t="str">
        <f t="shared" si="78"/>
        <v/>
      </c>
      <c r="AY145" s="85" t="str">
        <f t="shared" ca="1" si="79"/>
        <v/>
      </c>
      <c r="AZ145" s="30" t="str">
        <f t="shared" si="80"/>
        <v/>
      </c>
      <c r="BA145" s="30" t="str">
        <f t="shared" si="81"/>
        <v/>
      </c>
      <c r="BB145" s="87" t="str">
        <f t="shared" ca="1" si="82"/>
        <v/>
      </c>
      <c r="BC145" s="27" t="str">
        <f t="shared" ca="1" si="83"/>
        <v/>
      </c>
      <c r="BD145" s="27" t="str">
        <f t="shared" ca="1" si="84"/>
        <v/>
      </c>
      <c r="BE145" s="166" t="str">
        <f t="shared" si="85"/>
        <v/>
      </c>
      <c r="BF145" s="27" t="str">
        <f t="shared" si="86"/>
        <v/>
      </c>
      <c r="BG145" s="27" t="str">
        <f t="shared" si="87"/>
        <v/>
      </c>
      <c r="BH145" s="174"/>
      <c r="BI145" s="89" t="str">
        <f t="shared" ca="1" si="88"/>
        <v/>
      </c>
      <c r="BJ145" s="116" t="str">
        <f t="shared" ca="1" si="89"/>
        <v/>
      </c>
      <c r="BK145" s="117" t="str">
        <f t="shared" ca="1" si="90"/>
        <v/>
      </c>
      <c r="BL145" s="117" t="str">
        <f t="shared" ca="1" si="91"/>
        <v/>
      </c>
      <c r="BM145" s="118" t="str">
        <f t="shared" ca="1" si="92"/>
        <v/>
      </c>
      <c r="BO145" s="28" t="str">
        <f t="shared" ca="1" si="67"/>
        <v/>
      </c>
    </row>
    <row r="146" spans="1:67" s="27" customFormat="1" ht="14.25" customHeight="1" x14ac:dyDescent="0.3">
      <c r="A146" s="76" t="str">
        <f t="shared" ca="1" si="68"/>
        <v/>
      </c>
      <c r="B146" s="119"/>
      <c r="C146" s="119" t="s">
        <v>150</v>
      </c>
      <c r="D146" s="119"/>
      <c r="E146" s="119"/>
      <c r="F146" s="119"/>
      <c r="G146" s="119"/>
      <c r="H146" s="119"/>
      <c r="I146" s="119"/>
      <c r="J146" s="119"/>
      <c r="L146" s="120">
        <v>9905</v>
      </c>
      <c r="M146" s="219">
        <f>M143+M144-M145</f>
        <v>0</v>
      </c>
      <c r="N146" s="121"/>
      <c r="O146" s="121"/>
      <c r="Y146" s="208"/>
      <c r="Z146" s="91">
        <v>1</v>
      </c>
      <c r="AB146" s="91">
        <f t="shared" ref="AB146" si="97">M143+M144-M145</f>
        <v>0</v>
      </c>
      <c r="AC146" s="173"/>
      <c r="AD146" s="173"/>
      <c r="AE146" s="91">
        <v>0</v>
      </c>
      <c r="AF146" s="27">
        <v>-1</v>
      </c>
      <c r="AG146" s="27">
        <v>-1</v>
      </c>
      <c r="AH146" s="172"/>
      <c r="AI146" s="173"/>
      <c r="AJ146" s="173"/>
      <c r="AK146" s="172"/>
      <c r="AL146" s="173"/>
      <c r="AM146" s="173"/>
      <c r="AN146" s="208">
        <f t="shared" si="69"/>
        <v>1</v>
      </c>
      <c r="AO146" s="27" t="str">
        <f>IF($AN147&gt;$AN146, IFERROR(MATCH($AN146, $AN$146:$AN147, 0)-1, ROW($AO$146)-ROW()), "")</f>
        <v/>
      </c>
      <c r="AP146" s="91">
        <f t="shared" ca="1" si="70"/>
        <v>0</v>
      </c>
      <c r="AQ146" s="27" t="str">
        <f t="shared" ca="1" si="71"/>
        <v/>
      </c>
      <c r="AR146" s="27" t="str">
        <f t="shared" ca="1" si="72"/>
        <v/>
      </c>
      <c r="AS146" s="87">
        <f t="shared" ca="1" si="73"/>
        <v>0</v>
      </c>
      <c r="AT146" s="27" t="str">
        <f t="shared" ca="1" si="74"/>
        <v/>
      </c>
      <c r="AU146" s="27" t="str">
        <f t="shared" ca="1" si="75"/>
        <v/>
      </c>
      <c r="AV146" s="30" t="str">
        <f t="shared" ca="1" si="76"/>
        <v/>
      </c>
      <c r="AW146" s="30" t="str">
        <f t="shared" si="77"/>
        <v/>
      </c>
      <c r="AX146" s="30" t="str">
        <f t="shared" si="78"/>
        <v/>
      </c>
      <c r="AY146" s="85" t="str">
        <f t="shared" ca="1" si="79"/>
        <v/>
      </c>
      <c r="AZ146" s="30" t="str">
        <f t="shared" si="80"/>
        <v/>
      </c>
      <c r="BA146" s="30" t="str">
        <f t="shared" si="81"/>
        <v/>
      </c>
      <c r="BB146" s="87" t="str">
        <f t="shared" ca="1" si="82"/>
        <v/>
      </c>
      <c r="BC146" s="27" t="str">
        <f t="shared" ca="1" si="83"/>
        <v/>
      </c>
      <c r="BD146" s="27" t="str">
        <f t="shared" ca="1" si="84"/>
        <v/>
      </c>
      <c r="BE146" s="166" t="str">
        <f t="shared" si="85"/>
        <v/>
      </c>
      <c r="BF146" s="27" t="str">
        <f t="shared" si="86"/>
        <v/>
      </c>
      <c r="BG146" s="27" t="str">
        <f t="shared" si="87"/>
        <v/>
      </c>
      <c r="BH146" s="174"/>
      <c r="BI146" s="89" t="str">
        <f t="shared" ca="1" si="88"/>
        <v/>
      </c>
      <c r="BJ146" s="116" t="str">
        <f t="shared" ca="1" si="89"/>
        <v/>
      </c>
      <c r="BK146" s="117" t="str">
        <f t="shared" ca="1" si="90"/>
        <v/>
      </c>
      <c r="BL146" s="117" t="str">
        <f t="shared" ca="1" si="91"/>
        <v/>
      </c>
      <c r="BM146" s="118" t="str">
        <f t="shared" ca="1" si="92"/>
        <v/>
      </c>
      <c r="BO146" s="28" t="str">
        <f t="shared" ca="1" si="67"/>
        <v/>
      </c>
    </row>
    <row r="147" spans="1:67" ht="14.4" customHeight="1" x14ac:dyDescent="0.3">
      <c r="A147" s="32"/>
      <c r="B147" s="42"/>
      <c r="C147" s="32"/>
      <c r="D147" s="42"/>
      <c r="E147" s="32"/>
      <c r="F147" s="42"/>
      <c r="G147" s="32"/>
      <c r="H147" s="42"/>
      <c r="I147" s="32"/>
      <c r="J147" s="42"/>
      <c r="K147" s="32"/>
      <c r="L147" s="42"/>
      <c r="M147" s="32"/>
      <c r="N147" s="32"/>
      <c r="O147" s="32"/>
      <c r="P147" s="32"/>
      <c r="Q147" s="42"/>
      <c r="R147" s="32"/>
      <c r="S147" s="42"/>
      <c r="T147" s="32"/>
      <c r="U147" s="42"/>
      <c r="V147" s="32"/>
      <c r="W147" s="42"/>
      <c r="X147" s="32"/>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5"/>
      <c r="AW147" s="125"/>
      <c r="AX147" s="125"/>
      <c r="AY147" s="125"/>
      <c r="AZ147" s="125"/>
      <c r="BA147" s="125"/>
      <c r="BB147" s="124"/>
      <c r="BC147" s="124"/>
      <c r="BD147" s="124"/>
      <c r="BE147" s="124"/>
      <c r="BF147" s="124"/>
      <c r="BG147" s="124"/>
      <c r="BH147" s="124"/>
      <c r="BI147" s="124"/>
      <c r="BJ147" s="124"/>
      <c r="BK147" s="124"/>
      <c r="BL147" s="124"/>
      <c r="BM147" s="124"/>
      <c r="BN147" s="124" t="s">
        <v>13</v>
      </c>
      <c r="BO147" s="126"/>
    </row>
    <row r="148" spans="1:67" ht="14.4" customHeight="1" x14ac:dyDescent="0.3">
      <c r="B148" s="25"/>
      <c r="C148" s="25"/>
      <c r="D148" s="25"/>
      <c r="E148" s="25"/>
      <c r="F148" s="25"/>
      <c r="G148" s="25"/>
      <c r="H148" s="25"/>
      <c r="I148" s="25"/>
      <c r="J148" s="25"/>
      <c r="L148" s="25"/>
      <c r="M148" s="25"/>
      <c r="N148" s="25"/>
      <c r="O148" s="25"/>
      <c r="Y148" s="25">
        <f>SUM(Y5:Y146)</f>
        <v>2</v>
      </c>
      <c r="AE148" s="25">
        <f>SUMIF(AE5:AE146, 1)</f>
        <v>0</v>
      </c>
      <c r="AF148" s="25">
        <f>SUMIF(AF5:AF146, 1)</f>
        <v>0</v>
      </c>
      <c r="AG148" s="25">
        <f>SUMIF(AG5:AG146, 1)</f>
        <v>0</v>
      </c>
      <c r="AH148" s="25" cm="1">
        <f t="array" ref="AH148">SUMPRODUCT(--((AH5:AH146)&lt;&gt;""))</f>
        <v>0</v>
      </c>
      <c r="AI148" s="25" cm="1">
        <f t="array" ref="AI148">SUMPRODUCT(--((AI5:AI146)&lt;&gt;""))</f>
        <v>0</v>
      </c>
      <c r="AJ148" s="25" cm="1">
        <f t="array" ref="AJ148">SUMPRODUCT(--((AJ5:AJ146)&lt;&gt;""))</f>
        <v>0</v>
      </c>
      <c r="AV148" s="25" cm="1">
        <f t="array" aca="1" ref="AV148" ca="1">SUMPRODUCT(--((AV5:AV146)&lt;&gt;""))</f>
        <v>0</v>
      </c>
      <c r="AW148" s="25" cm="1">
        <f t="array" ref="AW148">SUMPRODUCT(--((AW5:AW146)&lt;&gt;""))</f>
        <v>0</v>
      </c>
      <c r="AX148" s="25" cm="1">
        <f t="array" ref="AX148">SUMPRODUCT(--((AX5:AX146)&lt;&gt;""))</f>
        <v>0</v>
      </c>
      <c r="AY148" s="25"/>
      <c r="AZ148" s="25"/>
      <c r="BA148" s="25"/>
      <c r="BB148" s="25" cm="1">
        <f t="array" aca="1" ref="BB148" ca="1">SUMPRODUCT(--((BB5:BB146)&lt;&gt;""))</f>
        <v>0</v>
      </c>
      <c r="BC148" s="25" cm="1">
        <f t="array" aca="1" ref="BC148" ca="1">SUMPRODUCT(--((BC5:BC146)&lt;&gt;""))</f>
        <v>0</v>
      </c>
      <c r="BD148" s="25" cm="1">
        <f t="array" aca="1" ref="BD148" ca="1">SUMPRODUCT(--((BD5:BD146)&lt;&gt;""))</f>
        <v>0</v>
      </c>
      <c r="BE148" s="25" cm="1">
        <f t="array" ref="BE148">SUMPRODUCT(--((BE5:BE146)&lt;&gt;""))</f>
        <v>0</v>
      </c>
      <c r="BF148" s="25" cm="1">
        <f t="array" ref="BF148">SUMPRODUCT(--((BF5:BF146)&lt;&gt;""))</f>
        <v>0</v>
      </c>
      <c r="BG148" s="25" cm="1">
        <f t="array" ref="BG148">SUMPRODUCT(--((BG5:BG146)&lt;&gt;""))</f>
        <v>0</v>
      </c>
    </row>
    <row r="149" spans="1:67" ht="14.4" customHeight="1" x14ac:dyDescent="0.3">
      <c r="C149" s="92" t="s">
        <v>134</v>
      </c>
    </row>
    <row r="150" spans="1:67" ht="14.4" customHeight="1" x14ac:dyDescent="0.3">
      <c r="C150" s="92" t="s">
        <v>135</v>
      </c>
    </row>
  </sheetData>
  <sheetProtection algorithmName="SHA-512" hashValue="fP0N+xARHHncav8iZBpOFN7RS0DCOCUq7wWkfNr8ZcLUkIpd9j/xp7w9jb4s3RoQWjFJRsZ/tV8J82XgmpA7Ow==" saltValue="mHkNaVkiwcNyz9bsja01rA==" spinCount="100000" sheet="1" objects="1" scenarios="1" selectLockedCells="1"/>
  <mergeCells count="4">
    <mergeCell ref="B2:J3"/>
    <mergeCell ref="E110:K110"/>
    <mergeCell ref="D119:K119"/>
    <mergeCell ref="E134:K134"/>
  </mergeCells>
  <conditionalFormatting sqref="B5:W146">
    <cfRule type="expression" dxfId="39" priority="17">
      <formula>$AN5=1</formula>
    </cfRule>
  </conditionalFormatting>
  <conditionalFormatting sqref="C5:V146">
    <cfRule type="expression" dxfId="38" priority="18">
      <formula>$AN5=2</formula>
    </cfRule>
  </conditionalFormatting>
  <conditionalFormatting sqref="D5:U146">
    <cfRule type="expression" dxfId="37" priority="19">
      <formula>$AN5=3</formula>
    </cfRule>
  </conditionalFormatting>
  <conditionalFormatting sqref="E5:T146">
    <cfRule type="expression" dxfId="36" priority="20">
      <formula>$AN5=4</formula>
    </cfRule>
  </conditionalFormatting>
  <conditionalFormatting sqref="F5:S146">
    <cfRule type="expression" dxfId="35" priority="21">
      <formula>$AN5=5</formula>
    </cfRule>
  </conditionalFormatting>
  <conditionalFormatting sqref="G5:R146">
    <cfRule type="expression" dxfId="34" priority="22">
      <formula>$AN5=6</formula>
    </cfRule>
  </conditionalFormatting>
  <conditionalFormatting sqref="H5:Q146">
    <cfRule type="expression" dxfId="33" priority="23">
      <formula>$AN5=7</formula>
    </cfRule>
  </conditionalFormatting>
  <conditionalFormatting sqref="I5:P146">
    <cfRule type="expression" dxfId="32" priority="24">
      <formula>$AN5=8</formula>
    </cfRule>
  </conditionalFormatting>
  <conditionalFormatting sqref="M5:O146">
    <cfRule type="expression" dxfId="31" priority="8">
      <formula>AE5=-1</formula>
    </cfRule>
    <cfRule type="expression" dxfId="30" priority="9">
      <formula>AH5&lt;&gt;""</formula>
    </cfRule>
    <cfRule type="expression" dxfId="29" priority="10">
      <formula>BE5&lt;&gt;""</formula>
    </cfRule>
    <cfRule type="expression" dxfId="28" priority="11">
      <formula>BB5&lt;&gt;""</formula>
    </cfRule>
    <cfRule type="expression" dxfId="27" priority="12">
      <formula>AV5&lt;&gt;""</formula>
    </cfRule>
    <cfRule type="expression" dxfId="26" priority="13">
      <formula>AK5&lt;&gt;""</formula>
    </cfRule>
    <cfRule type="expression" dxfId="25" priority="14">
      <formula>BJ5&lt;&gt;""</formula>
    </cfRule>
    <cfRule type="expression" dxfId="24" priority="15">
      <formula>AE5=1</formula>
    </cfRule>
    <cfRule type="expression" dxfId="23" priority="16">
      <formula>AND(NOT(_xlfn.ISFORMULA(M5)), AE5&lt;&gt;-1)</formula>
    </cfRule>
  </conditionalFormatting>
  <conditionalFormatting sqref="Y5:AM146">
    <cfRule type="expression" dxfId="22" priority="4">
      <formula>_xlfn.ISFORMULA(Y5)</formula>
    </cfRule>
    <cfRule type="expression" dxfId="21" priority="5">
      <formula>OR(_xlfn.ISFORMULA(Y5), Y5&lt;&gt;"")</formula>
    </cfRule>
  </conditionalFormatting>
  <conditionalFormatting sqref="AE3:AG3">
    <cfRule type="expression" dxfId="20" priority="2">
      <formula>_xlfn.ISFORMULA(AE3)</formula>
    </cfRule>
    <cfRule type="expression" dxfId="19" priority="3">
      <formula>AE3&lt;&gt;""</formula>
    </cfRule>
  </conditionalFormatting>
  <conditionalFormatting sqref="BO2:BX2">
    <cfRule type="expression" dxfId="18" priority="1">
      <formula>Structuur_werking&lt;&gt;""</formula>
    </cfRule>
  </conditionalFormatting>
  <conditionalFormatting sqref="BO5:CO146">
    <cfRule type="expression" dxfId="17" priority="6">
      <formula>$BI5&lt;&gt;""</formula>
    </cfRule>
    <cfRule type="expression" dxfId="16" priority="7">
      <formula>$BO5&lt;&gt;""</formula>
    </cfRule>
  </conditionalFormatting>
  <pageMargins left="0.70866141732283472" right="0.70866141732283472" top="0.74803149606299213" bottom="0.74803149606299213" header="0.31496062992125984" footer="0.31496062992125984"/>
  <pageSetup paperSize="9" scale="55" fitToHeight="0" orientation="portrait" r:id="rId1"/>
  <headerFooter>
    <oddHeader>&amp;L&amp;G&amp;R&amp;A</oddHeader>
    <oddFooter>Pagina &amp;P van &amp;N</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B7345-F383-40F5-8B8D-9ADC33EEC7BC}">
  <sheetPr codeName="Blad9">
    <pageSetUpPr fitToPage="1"/>
  </sheetPr>
  <dimension ref="A1:BD206"/>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8.88671875" defaultRowHeight="14.4" x14ac:dyDescent="0.3"/>
  <cols>
    <col min="1" max="1" width="2.44140625" style="198" customWidth="1"/>
    <col min="2" max="2" width="6.44140625" customWidth="1"/>
    <col min="3" max="3" width="32.88671875" customWidth="1"/>
    <col min="4" max="7" width="19.5546875" customWidth="1"/>
    <col min="8" max="8" width="8.88671875" style="29" hidden="1" customWidth="1"/>
    <col min="9" max="29" width="8.88671875" hidden="1" customWidth="1"/>
    <col min="30" max="30" width="2.44140625" style="25" customWidth="1"/>
  </cols>
  <sheetData>
    <row r="1" spans="1:56" ht="24" customHeight="1" x14ac:dyDescent="0.3">
      <c r="A1" s="177"/>
      <c r="H1" s="98" t="str">
        <f>IF(H4&lt;&gt;1, IF(AB206=1, AB206&amp;" rij bevat nog foutmeldingen. Controleer het blad.", IF(AB206&gt;1, AB206&amp;" rijen bevatten nog foutmeldingen. Controleer het blad.", "")), "Vul de onderstaande tabel in.")</f>
        <v>Vul de onderstaande tabel in.</v>
      </c>
      <c r="AD1" s="178"/>
    </row>
    <row r="2" spans="1:56" s="1" customFormat="1" ht="9.6" customHeight="1" x14ac:dyDescent="0.3">
      <c r="A2" s="179"/>
      <c r="B2" s="240" t="str">
        <f>"PERSONEEL IN HET JAAR "&amp;Datum_werkingsjaar</f>
        <v>PERSONEEL IN HET JAAR 2024</v>
      </c>
      <c r="C2" s="240"/>
      <c r="D2" s="199"/>
      <c r="E2" s="199"/>
      <c r="F2" s="50"/>
      <c r="G2" s="50"/>
      <c r="H2" s="29"/>
      <c r="AD2" s="178"/>
    </row>
    <row r="3" spans="1:56" s="1" customFormat="1" ht="14.1" customHeight="1" x14ac:dyDescent="0.3">
      <c r="B3" s="240"/>
      <c r="C3" s="240"/>
      <c r="D3" s="199"/>
      <c r="E3" s="199"/>
      <c r="F3" s="180"/>
      <c r="G3" s="180"/>
      <c r="H3" s="29" t="s">
        <v>335</v>
      </c>
      <c r="I3" t="s">
        <v>336</v>
      </c>
      <c r="J3" s="77" t="s">
        <v>337</v>
      </c>
      <c r="L3"/>
      <c r="M3"/>
      <c r="N3"/>
      <c r="O3" s="77" t="s">
        <v>14</v>
      </c>
      <c r="Q3"/>
      <c r="R3"/>
      <c r="S3"/>
      <c r="T3"/>
      <c r="U3" s="77" t="s">
        <v>338</v>
      </c>
      <c r="Z3" t="s">
        <v>339</v>
      </c>
      <c r="AA3" t="s">
        <v>340</v>
      </c>
      <c r="AC3"/>
      <c r="AD3" s="178"/>
    </row>
    <row r="4" spans="1:56" s="183" customFormat="1" ht="14.4" customHeight="1" x14ac:dyDescent="0.3">
      <c r="A4" s="181"/>
      <c r="B4" s="75" t="s">
        <v>428</v>
      </c>
      <c r="C4" s="75" t="s">
        <v>379</v>
      </c>
      <c r="D4" s="75" t="s">
        <v>341</v>
      </c>
      <c r="E4" s="75" t="s">
        <v>342</v>
      </c>
      <c r="F4" s="75" t="s">
        <v>343</v>
      </c>
      <c r="G4" s="75" t="s">
        <v>362</v>
      </c>
      <c r="H4" s="182">
        <f>IF(SUM(I5:I203)&lt;&gt;0, 0, 1)</f>
        <v>1</v>
      </c>
      <c r="J4" s="184" t="str">
        <f>SUBSTITUTE(ADDRESS(1, COLUMN(C5), 4, 1), "1", "")</f>
        <v>C</v>
      </c>
      <c r="K4" s="183" t="str">
        <f>SUBSTITUTE(ADDRESS(1, COLUMN(D5), 4, 1), "1", "")</f>
        <v>D</v>
      </c>
      <c r="L4" s="183" t="str">
        <f>SUBSTITUTE(ADDRESS(1, COLUMN(E5), 4, 1), "1", "")</f>
        <v>E</v>
      </c>
      <c r="M4" s="183" t="str">
        <f>SUBSTITUTE(ADDRESS(1, COLUMN(F5), 4, 1), "1", "")</f>
        <v>F</v>
      </c>
      <c r="N4" s="183" t="str">
        <f>SUBSTITUTE(ADDRESS(1, COLUMN(G5), 4, 1), "1", "")</f>
        <v>G</v>
      </c>
      <c r="O4" s="184" t="str">
        <f>SUBSTITUTE(ADDRESS(1, COLUMN(C5), 4, 1), "1", "")</f>
        <v>C</v>
      </c>
      <c r="P4" s="183" t="str">
        <f>SUBSTITUTE(ADDRESS(1, COLUMN(D5), 4, 1), "1", "")</f>
        <v>D</v>
      </c>
      <c r="Q4" s="183" t="str">
        <f>SUBSTITUTE(ADDRESS(1, COLUMN(E5), 4, 1), "1", "")</f>
        <v>E</v>
      </c>
      <c r="R4" s="183" t="str">
        <f>SUBSTITUTE(ADDRESS(1, COLUMN(F5), 4, 1), "1", "")</f>
        <v>F</v>
      </c>
      <c r="S4" s="183" t="str">
        <f>SUBSTITUTE(ADDRESS(1, COLUMN(G5), 4, 1), "1", "")</f>
        <v>G</v>
      </c>
      <c r="T4" s="185" t="s">
        <v>42</v>
      </c>
      <c r="U4" s="183" t="str">
        <f>SUBSTITUTE(ADDRESS(1, COLUMN(C5), 4, 1), "1", "")</f>
        <v>C</v>
      </c>
      <c r="V4" s="183" t="str">
        <f>SUBSTITUTE(ADDRESS(1, COLUMN(D5), 4, 1), "1", "")</f>
        <v>D</v>
      </c>
      <c r="W4" s="183" t="str">
        <f>SUBSTITUTE(ADDRESS(1, COLUMN(E5), 4, 1), "1", "")</f>
        <v>E</v>
      </c>
      <c r="X4" s="183" t="str">
        <f>SUBSTITUTE(ADDRESS(1, COLUMN(F5), 4, 1), "1", "")</f>
        <v>F</v>
      </c>
      <c r="Y4" s="183" t="str">
        <f>SUBSTITUTE(ADDRESS(1, COLUMN(G5), 4, 1), "1", "")</f>
        <v>G</v>
      </c>
      <c r="Z4" s="186"/>
      <c r="AB4" s="185" t="s">
        <v>42</v>
      </c>
      <c r="AD4" s="187"/>
      <c r="BD4" s="99" t="s">
        <v>141</v>
      </c>
    </row>
    <row r="5" spans="1:56" s="191" customFormat="1" ht="14.4" customHeight="1" x14ac:dyDescent="0.3">
      <c r="A5" s="149" t="str">
        <f t="shared" ref="A5" si="0">IF(AD5&lt;&gt;"", "✘", "")</f>
        <v/>
      </c>
      <c r="B5" s="188" t="str">
        <f>IF(OR(I5&lt;&gt;0, AA5&lt;&gt;""), ROW()-4, "")</f>
        <v/>
      </c>
      <c r="C5" s="232"/>
      <c r="D5" s="201"/>
      <c r="E5" s="201"/>
      <c r="F5" s="202"/>
      <c r="G5" s="189"/>
      <c r="H5" s="190" t="s">
        <v>84</v>
      </c>
      <c r="I5" s="191">
        <f>IF(C5&amp;D5&amp;E5&amp;F5&amp;G5&lt;&gt;"", 1, 0)</f>
        <v>0</v>
      </c>
      <c r="J5" s="192">
        <f>IF($I5&lt;&gt;0, IF(C5&lt;&gt;"", 0, 1), 0)</f>
        <v>0</v>
      </c>
      <c r="K5" s="191">
        <f>IF($I5&lt;&gt;0, IF(D5&lt;&gt;"", 0, 1), 0)</f>
        <v>0</v>
      </c>
      <c r="L5" s="191">
        <f>IF($I5&lt;&gt;0, IF(E5&lt;&gt;"", 0, 0), 0)</f>
        <v>0</v>
      </c>
      <c r="M5" s="191">
        <f>IF($I5&lt;&gt;0, IF(F5&lt;&gt;"", 0, 1), 0)</f>
        <v>0</v>
      </c>
      <c r="N5" s="191">
        <f>IF($I5&lt;&gt;0, IF(G5&lt;&gt;"", 0, 1), 0)</f>
        <v>0</v>
      </c>
      <c r="O5" s="192"/>
      <c r="T5" s="193"/>
      <c r="V5" s="191" t="str" cm="1">
        <f t="array" ref="V5">IF(E5&lt;&gt;"", IF(D5&gt;E5, "| Velden '"&amp;$V$4&amp;ROW()&amp;"' en '"&amp;$W$4&amp;ROW()&amp;"': De datum uit dienst mag niet voor de datum in dienst vallen.", ""), IF(D5&gt;Datum_werkingsjaar_einde, "| Veld '"&amp;$V$4&amp;ROW()&amp;"': De datum in dienst mag niet na 31/12/"&amp;Datum_werkingsjaar&amp;" vallen.  ", ""))</f>
        <v/>
      </c>
      <c r="W5" s="191" t="str" cm="1">
        <f t="array" ref="W5">IF(D5&gt;E5, IF(E5&lt;&gt;"", "  ", ""), IF(E5&lt;&gt;"", IF(E5&lt;Datum_werkingsjaar_begin, "| Veld '"&amp;$W$4&amp;ROW()&amp;"': De datum uit dienst mag niet vóór 1/01/"&amp;Datum_werkingsjaar&amp;" vallen.  ", ""), ""))</f>
        <v/>
      </c>
      <c r="X5" s="191" t="str">
        <f t="shared" ref="X5:X36" si="1">IF(ISTEXT(F5), IFERROR(IF(SEARCH(".", F5)&lt;&gt;0, "| Veld '"&amp;X$4&amp;ROW()&amp;"': "&amp;Fout_punt), "| Veld '"&amp;X$4&amp;ROW()&amp;"': "&amp;Fout_geen_getal), IF(F5&lt;0, "| Veld '"&amp;X$4&amp;ROW()&amp;"': "&amp;Fout_negatief, IF(F5&gt;1, "| Veld '"&amp;X$4&amp;ROW()&amp;"': Dit getal mag niet groter dan 1 zijn.  ", "")))</f>
        <v/>
      </c>
      <c r="Y5" s="191" t="str">
        <f t="shared" ref="Y5:Y36" si="2">IF(ISTEXT(G5), IFERROR(IF(SEARCH(".", G5)&lt;&gt;0, "| Veld '"&amp;Y$4&amp;ROW()&amp;"': "&amp;Fout_punt), "| Veld '"&amp;Y$4&amp;ROW()&amp;"': "&amp;Fout_geen_getal), IF(G5&lt;0, "| Veld '"&amp;Y$4&amp;ROW()&amp;"': "&amp;Fout_negatief, ""))</f>
        <v/>
      </c>
      <c r="Z5" s="194" t="str">
        <f>IF(SUMIF(J5:N5, "&gt;0")&gt;0, "| Vul verplichte velden in.", "")</f>
        <v/>
      </c>
      <c r="AA5" s="191" t="str">
        <f>IF(I5&lt;&gt;1, IF(SUM(I5:$I$204)&lt;&gt;0, "| Laat geen witruimte tussen ingevulde rijen.", ""), "")</f>
        <v/>
      </c>
      <c r="AB5" s="194" t="str">
        <f>IF(U5&amp;V5&amp;W5&amp;X5&amp;Y5&lt;&gt;"", U5&amp;V5&amp;W5&amp;X5&amp;Y5, Z5&amp;AA5)</f>
        <v/>
      </c>
      <c r="AD5" s="76" t="str">
        <f>IF(AB5&lt;&gt;"", AB5&amp;"", T5&amp;"")</f>
        <v/>
      </c>
    </row>
    <row r="6" spans="1:56" s="191" customFormat="1" ht="14.4" customHeight="1" x14ac:dyDescent="0.3">
      <c r="A6" s="149" t="str">
        <f t="shared" ref="A6:A69" si="3">IF(AD6&lt;&gt;"", "✘", "")</f>
        <v/>
      </c>
      <c r="B6" s="188" t="str">
        <f t="shared" ref="B6:B69" si="4">IF(OR(I6&lt;&gt;0, AA6&lt;&gt;""), ROW()-4, "")</f>
        <v/>
      </c>
      <c r="C6" s="200"/>
      <c r="D6" s="201"/>
      <c r="E6" s="201"/>
      <c r="F6" s="202"/>
      <c r="G6" s="189"/>
      <c r="H6" s="190" t="s">
        <v>84</v>
      </c>
      <c r="I6" s="191">
        <f t="shared" ref="I6:I69" si="5">IF(C6&amp;D6&amp;E6&amp;F6&amp;G6&lt;&gt;"", 1, 0)</f>
        <v>0</v>
      </c>
      <c r="J6" s="192">
        <f t="shared" ref="J6:J69" si="6">IF($I6&lt;&gt;0, IF(C6&lt;&gt;"", 0, 1), 0)</f>
        <v>0</v>
      </c>
      <c r="K6" s="191">
        <f t="shared" ref="K6:K69" si="7">IF($I6&lt;&gt;0, IF(D6&lt;&gt;"", 0, 1), 0)</f>
        <v>0</v>
      </c>
      <c r="L6" s="191">
        <f t="shared" ref="L6:L69" si="8">IF($I6&lt;&gt;0, IF(E6&lt;&gt;"", 0, 0), 0)</f>
        <v>0</v>
      </c>
      <c r="M6" s="191">
        <f t="shared" ref="M6:M69" si="9">IF($I6&lt;&gt;0, IF(F6&lt;&gt;"", 0, 1), 0)</f>
        <v>0</v>
      </c>
      <c r="N6" s="191">
        <f t="shared" ref="N6:N69" si="10">IF($I6&lt;&gt;0, IF(G6&lt;&gt;"", 0, 1), 0)</f>
        <v>0</v>
      </c>
      <c r="O6" s="192"/>
      <c r="T6" s="193"/>
      <c r="V6" s="191" t="str" cm="1">
        <f t="array" ref="V6">IF(E6&lt;&gt;"", IF(D6&gt;E6, "| Velden '"&amp;$V$4&amp;ROW()&amp;"' en '"&amp;$W$4&amp;ROW()&amp;"': De datum uit dienst mag niet voor de datum in dienst vallen.", ""), IF(D6&gt;Datum_werkingsjaar_einde, "| Veld '"&amp;$V$4&amp;ROW()&amp;"': De datum in dienst mag niet na 31/12/"&amp;Datum_werkingsjaar&amp;" vallen.  ", ""))</f>
        <v/>
      </c>
      <c r="W6" s="191" t="str" cm="1">
        <f t="array" ref="W6">IF(D6&gt;E6, IF(E6&lt;&gt;"", "  ", ""), IF(E6&lt;&gt;"", IF(E6&lt;Datum_werkingsjaar_begin, "| Veld '"&amp;$W$4&amp;ROW()&amp;"': De datum uit dienst mag niet vóór 1/01/"&amp;Datum_werkingsjaar&amp;" vallen.  ", ""), ""))</f>
        <v/>
      </c>
      <c r="X6" s="191" t="str">
        <f t="shared" si="1"/>
        <v/>
      </c>
      <c r="Y6" s="191" t="str">
        <f t="shared" si="2"/>
        <v/>
      </c>
      <c r="Z6" s="194" t="str">
        <f t="shared" ref="Z6:Z69" si="11">IF(SUMIF(J6:N6, "&gt;0")&gt;0, "| Vul verplichte velden in.", "")</f>
        <v/>
      </c>
      <c r="AA6" s="191" t="str">
        <f>IF(I6&lt;&gt;1, IF(SUM(I6:$I$204)&lt;&gt;0, "| Laat geen witruimte tussen ingevulde rijen.", ""), "")</f>
        <v/>
      </c>
      <c r="AB6" s="194" t="str">
        <f t="shared" ref="AB6:AB69" si="12">IF(U6&amp;V6&amp;W6&amp;X6&amp;Y6&lt;&gt;"", U6&amp;V6&amp;W6&amp;X6&amp;Y6, Z6&amp;AA6)</f>
        <v/>
      </c>
      <c r="AD6" s="76" t="str">
        <f t="shared" ref="AD6:AD69" si="13">IF(AB6&lt;&gt;"", AB6&amp;"", T6&amp;"")</f>
        <v/>
      </c>
    </row>
    <row r="7" spans="1:56" s="191" customFormat="1" ht="14.4" customHeight="1" x14ac:dyDescent="0.3">
      <c r="A7" s="149" t="str">
        <f t="shared" si="3"/>
        <v/>
      </c>
      <c r="B7" s="188" t="str">
        <f t="shared" si="4"/>
        <v/>
      </c>
      <c r="C7" s="200"/>
      <c r="D7" s="201"/>
      <c r="E7" s="201"/>
      <c r="F7" s="202"/>
      <c r="G7" s="189"/>
      <c r="H7" s="190" t="s">
        <v>84</v>
      </c>
      <c r="I7" s="191">
        <f t="shared" si="5"/>
        <v>0</v>
      </c>
      <c r="J7" s="192">
        <f t="shared" si="6"/>
        <v>0</v>
      </c>
      <c r="K7" s="191">
        <f t="shared" si="7"/>
        <v>0</v>
      </c>
      <c r="L7" s="191">
        <f t="shared" si="8"/>
        <v>0</v>
      </c>
      <c r="M7" s="191">
        <f t="shared" si="9"/>
        <v>0</v>
      </c>
      <c r="N7" s="191">
        <f t="shared" si="10"/>
        <v>0</v>
      </c>
      <c r="O7" s="192"/>
      <c r="T7" s="193"/>
      <c r="V7" s="191" t="str" cm="1">
        <f t="array" ref="V7">IF(E7&lt;&gt;"", IF(D7&gt;E7, "| Velden '"&amp;$V$4&amp;ROW()&amp;"' en '"&amp;$W$4&amp;ROW()&amp;"': De datum uit dienst mag niet voor de datum in dienst vallen.", ""), IF(D7&gt;Datum_werkingsjaar_einde, "| Veld '"&amp;$V$4&amp;ROW()&amp;"': De datum in dienst mag niet na 31/12/"&amp;Datum_werkingsjaar&amp;" vallen.  ", ""))</f>
        <v/>
      </c>
      <c r="W7" s="191" t="str" cm="1">
        <f t="array" ref="W7">IF(D7&gt;E7, IF(E7&lt;&gt;"", "  ", ""), IF(E7&lt;&gt;"", IF(E7&lt;Datum_werkingsjaar_begin, "| Veld '"&amp;$W$4&amp;ROW()&amp;"': De datum uit dienst mag niet vóór 1/01/"&amp;Datum_werkingsjaar&amp;" vallen.  ", ""), ""))</f>
        <v/>
      </c>
      <c r="X7" s="191" t="str">
        <f t="shared" si="1"/>
        <v/>
      </c>
      <c r="Y7" s="191" t="str">
        <f t="shared" si="2"/>
        <v/>
      </c>
      <c r="Z7" s="194" t="str">
        <f t="shared" si="11"/>
        <v/>
      </c>
      <c r="AA7" s="191" t="str">
        <f>IF(I7&lt;&gt;1, IF(SUM(I7:$I$204)&lt;&gt;0, "| Laat geen witruimte tussen ingevulde rijen.", ""), "")</f>
        <v/>
      </c>
      <c r="AB7" s="194" t="str">
        <f t="shared" si="12"/>
        <v/>
      </c>
      <c r="AD7" s="76" t="str">
        <f t="shared" si="13"/>
        <v/>
      </c>
    </row>
    <row r="8" spans="1:56" s="191" customFormat="1" ht="14.4" customHeight="1" x14ac:dyDescent="0.3">
      <c r="A8" s="149" t="str">
        <f t="shared" si="3"/>
        <v/>
      </c>
      <c r="B8" s="188" t="str">
        <f t="shared" si="4"/>
        <v/>
      </c>
      <c r="C8" s="200"/>
      <c r="D8" s="201"/>
      <c r="E8" s="201"/>
      <c r="F8" s="202"/>
      <c r="G8" s="189"/>
      <c r="H8" s="190" t="s">
        <v>84</v>
      </c>
      <c r="I8" s="191">
        <f t="shared" si="5"/>
        <v>0</v>
      </c>
      <c r="J8" s="192">
        <f t="shared" si="6"/>
        <v>0</v>
      </c>
      <c r="K8" s="191">
        <f t="shared" si="7"/>
        <v>0</v>
      </c>
      <c r="L8" s="191">
        <f t="shared" si="8"/>
        <v>0</v>
      </c>
      <c r="M8" s="191">
        <f t="shared" si="9"/>
        <v>0</v>
      </c>
      <c r="N8" s="191">
        <f t="shared" si="10"/>
        <v>0</v>
      </c>
      <c r="O8" s="192"/>
      <c r="T8" s="193"/>
      <c r="V8" s="191" t="str" cm="1">
        <f t="array" ref="V8">IF(E8&lt;&gt;"", IF(D8&gt;E8, "| Velden '"&amp;$V$4&amp;ROW()&amp;"' en '"&amp;$W$4&amp;ROW()&amp;"': De datum uit dienst mag niet voor de datum in dienst vallen.", ""), IF(D8&gt;Datum_werkingsjaar_einde, "| Veld '"&amp;$V$4&amp;ROW()&amp;"': De datum in dienst mag niet na 31/12/"&amp;Datum_werkingsjaar&amp;" vallen.  ", ""))</f>
        <v/>
      </c>
      <c r="W8" s="191" t="str" cm="1">
        <f t="array" ref="W8">IF(D8&gt;E8, IF(E8&lt;&gt;"", "  ", ""), IF(E8&lt;&gt;"", IF(E8&lt;Datum_werkingsjaar_begin, "| Veld '"&amp;$W$4&amp;ROW()&amp;"': De datum uit dienst mag niet vóór 1/01/"&amp;Datum_werkingsjaar&amp;" vallen.  ", ""), ""))</f>
        <v/>
      </c>
      <c r="X8" s="191" t="str">
        <f t="shared" si="1"/>
        <v/>
      </c>
      <c r="Y8" s="191" t="str">
        <f t="shared" si="2"/>
        <v/>
      </c>
      <c r="Z8" s="194" t="str">
        <f t="shared" si="11"/>
        <v/>
      </c>
      <c r="AA8" s="191" t="str">
        <f>IF(I8&lt;&gt;1, IF(SUM(I8:$I$204)&lt;&gt;0, "| Laat geen witruimte tussen ingevulde rijen.", ""), "")</f>
        <v/>
      </c>
      <c r="AB8" s="194" t="str">
        <f t="shared" si="12"/>
        <v/>
      </c>
      <c r="AD8" s="76" t="str">
        <f t="shared" si="13"/>
        <v/>
      </c>
    </row>
    <row r="9" spans="1:56" s="191" customFormat="1" ht="14.4" customHeight="1" x14ac:dyDescent="0.3">
      <c r="A9" s="149" t="str">
        <f t="shared" si="3"/>
        <v/>
      </c>
      <c r="B9" s="188" t="str">
        <f t="shared" si="4"/>
        <v/>
      </c>
      <c r="C9" s="200"/>
      <c r="D9" s="201"/>
      <c r="E9" s="201"/>
      <c r="F9" s="202"/>
      <c r="G9" s="189"/>
      <c r="H9" s="190" t="s">
        <v>84</v>
      </c>
      <c r="I9" s="191">
        <f t="shared" si="5"/>
        <v>0</v>
      </c>
      <c r="J9" s="192">
        <f t="shared" si="6"/>
        <v>0</v>
      </c>
      <c r="K9" s="191">
        <f t="shared" si="7"/>
        <v>0</v>
      </c>
      <c r="L9" s="191">
        <f t="shared" si="8"/>
        <v>0</v>
      </c>
      <c r="M9" s="191">
        <f t="shared" si="9"/>
        <v>0</v>
      </c>
      <c r="N9" s="191">
        <f t="shared" si="10"/>
        <v>0</v>
      </c>
      <c r="O9" s="192"/>
      <c r="T9" s="193"/>
      <c r="V9" s="191" t="str" cm="1">
        <f t="array" ref="V9">IF(E9&lt;&gt;"", IF(D9&gt;E9, "| Velden '"&amp;$V$4&amp;ROW()&amp;"' en '"&amp;$W$4&amp;ROW()&amp;"': De datum uit dienst mag niet voor de datum in dienst vallen.", ""), IF(D9&gt;Datum_werkingsjaar_einde, "| Veld '"&amp;$V$4&amp;ROW()&amp;"': De datum in dienst mag niet na 31/12/"&amp;Datum_werkingsjaar&amp;" vallen.  ", ""))</f>
        <v/>
      </c>
      <c r="W9" s="191" t="str" cm="1">
        <f t="array" ref="W9">IF(D9&gt;E9, IF(E9&lt;&gt;"", "  ", ""), IF(E9&lt;&gt;"", IF(E9&lt;Datum_werkingsjaar_begin, "| Veld '"&amp;$W$4&amp;ROW()&amp;"': De datum uit dienst mag niet vóór 1/01/"&amp;Datum_werkingsjaar&amp;" vallen.  ", ""), ""))</f>
        <v/>
      </c>
      <c r="X9" s="191" t="str">
        <f t="shared" si="1"/>
        <v/>
      </c>
      <c r="Y9" s="191" t="str">
        <f t="shared" si="2"/>
        <v/>
      </c>
      <c r="Z9" s="194" t="str">
        <f t="shared" si="11"/>
        <v/>
      </c>
      <c r="AA9" s="191" t="str">
        <f>IF(I9&lt;&gt;1, IF(SUM(I9:$I$204)&lt;&gt;0, "| Laat geen witruimte tussen ingevulde rijen.", ""), "")</f>
        <v/>
      </c>
      <c r="AB9" s="194" t="str">
        <f t="shared" si="12"/>
        <v/>
      </c>
      <c r="AD9" s="76" t="str">
        <f t="shared" si="13"/>
        <v/>
      </c>
    </row>
    <row r="10" spans="1:56" s="191" customFormat="1" ht="14.4" customHeight="1" x14ac:dyDescent="0.3">
      <c r="A10" s="149" t="str">
        <f t="shared" si="3"/>
        <v/>
      </c>
      <c r="B10" s="188" t="str">
        <f t="shared" si="4"/>
        <v/>
      </c>
      <c r="C10" s="200"/>
      <c r="D10" s="201"/>
      <c r="E10" s="201"/>
      <c r="F10" s="202"/>
      <c r="G10" s="189"/>
      <c r="H10" s="190" t="s">
        <v>84</v>
      </c>
      <c r="I10" s="191">
        <f t="shared" si="5"/>
        <v>0</v>
      </c>
      <c r="J10" s="192">
        <f t="shared" si="6"/>
        <v>0</v>
      </c>
      <c r="K10" s="191">
        <f t="shared" si="7"/>
        <v>0</v>
      </c>
      <c r="L10" s="191">
        <f t="shared" si="8"/>
        <v>0</v>
      </c>
      <c r="M10" s="191">
        <f t="shared" si="9"/>
        <v>0</v>
      </c>
      <c r="N10" s="191">
        <f t="shared" si="10"/>
        <v>0</v>
      </c>
      <c r="O10" s="192"/>
      <c r="T10" s="193"/>
      <c r="V10" s="191" t="str" cm="1">
        <f t="array" ref="V10">IF(E10&lt;&gt;"", IF(D10&gt;E10, "| Velden '"&amp;$V$4&amp;ROW()&amp;"' en '"&amp;$W$4&amp;ROW()&amp;"': De datum uit dienst mag niet voor de datum in dienst vallen.", ""), IF(D10&gt;Datum_werkingsjaar_einde, "| Veld '"&amp;$V$4&amp;ROW()&amp;"': De datum in dienst mag niet na 31/12/"&amp;Datum_werkingsjaar&amp;" vallen.  ", ""))</f>
        <v/>
      </c>
      <c r="W10" s="191" t="str" cm="1">
        <f t="array" ref="W10">IF(D10&gt;E10, IF(E10&lt;&gt;"", "  ", ""), IF(E10&lt;&gt;"", IF(E10&lt;Datum_werkingsjaar_begin, "| Veld '"&amp;$W$4&amp;ROW()&amp;"': De datum uit dienst mag niet vóór 1/01/"&amp;Datum_werkingsjaar&amp;" vallen.  ", ""), ""))</f>
        <v/>
      </c>
      <c r="X10" s="191" t="str">
        <f t="shared" si="1"/>
        <v/>
      </c>
      <c r="Y10" s="191" t="str">
        <f t="shared" si="2"/>
        <v/>
      </c>
      <c r="Z10" s="194" t="str">
        <f t="shared" si="11"/>
        <v/>
      </c>
      <c r="AA10" s="191" t="str">
        <f>IF(I10&lt;&gt;1, IF(SUM(I10:$I$204)&lt;&gt;0, "| Laat geen witruimte tussen ingevulde rijen.", ""), "")</f>
        <v/>
      </c>
      <c r="AB10" s="194" t="str">
        <f t="shared" si="12"/>
        <v/>
      </c>
      <c r="AD10" s="76" t="str">
        <f t="shared" si="13"/>
        <v/>
      </c>
    </row>
    <row r="11" spans="1:56" s="191" customFormat="1" ht="14.4" customHeight="1" x14ac:dyDescent="0.3">
      <c r="A11" s="149" t="str">
        <f t="shared" si="3"/>
        <v/>
      </c>
      <c r="B11" s="188" t="str">
        <f t="shared" si="4"/>
        <v/>
      </c>
      <c r="C11" s="200"/>
      <c r="D11" s="201"/>
      <c r="E11" s="201"/>
      <c r="F11" s="202"/>
      <c r="G11" s="189"/>
      <c r="H11" s="190" t="s">
        <v>84</v>
      </c>
      <c r="I11" s="191">
        <f t="shared" si="5"/>
        <v>0</v>
      </c>
      <c r="J11" s="192">
        <f t="shared" si="6"/>
        <v>0</v>
      </c>
      <c r="K11" s="191">
        <f t="shared" si="7"/>
        <v>0</v>
      </c>
      <c r="L11" s="191">
        <f t="shared" si="8"/>
        <v>0</v>
      </c>
      <c r="M11" s="191">
        <f t="shared" si="9"/>
        <v>0</v>
      </c>
      <c r="N11" s="191">
        <f t="shared" si="10"/>
        <v>0</v>
      </c>
      <c r="O11" s="192"/>
      <c r="T11" s="193"/>
      <c r="V11" s="191" t="str" cm="1">
        <f t="array" ref="V11">IF(E11&lt;&gt;"", IF(D11&gt;E11, "| Velden '"&amp;$V$4&amp;ROW()&amp;"' en '"&amp;$W$4&amp;ROW()&amp;"': De datum uit dienst mag niet voor de datum in dienst vallen.", ""), IF(D11&gt;Datum_werkingsjaar_einde, "| Veld '"&amp;$V$4&amp;ROW()&amp;"': De datum in dienst mag niet na 31/12/"&amp;Datum_werkingsjaar&amp;" vallen.  ", ""))</f>
        <v/>
      </c>
      <c r="W11" s="191" t="str" cm="1">
        <f t="array" ref="W11">IF(D11&gt;E11, IF(E11&lt;&gt;"", "  ", ""), IF(E11&lt;&gt;"", IF(E11&lt;Datum_werkingsjaar_begin, "| Veld '"&amp;$W$4&amp;ROW()&amp;"': De datum uit dienst mag niet vóór 1/01/"&amp;Datum_werkingsjaar&amp;" vallen.  ", ""), ""))</f>
        <v/>
      </c>
      <c r="X11" s="191" t="str">
        <f t="shared" si="1"/>
        <v/>
      </c>
      <c r="Y11" s="191" t="str">
        <f t="shared" si="2"/>
        <v/>
      </c>
      <c r="Z11" s="194" t="str">
        <f t="shared" si="11"/>
        <v/>
      </c>
      <c r="AA11" s="191" t="str">
        <f>IF(I11&lt;&gt;1, IF(SUM(I11:$I$204)&lt;&gt;0, "| Laat geen witruimte tussen ingevulde rijen.", ""), "")</f>
        <v/>
      </c>
      <c r="AB11" s="194" t="str">
        <f t="shared" si="12"/>
        <v/>
      </c>
      <c r="AD11" s="76" t="str">
        <f t="shared" si="13"/>
        <v/>
      </c>
    </row>
    <row r="12" spans="1:56" s="191" customFormat="1" ht="14.4" customHeight="1" x14ac:dyDescent="0.3">
      <c r="A12" s="149" t="str">
        <f t="shared" si="3"/>
        <v/>
      </c>
      <c r="B12" s="188" t="str">
        <f t="shared" si="4"/>
        <v/>
      </c>
      <c r="C12" s="200"/>
      <c r="D12" s="201"/>
      <c r="E12" s="201"/>
      <c r="F12" s="202"/>
      <c r="G12" s="189"/>
      <c r="H12" s="190" t="s">
        <v>84</v>
      </c>
      <c r="I12" s="191">
        <f t="shared" si="5"/>
        <v>0</v>
      </c>
      <c r="J12" s="192">
        <f t="shared" si="6"/>
        <v>0</v>
      </c>
      <c r="K12" s="191">
        <f t="shared" si="7"/>
        <v>0</v>
      </c>
      <c r="L12" s="191">
        <f t="shared" si="8"/>
        <v>0</v>
      </c>
      <c r="M12" s="191">
        <f t="shared" si="9"/>
        <v>0</v>
      </c>
      <c r="N12" s="191">
        <f t="shared" si="10"/>
        <v>0</v>
      </c>
      <c r="O12" s="192"/>
      <c r="T12" s="193"/>
      <c r="V12" s="191" t="str" cm="1">
        <f t="array" ref="V12">IF(E12&lt;&gt;"", IF(D12&gt;E12, "| Velden '"&amp;$V$4&amp;ROW()&amp;"' en '"&amp;$W$4&amp;ROW()&amp;"': De datum uit dienst mag niet voor de datum in dienst vallen.", ""), IF(D12&gt;Datum_werkingsjaar_einde, "| Veld '"&amp;$V$4&amp;ROW()&amp;"': De datum in dienst mag niet na 31/12/"&amp;Datum_werkingsjaar&amp;" vallen.  ", ""))</f>
        <v/>
      </c>
      <c r="W12" s="191" t="str" cm="1">
        <f t="array" ref="W12">IF(D12&gt;E12, IF(E12&lt;&gt;"", "  ", ""), IF(E12&lt;&gt;"", IF(E12&lt;Datum_werkingsjaar_begin, "| Veld '"&amp;$W$4&amp;ROW()&amp;"': De datum uit dienst mag niet vóór 1/01/"&amp;Datum_werkingsjaar&amp;" vallen.  ", ""), ""))</f>
        <v/>
      </c>
      <c r="X12" s="191" t="str">
        <f t="shared" si="1"/>
        <v/>
      </c>
      <c r="Y12" s="191" t="str">
        <f t="shared" si="2"/>
        <v/>
      </c>
      <c r="Z12" s="194" t="str">
        <f t="shared" si="11"/>
        <v/>
      </c>
      <c r="AA12" s="191" t="str">
        <f>IF(I12&lt;&gt;1, IF(SUM(I12:$I$204)&lt;&gt;0, "| Laat geen witruimte tussen ingevulde rijen.", ""), "")</f>
        <v/>
      </c>
      <c r="AB12" s="194" t="str">
        <f t="shared" si="12"/>
        <v/>
      </c>
      <c r="AD12" s="76" t="str">
        <f t="shared" si="13"/>
        <v/>
      </c>
    </row>
    <row r="13" spans="1:56" s="191" customFormat="1" ht="14.4" customHeight="1" x14ac:dyDescent="0.3">
      <c r="A13" s="149" t="str">
        <f t="shared" si="3"/>
        <v/>
      </c>
      <c r="B13" s="188" t="str">
        <f t="shared" si="4"/>
        <v/>
      </c>
      <c r="C13" s="200"/>
      <c r="D13" s="201"/>
      <c r="E13" s="201"/>
      <c r="F13" s="202"/>
      <c r="G13" s="189"/>
      <c r="H13" s="190" t="s">
        <v>84</v>
      </c>
      <c r="I13" s="191">
        <f t="shared" si="5"/>
        <v>0</v>
      </c>
      <c r="J13" s="192">
        <f t="shared" si="6"/>
        <v>0</v>
      </c>
      <c r="K13" s="191">
        <f t="shared" si="7"/>
        <v>0</v>
      </c>
      <c r="L13" s="191">
        <f t="shared" si="8"/>
        <v>0</v>
      </c>
      <c r="M13" s="191">
        <f t="shared" si="9"/>
        <v>0</v>
      </c>
      <c r="N13" s="191">
        <f t="shared" si="10"/>
        <v>0</v>
      </c>
      <c r="O13" s="192"/>
      <c r="T13" s="193"/>
      <c r="V13" s="191" t="str" cm="1">
        <f t="array" ref="V13">IF(E13&lt;&gt;"", IF(D13&gt;E13, "| Velden '"&amp;$V$4&amp;ROW()&amp;"' en '"&amp;$W$4&amp;ROW()&amp;"': De datum uit dienst mag niet voor de datum in dienst vallen.", ""), IF(D13&gt;Datum_werkingsjaar_einde, "| Veld '"&amp;$V$4&amp;ROW()&amp;"': De datum in dienst mag niet na 31/12/"&amp;Datum_werkingsjaar&amp;" vallen.  ", ""))</f>
        <v/>
      </c>
      <c r="W13" s="191" t="str" cm="1">
        <f t="array" ref="W13">IF(D13&gt;E13, IF(E13&lt;&gt;"", "  ", ""), IF(E13&lt;&gt;"", IF(E13&lt;Datum_werkingsjaar_begin, "| Veld '"&amp;$W$4&amp;ROW()&amp;"': De datum uit dienst mag niet vóór 1/01/"&amp;Datum_werkingsjaar&amp;" vallen.  ", ""), ""))</f>
        <v/>
      </c>
      <c r="X13" s="191" t="str">
        <f t="shared" si="1"/>
        <v/>
      </c>
      <c r="Y13" s="191" t="str">
        <f t="shared" si="2"/>
        <v/>
      </c>
      <c r="Z13" s="194" t="str">
        <f t="shared" si="11"/>
        <v/>
      </c>
      <c r="AA13" s="191" t="str">
        <f>IF(I13&lt;&gt;1, IF(SUM(I13:$I$204)&lt;&gt;0, "| Laat geen witruimte tussen ingevulde rijen.", ""), "")</f>
        <v/>
      </c>
      <c r="AB13" s="194" t="str">
        <f t="shared" si="12"/>
        <v/>
      </c>
      <c r="AD13" s="76" t="str">
        <f t="shared" si="13"/>
        <v/>
      </c>
    </row>
    <row r="14" spans="1:56" s="191" customFormat="1" ht="14.4" customHeight="1" x14ac:dyDescent="0.3">
      <c r="A14" s="149" t="str">
        <f t="shared" si="3"/>
        <v/>
      </c>
      <c r="B14" s="188" t="str">
        <f t="shared" si="4"/>
        <v/>
      </c>
      <c r="C14" s="200"/>
      <c r="D14" s="201"/>
      <c r="E14" s="201"/>
      <c r="F14" s="202"/>
      <c r="G14" s="189"/>
      <c r="H14" s="190" t="s">
        <v>84</v>
      </c>
      <c r="I14" s="191">
        <f t="shared" si="5"/>
        <v>0</v>
      </c>
      <c r="J14" s="192">
        <f t="shared" si="6"/>
        <v>0</v>
      </c>
      <c r="K14" s="191">
        <f t="shared" si="7"/>
        <v>0</v>
      </c>
      <c r="L14" s="191">
        <f t="shared" si="8"/>
        <v>0</v>
      </c>
      <c r="M14" s="191">
        <f t="shared" si="9"/>
        <v>0</v>
      </c>
      <c r="N14" s="191">
        <f t="shared" si="10"/>
        <v>0</v>
      </c>
      <c r="O14" s="192"/>
      <c r="T14" s="193"/>
      <c r="V14" s="191" t="str" cm="1">
        <f t="array" ref="V14">IF(E14&lt;&gt;"", IF(D14&gt;E14, "| Velden '"&amp;$V$4&amp;ROW()&amp;"' en '"&amp;$W$4&amp;ROW()&amp;"': De datum uit dienst mag niet voor de datum in dienst vallen.", ""), IF(D14&gt;Datum_werkingsjaar_einde, "| Veld '"&amp;$V$4&amp;ROW()&amp;"': De datum in dienst mag niet na 31/12/"&amp;Datum_werkingsjaar&amp;" vallen.  ", ""))</f>
        <v/>
      </c>
      <c r="W14" s="191" t="str" cm="1">
        <f t="array" ref="W14">IF(D14&gt;E14, IF(E14&lt;&gt;"", "  ", ""), IF(E14&lt;&gt;"", IF(E14&lt;Datum_werkingsjaar_begin, "| Veld '"&amp;$W$4&amp;ROW()&amp;"': De datum uit dienst mag niet vóór 1/01/"&amp;Datum_werkingsjaar&amp;" vallen.  ", ""), ""))</f>
        <v/>
      </c>
      <c r="X14" s="191" t="str">
        <f t="shared" si="1"/>
        <v/>
      </c>
      <c r="Y14" s="191" t="str">
        <f t="shared" si="2"/>
        <v/>
      </c>
      <c r="Z14" s="194" t="str">
        <f t="shared" si="11"/>
        <v/>
      </c>
      <c r="AA14" s="191" t="str">
        <f>IF(I14&lt;&gt;1, IF(SUM(I14:$I$204)&lt;&gt;0, "| Laat geen witruimte tussen ingevulde rijen.", ""), "")</f>
        <v/>
      </c>
      <c r="AB14" s="194" t="str">
        <f t="shared" si="12"/>
        <v/>
      </c>
      <c r="AD14" s="76" t="str">
        <f t="shared" si="13"/>
        <v/>
      </c>
    </row>
    <row r="15" spans="1:56" s="191" customFormat="1" ht="14.4" customHeight="1" x14ac:dyDescent="0.3">
      <c r="A15" s="149" t="str">
        <f t="shared" si="3"/>
        <v/>
      </c>
      <c r="B15" s="188" t="str">
        <f t="shared" si="4"/>
        <v/>
      </c>
      <c r="C15" s="200"/>
      <c r="D15" s="201"/>
      <c r="E15" s="201"/>
      <c r="F15" s="202"/>
      <c r="G15" s="189"/>
      <c r="H15" s="190" t="s">
        <v>84</v>
      </c>
      <c r="I15" s="191">
        <f t="shared" si="5"/>
        <v>0</v>
      </c>
      <c r="J15" s="192">
        <f t="shared" si="6"/>
        <v>0</v>
      </c>
      <c r="K15" s="191">
        <f t="shared" si="7"/>
        <v>0</v>
      </c>
      <c r="L15" s="191">
        <f t="shared" si="8"/>
        <v>0</v>
      </c>
      <c r="M15" s="191">
        <f t="shared" si="9"/>
        <v>0</v>
      </c>
      <c r="N15" s="191">
        <f t="shared" si="10"/>
        <v>0</v>
      </c>
      <c r="O15" s="192"/>
      <c r="T15" s="193"/>
      <c r="V15" s="191" t="str" cm="1">
        <f t="array" ref="V15">IF(E15&lt;&gt;"", IF(D15&gt;E15, "| Velden '"&amp;$V$4&amp;ROW()&amp;"' en '"&amp;$W$4&amp;ROW()&amp;"': De datum uit dienst mag niet voor de datum in dienst vallen.", ""), IF(D15&gt;Datum_werkingsjaar_einde, "| Veld '"&amp;$V$4&amp;ROW()&amp;"': De datum in dienst mag niet na 31/12/"&amp;Datum_werkingsjaar&amp;" vallen.  ", ""))</f>
        <v/>
      </c>
      <c r="W15" s="191" t="str" cm="1">
        <f t="array" ref="W15">IF(D15&gt;E15, IF(E15&lt;&gt;"", "  ", ""), IF(E15&lt;&gt;"", IF(E15&lt;Datum_werkingsjaar_begin, "| Veld '"&amp;$W$4&amp;ROW()&amp;"': De datum uit dienst mag niet vóór 1/01/"&amp;Datum_werkingsjaar&amp;" vallen.  ", ""), ""))</f>
        <v/>
      </c>
      <c r="X15" s="191" t="str">
        <f t="shared" si="1"/>
        <v/>
      </c>
      <c r="Y15" s="191" t="str">
        <f t="shared" si="2"/>
        <v/>
      </c>
      <c r="Z15" s="194" t="str">
        <f t="shared" si="11"/>
        <v/>
      </c>
      <c r="AA15" s="191" t="str">
        <f>IF(I15&lt;&gt;1, IF(SUM(I15:$I$204)&lt;&gt;0, "| Laat geen witruimte tussen ingevulde rijen.", ""), "")</f>
        <v/>
      </c>
      <c r="AB15" s="194" t="str">
        <f t="shared" si="12"/>
        <v/>
      </c>
      <c r="AD15" s="76" t="str">
        <f t="shared" si="13"/>
        <v/>
      </c>
    </row>
    <row r="16" spans="1:56" s="191" customFormat="1" ht="14.4" customHeight="1" x14ac:dyDescent="0.3">
      <c r="A16" s="149" t="str">
        <f t="shared" si="3"/>
        <v/>
      </c>
      <c r="B16" s="188" t="str">
        <f t="shared" si="4"/>
        <v/>
      </c>
      <c r="C16" s="200"/>
      <c r="D16" s="201"/>
      <c r="E16" s="201"/>
      <c r="F16" s="202"/>
      <c r="G16" s="189"/>
      <c r="H16" s="190" t="s">
        <v>84</v>
      </c>
      <c r="I16" s="191">
        <f t="shared" si="5"/>
        <v>0</v>
      </c>
      <c r="J16" s="192">
        <f t="shared" si="6"/>
        <v>0</v>
      </c>
      <c r="K16" s="191">
        <f t="shared" si="7"/>
        <v>0</v>
      </c>
      <c r="L16" s="191">
        <f t="shared" si="8"/>
        <v>0</v>
      </c>
      <c r="M16" s="191">
        <f t="shared" si="9"/>
        <v>0</v>
      </c>
      <c r="N16" s="191">
        <f t="shared" si="10"/>
        <v>0</v>
      </c>
      <c r="O16" s="192"/>
      <c r="T16" s="193"/>
      <c r="V16" s="191" t="str" cm="1">
        <f t="array" ref="V16">IF(E16&lt;&gt;"", IF(D16&gt;E16, "| Velden '"&amp;$V$4&amp;ROW()&amp;"' en '"&amp;$W$4&amp;ROW()&amp;"': De datum uit dienst mag niet voor de datum in dienst vallen.", ""), IF(D16&gt;Datum_werkingsjaar_einde, "| Veld '"&amp;$V$4&amp;ROW()&amp;"': De datum in dienst mag niet na 31/12/"&amp;Datum_werkingsjaar&amp;" vallen.  ", ""))</f>
        <v/>
      </c>
      <c r="W16" s="191" t="str" cm="1">
        <f t="array" ref="W16">IF(D16&gt;E16, IF(E16&lt;&gt;"", "  ", ""), IF(E16&lt;&gt;"", IF(E16&lt;Datum_werkingsjaar_begin, "| Veld '"&amp;$W$4&amp;ROW()&amp;"': De datum uit dienst mag niet vóór 1/01/"&amp;Datum_werkingsjaar&amp;" vallen.  ", ""), ""))</f>
        <v/>
      </c>
      <c r="X16" s="191" t="str">
        <f t="shared" si="1"/>
        <v/>
      </c>
      <c r="Y16" s="191" t="str">
        <f t="shared" si="2"/>
        <v/>
      </c>
      <c r="Z16" s="194" t="str">
        <f t="shared" si="11"/>
        <v/>
      </c>
      <c r="AA16" s="191" t="str">
        <f>IF(I16&lt;&gt;1, IF(SUM(I16:$I$204)&lt;&gt;0, "| Laat geen witruimte tussen ingevulde rijen.", ""), "")</f>
        <v/>
      </c>
      <c r="AB16" s="194" t="str">
        <f t="shared" si="12"/>
        <v/>
      </c>
      <c r="AD16" s="76" t="str">
        <f t="shared" si="13"/>
        <v/>
      </c>
    </row>
    <row r="17" spans="1:30" s="191" customFormat="1" ht="14.4" customHeight="1" x14ac:dyDescent="0.3">
      <c r="A17" s="149" t="str">
        <f t="shared" si="3"/>
        <v/>
      </c>
      <c r="B17" s="188" t="str">
        <f t="shared" si="4"/>
        <v/>
      </c>
      <c r="C17" s="200"/>
      <c r="D17" s="201"/>
      <c r="E17" s="201"/>
      <c r="F17" s="202"/>
      <c r="G17" s="189"/>
      <c r="H17" s="190" t="s">
        <v>84</v>
      </c>
      <c r="I17" s="191">
        <f t="shared" si="5"/>
        <v>0</v>
      </c>
      <c r="J17" s="192">
        <f t="shared" si="6"/>
        <v>0</v>
      </c>
      <c r="K17" s="191">
        <f t="shared" si="7"/>
        <v>0</v>
      </c>
      <c r="L17" s="191">
        <f t="shared" si="8"/>
        <v>0</v>
      </c>
      <c r="M17" s="191">
        <f t="shared" si="9"/>
        <v>0</v>
      </c>
      <c r="N17" s="191">
        <f t="shared" si="10"/>
        <v>0</v>
      </c>
      <c r="O17" s="192"/>
      <c r="T17" s="193"/>
      <c r="V17" s="191" t="str" cm="1">
        <f t="array" ref="V17">IF(E17&lt;&gt;"", IF(D17&gt;E17, "| Velden '"&amp;$V$4&amp;ROW()&amp;"' en '"&amp;$W$4&amp;ROW()&amp;"': De datum uit dienst mag niet voor de datum in dienst vallen.", ""), IF(D17&gt;Datum_werkingsjaar_einde, "| Veld '"&amp;$V$4&amp;ROW()&amp;"': De datum in dienst mag niet na 31/12/"&amp;Datum_werkingsjaar&amp;" vallen.  ", ""))</f>
        <v/>
      </c>
      <c r="W17" s="191" t="str" cm="1">
        <f t="array" ref="W17">IF(D17&gt;E17, IF(E17&lt;&gt;"", "  ", ""), IF(E17&lt;&gt;"", IF(E17&lt;Datum_werkingsjaar_begin, "| Veld '"&amp;$W$4&amp;ROW()&amp;"': De datum uit dienst mag niet vóór 1/01/"&amp;Datum_werkingsjaar&amp;" vallen.  ", ""), ""))</f>
        <v/>
      </c>
      <c r="X17" s="191" t="str">
        <f t="shared" si="1"/>
        <v/>
      </c>
      <c r="Y17" s="191" t="str">
        <f t="shared" si="2"/>
        <v/>
      </c>
      <c r="Z17" s="194" t="str">
        <f t="shared" si="11"/>
        <v/>
      </c>
      <c r="AA17" s="191" t="str">
        <f>IF(I17&lt;&gt;1, IF(SUM(I17:$I$204)&lt;&gt;0, "| Laat geen witruimte tussen ingevulde rijen.", ""), "")</f>
        <v/>
      </c>
      <c r="AB17" s="194" t="str">
        <f t="shared" si="12"/>
        <v/>
      </c>
      <c r="AD17" s="76" t="str">
        <f t="shared" si="13"/>
        <v/>
      </c>
    </row>
    <row r="18" spans="1:30" s="191" customFormat="1" ht="14.4" customHeight="1" x14ac:dyDescent="0.3">
      <c r="A18" s="149" t="str">
        <f t="shared" si="3"/>
        <v/>
      </c>
      <c r="B18" s="188" t="str">
        <f t="shared" si="4"/>
        <v/>
      </c>
      <c r="C18" s="200"/>
      <c r="D18" s="201"/>
      <c r="E18" s="201"/>
      <c r="F18" s="202"/>
      <c r="G18" s="189"/>
      <c r="H18" s="190" t="s">
        <v>84</v>
      </c>
      <c r="I18" s="191">
        <f t="shared" si="5"/>
        <v>0</v>
      </c>
      <c r="J18" s="192">
        <f t="shared" si="6"/>
        <v>0</v>
      </c>
      <c r="K18" s="191">
        <f t="shared" si="7"/>
        <v>0</v>
      </c>
      <c r="L18" s="191">
        <f t="shared" si="8"/>
        <v>0</v>
      </c>
      <c r="M18" s="191">
        <f t="shared" si="9"/>
        <v>0</v>
      </c>
      <c r="N18" s="191">
        <f t="shared" si="10"/>
        <v>0</v>
      </c>
      <c r="O18" s="192"/>
      <c r="T18" s="193"/>
      <c r="V18" s="191" t="str" cm="1">
        <f t="array" ref="V18">IF(E18&lt;&gt;"", IF(D18&gt;E18, "| Velden '"&amp;$V$4&amp;ROW()&amp;"' en '"&amp;$W$4&amp;ROW()&amp;"': De datum uit dienst mag niet voor de datum in dienst vallen.", ""), IF(D18&gt;Datum_werkingsjaar_einde, "| Veld '"&amp;$V$4&amp;ROW()&amp;"': De datum in dienst mag niet na 31/12/"&amp;Datum_werkingsjaar&amp;" vallen.  ", ""))</f>
        <v/>
      </c>
      <c r="W18" s="191" t="str" cm="1">
        <f t="array" ref="W18">IF(D18&gt;E18, IF(E18&lt;&gt;"", "  ", ""), IF(E18&lt;&gt;"", IF(E18&lt;Datum_werkingsjaar_begin, "| Veld '"&amp;$W$4&amp;ROW()&amp;"': De datum uit dienst mag niet vóór 1/01/"&amp;Datum_werkingsjaar&amp;" vallen.  ", ""), ""))</f>
        <v/>
      </c>
      <c r="X18" s="191" t="str">
        <f t="shared" si="1"/>
        <v/>
      </c>
      <c r="Y18" s="191" t="str">
        <f t="shared" si="2"/>
        <v/>
      </c>
      <c r="Z18" s="194" t="str">
        <f t="shared" si="11"/>
        <v/>
      </c>
      <c r="AA18" s="191" t="str">
        <f>IF(I18&lt;&gt;1, IF(SUM(I18:$I$204)&lt;&gt;0, "| Laat geen witruimte tussen ingevulde rijen.", ""), "")</f>
        <v/>
      </c>
      <c r="AB18" s="194" t="str">
        <f t="shared" si="12"/>
        <v/>
      </c>
      <c r="AD18" s="76" t="str">
        <f t="shared" si="13"/>
        <v/>
      </c>
    </row>
    <row r="19" spans="1:30" s="191" customFormat="1" ht="14.4" customHeight="1" x14ac:dyDescent="0.3">
      <c r="A19" s="149" t="str">
        <f t="shared" si="3"/>
        <v/>
      </c>
      <c r="B19" s="188" t="str">
        <f t="shared" si="4"/>
        <v/>
      </c>
      <c r="C19" s="200"/>
      <c r="D19" s="201"/>
      <c r="E19" s="201"/>
      <c r="F19" s="202"/>
      <c r="G19" s="189"/>
      <c r="H19" s="190" t="s">
        <v>84</v>
      </c>
      <c r="I19" s="191">
        <f t="shared" si="5"/>
        <v>0</v>
      </c>
      <c r="J19" s="192">
        <f t="shared" si="6"/>
        <v>0</v>
      </c>
      <c r="K19" s="191">
        <f t="shared" si="7"/>
        <v>0</v>
      </c>
      <c r="L19" s="191">
        <f t="shared" si="8"/>
        <v>0</v>
      </c>
      <c r="M19" s="191">
        <f t="shared" si="9"/>
        <v>0</v>
      </c>
      <c r="N19" s="191">
        <f t="shared" si="10"/>
        <v>0</v>
      </c>
      <c r="O19" s="192"/>
      <c r="T19" s="193"/>
      <c r="V19" s="191" t="str" cm="1">
        <f t="array" ref="V19">IF(E19&lt;&gt;"", IF(D19&gt;E19, "| Velden '"&amp;$V$4&amp;ROW()&amp;"' en '"&amp;$W$4&amp;ROW()&amp;"': De datum uit dienst mag niet voor de datum in dienst vallen.", ""), IF(D19&gt;Datum_werkingsjaar_einde, "| Veld '"&amp;$V$4&amp;ROW()&amp;"': De datum in dienst mag niet na 31/12/"&amp;Datum_werkingsjaar&amp;" vallen.  ", ""))</f>
        <v/>
      </c>
      <c r="W19" s="191" t="str" cm="1">
        <f t="array" ref="W19">IF(D19&gt;E19, IF(E19&lt;&gt;"", "  ", ""), IF(E19&lt;&gt;"", IF(E19&lt;Datum_werkingsjaar_begin, "| Veld '"&amp;$W$4&amp;ROW()&amp;"': De datum uit dienst mag niet vóór 1/01/"&amp;Datum_werkingsjaar&amp;" vallen.  ", ""), ""))</f>
        <v/>
      </c>
      <c r="X19" s="191" t="str">
        <f t="shared" si="1"/>
        <v/>
      </c>
      <c r="Y19" s="191" t="str">
        <f t="shared" si="2"/>
        <v/>
      </c>
      <c r="Z19" s="194" t="str">
        <f t="shared" si="11"/>
        <v/>
      </c>
      <c r="AA19" s="191" t="str">
        <f>IF(I19&lt;&gt;1, IF(SUM(I19:$I$204)&lt;&gt;0, "| Laat geen witruimte tussen ingevulde rijen.", ""), "")</f>
        <v/>
      </c>
      <c r="AB19" s="194" t="str">
        <f t="shared" si="12"/>
        <v/>
      </c>
      <c r="AD19" s="76" t="str">
        <f t="shared" si="13"/>
        <v/>
      </c>
    </row>
    <row r="20" spans="1:30" s="191" customFormat="1" ht="14.4" customHeight="1" x14ac:dyDescent="0.3">
      <c r="A20" s="149" t="str">
        <f t="shared" si="3"/>
        <v/>
      </c>
      <c r="B20" s="188" t="str">
        <f t="shared" si="4"/>
        <v/>
      </c>
      <c r="C20" s="200"/>
      <c r="D20" s="201"/>
      <c r="E20" s="201"/>
      <c r="F20" s="202"/>
      <c r="G20" s="189"/>
      <c r="H20" s="190" t="s">
        <v>84</v>
      </c>
      <c r="I20" s="191">
        <f t="shared" si="5"/>
        <v>0</v>
      </c>
      <c r="J20" s="192">
        <f t="shared" si="6"/>
        <v>0</v>
      </c>
      <c r="K20" s="191">
        <f t="shared" si="7"/>
        <v>0</v>
      </c>
      <c r="L20" s="191">
        <f t="shared" si="8"/>
        <v>0</v>
      </c>
      <c r="M20" s="191">
        <f t="shared" si="9"/>
        <v>0</v>
      </c>
      <c r="N20" s="191">
        <f t="shared" si="10"/>
        <v>0</v>
      </c>
      <c r="O20" s="192"/>
      <c r="T20" s="193"/>
      <c r="V20" s="191" t="str" cm="1">
        <f t="array" ref="V20">IF(E20&lt;&gt;"", IF(D20&gt;E20, "| Velden '"&amp;$V$4&amp;ROW()&amp;"' en '"&amp;$W$4&amp;ROW()&amp;"': De datum uit dienst mag niet voor de datum in dienst vallen.", ""), IF(D20&gt;Datum_werkingsjaar_einde, "| Veld '"&amp;$V$4&amp;ROW()&amp;"': De datum in dienst mag niet na 31/12/"&amp;Datum_werkingsjaar&amp;" vallen.  ", ""))</f>
        <v/>
      </c>
      <c r="W20" s="191" t="str" cm="1">
        <f t="array" ref="W20">IF(D20&gt;E20, IF(E20&lt;&gt;"", "  ", ""), IF(E20&lt;&gt;"", IF(E20&lt;Datum_werkingsjaar_begin, "| Veld '"&amp;$W$4&amp;ROW()&amp;"': De datum uit dienst mag niet vóór 1/01/"&amp;Datum_werkingsjaar&amp;" vallen.  ", ""), ""))</f>
        <v/>
      </c>
      <c r="X20" s="191" t="str">
        <f t="shared" si="1"/>
        <v/>
      </c>
      <c r="Y20" s="191" t="str">
        <f t="shared" si="2"/>
        <v/>
      </c>
      <c r="Z20" s="194" t="str">
        <f t="shared" si="11"/>
        <v/>
      </c>
      <c r="AA20" s="191" t="str">
        <f>IF(I20&lt;&gt;1, IF(SUM(I20:$I$204)&lt;&gt;0, "| Laat geen witruimte tussen ingevulde rijen.", ""), "")</f>
        <v/>
      </c>
      <c r="AB20" s="194" t="str">
        <f t="shared" si="12"/>
        <v/>
      </c>
      <c r="AD20" s="76" t="str">
        <f t="shared" si="13"/>
        <v/>
      </c>
    </row>
    <row r="21" spans="1:30" s="191" customFormat="1" ht="14.4" customHeight="1" x14ac:dyDescent="0.3">
      <c r="A21" s="149" t="str">
        <f t="shared" si="3"/>
        <v/>
      </c>
      <c r="B21" s="188" t="str">
        <f t="shared" si="4"/>
        <v/>
      </c>
      <c r="C21" s="200"/>
      <c r="D21" s="201"/>
      <c r="E21" s="201"/>
      <c r="F21" s="202"/>
      <c r="G21" s="189"/>
      <c r="H21" s="190" t="s">
        <v>84</v>
      </c>
      <c r="I21" s="191">
        <f t="shared" si="5"/>
        <v>0</v>
      </c>
      <c r="J21" s="192">
        <f t="shared" si="6"/>
        <v>0</v>
      </c>
      <c r="K21" s="191">
        <f t="shared" si="7"/>
        <v>0</v>
      </c>
      <c r="L21" s="191">
        <f t="shared" si="8"/>
        <v>0</v>
      </c>
      <c r="M21" s="191">
        <f t="shared" si="9"/>
        <v>0</v>
      </c>
      <c r="N21" s="191">
        <f t="shared" si="10"/>
        <v>0</v>
      </c>
      <c r="O21" s="192"/>
      <c r="T21" s="193"/>
      <c r="V21" s="191" t="str" cm="1">
        <f t="array" ref="V21">IF(E21&lt;&gt;"", IF(D21&gt;E21, "| Velden '"&amp;$V$4&amp;ROW()&amp;"' en '"&amp;$W$4&amp;ROW()&amp;"': De datum uit dienst mag niet voor de datum in dienst vallen.", ""), IF(D21&gt;Datum_werkingsjaar_einde, "| Veld '"&amp;$V$4&amp;ROW()&amp;"': De datum in dienst mag niet na 31/12/"&amp;Datum_werkingsjaar&amp;" vallen.  ", ""))</f>
        <v/>
      </c>
      <c r="W21" s="191" t="str" cm="1">
        <f t="array" ref="W21">IF(D21&gt;E21, IF(E21&lt;&gt;"", "  ", ""), IF(E21&lt;&gt;"", IF(E21&lt;Datum_werkingsjaar_begin, "| Veld '"&amp;$W$4&amp;ROW()&amp;"': De datum uit dienst mag niet vóór 1/01/"&amp;Datum_werkingsjaar&amp;" vallen.  ", ""), ""))</f>
        <v/>
      </c>
      <c r="X21" s="191" t="str">
        <f t="shared" si="1"/>
        <v/>
      </c>
      <c r="Y21" s="191" t="str">
        <f t="shared" si="2"/>
        <v/>
      </c>
      <c r="Z21" s="194" t="str">
        <f t="shared" si="11"/>
        <v/>
      </c>
      <c r="AA21" s="191" t="str">
        <f>IF(I21&lt;&gt;1, IF(SUM(I21:$I$204)&lt;&gt;0, "| Laat geen witruimte tussen ingevulde rijen.", ""), "")</f>
        <v/>
      </c>
      <c r="AB21" s="194" t="str">
        <f t="shared" si="12"/>
        <v/>
      </c>
      <c r="AD21" s="76" t="str">
        <f t="shared" si="13"/>
        <v/>
      </c>
    </row>
    <row r="22" spans="1:30" s="191" customFormat="1" ht="14.4" customHeight="1" x14ac:dyDescent="0.3">
      <c r="A22" s="149" t="str">
        <f t="shared" si="3"/>
        <v/>
      </c>
      <c r="B22" s="188" t="str">
        <f t="shared" si="4"/>
        <v/>
      </c>
      <c r="C22" s="200"/>
      <c r="D22" s="201"/>
      <c r="E22" s="201"/>
      <c r="F22" s="202"/>
      <c r="G22" s="189"/>
      <c r="H22" s="190" t="s">
        <v>84</v>
      </c>
      <c r="I22" s="191">
        <f t="shared" si="5"/>
        <v>0</v>
      </c>
      <c r="J22" s="192">
        <f t="shared" si="6"/>
        <v>0</v>
      </c>
      <c r="K22" s="191">
        <f t="shared" si="7"/>
        <v>0</v>
      </c>
      <c r="L22" s="191">
        <f t="shared" si="8"/>
        <v>0</v>
      </c>
      <c r="M22" s="191">
        <f t="shared" si="9"/>
        <v>0</v>
      </c>
      <c r="N22" s="191">
        <f t="shared" si="10"/>
        <v>0</v>
      </c>
      <c r="O22" s="192"/>
      <c r="T22" s="193"/>
      <c r="V22" s="191" t="str" cm="1">
        <f t="array" ref="V22">IF(E22&lt;&gt;"", IF(D22&gt;E22, "| Velden '"&amp;$V$4&amp;ROW()&amp;"' en '"&amp;$W$4&amp;ROW()&amp;"': De datum uit dienst mag niet voor de datum in dienst vallen.", ""), IF(D22&gt;Datum_werkingsjaar_einde, "| Veld '"&amp;$V$4&amp;ROW()&amp;"': De datum in dienst mag niet na 31/12/"&amp;Datum_werkingsjaar&amp;" vallen.  ", ""))</f>
        <v/>
      </c>
      <c r="W22" s="191" t="str" cm="1">
        <f t="array" ref="W22">IF(D22&gt;E22, IF(E22&lt;&gt;"", "  ", ""), IF(E22&lt;&gt;"", IF(E22&lt;Datum_werkingsjaar_begin, "| Veld '"&amp;$W$4&amp;ROW()&amp;"': De datum uit dienst mag niet vóór 1/01/"&amp;Datum_werkingsjaar&amp;" vallen.  ", ""), ""))</f>
        <v/>
      </c>
      <c r="X22" s="191" t="str">
        <f t="shared" si="1"/>
        <v/>
      </c>
      <c r="Y22" s="191" t="str">
        <f t="shared" si="2"/>
        <v/>
      </c>
      <c r="Z22" s="194" t="str">
        <f t="shared" si="11"/>
        <v/>
      </c>
      <c r="AA22" s="191" t="str">
        <f>IF(I22&lt;&gt;1, IF(SUM(I22:$I$204)&lt;&gt;0, "| Laat geen witruimte tussen ingevulde rijen.", ""), "")</f>
        <v/>
      </c>
      <c r="AB22" s="194" t="str">
        <f t="shared" si="12"/>
        <v/>
      </c>
      <c r="AD22" s="76" t="str">
        <f t="shared" si="13"/>
        <v/>
      </c>
    </row>
    <row r="23" spans="1:30" s="191" customFormat="1" ht="14.4" customHeight="1" x14ac:dyDescent="0.3">
      <c r="A23" s="149" t="str">
        <f t="shared" si="3"/>
        <v/>
      </c>
      <c r="B23" s="188" t="str">
        <f t="shared" si="4"/>
        <v/>
      </c>
      <c r="C23" s="200"/>
      <c r="D23" s="201"/>
      <c r="E23" s="201"/>
      <c r="F23" s="202"/>
      <c r="G23" s="189"/>
      <c r="H23" s="190" t="s">
        <v>84</v>
      </c>
      <c r="I23" s="191">
        <f t="shared" si="5"/>
        <v>0</v>
      </c>
      <c r="J23" s="192">
        <f t="shared" si="6"/>
        <v>0</v>
      </c>
      <c r="K23" s="191">
        <f t="shared" si="7"/>
        <v>0</v>
      </c>
      <c r="L23" s="191">
        <f t="shared" si="8"/>
        <v>0</v>
      </c>
      <c r="M23" s="191">
        <f t="shared" si="9"/>
        <v>0</v>
      </c>
      <c r="N23" s="191">
        <f t="shared" si="10"/>
        <v>0</v>
      </c>
      <c r="O23" s="192"/>
      <c r="T23" s="193"/>
      <c r="V23" s="191" t="str" cm="1">
        <f t="array" ref="V23">IF(E23&lt;&gt;"", IF(D23&gt;E23, "| Velden '"&amp;$V$4&amp;ROW()&amp;"' en '"&amp;$W$4&amp;ROW()&amp;"': De datum uit dienst mag niet voor de datum in dienst vallen.", ""), IF(D23&gt;Datum_werkingsjaar_einde, "| Veld '"&amp;$V$4&amp;ROW()&amp;"': De datum in dienst mag niet na 31/12/"&amp;Datum_werkingsjaar&amp;" vallen.  ", ""))</f>
        <v/>
      </c>
      <c r="W23" s="191" t="str" cm="1">
        <f t="array" ref="W23">IF(D23&gt;E23, IF(E23&lt;&gt;"", "  ", ""), IF(E23&lt;&gt;"", IF(E23&lt;Datum_werkingsjaar_begin, "| Veld '"&amp;$W$4&amp;ROW()&amp;"': De datum uit dienst mag niet vóór 1/01/"&amp;Datum_werkingsjaar&amp;" vallen.  ", ""), ""))</f>
        <v/>
      </c>
      <c r="X23" s="191" t="str">
        <f t="shared" si="1"/>
        <v/>
      </c>
      <c r="Y23" s="191" t="str">
        <f t="shared" si="2"/>
        <v/>
      </c>
      <c r="Z23" s="194" t="str">
        <f t="shared" si="11"/>
        <v/>
      </c>
      <c r="AA23" s="191" t="str">
        <f>IF(I23&lt;&gt;1, IF(SUM(I23:$I$204)&lt;&gt;0, "| Laat geen witruimte tussen ingevulde rijen.", ""), "")</f>
        <v/>
      </c>
      <c r="AB23" s="194" t="str">
        <f t="shared" si="12"/>
        <v/>
      </c>
      <c r="AD23" s="76" t="str">
        <f t="shared" si="13"/>
        <v/>
      </c>
    </row>
    <row r="24" spans="1:30" s="191" customFormat="1" ht="14.4" customHeight="1" x14ac:dyDescent="0.3">
      <c r="A24" s="149" t="str">
        <f t="shared" si="3"/>
        <v/>
      </c>
      <c r="B24" s="188" t="str">
        <f t="shared" si="4"/>
        <v/>
      </c>
      <c r="C24" s="200"/>
      <c r="D24" s="201"/>
      <c r="E24" s="201"/>
      <c r="F24" s="202"/>
      <c r="G24" s="189"/>
      <c r="H24" s="190" t="s">
        <v>84</v>
      </c>
      <c r="I24" s="191">
        <f t="shared" si="5"/>
        <v>0</v>
      </c>
      <c r="J24" s="192">
        <f t="shared" si="6"/>
        <v>0</v>
      </c>
      <c r="K24" s="191">
        <f t="shared" si="7"/>
        <v>0</v>
      </c>
      <c r="L24" s="191">
        <f t="shared" si="8"/>
        <v>0</v>
      </c>
      <c r="M24" s="191">
        <f t="shared" si="9"/>
        <v>0</v>
      </c>
      <c r="N24" s="191">
        <f t="shared" si="10"/>
        <v>0</v>
      </c>
      <c r="O24" s="192"/>
      <c r="T24" s="193"/>
      <c r="V24" s="191" t="str" cm="1">
        <f t="array" ref="V24">IF(E24&lt;&gt;"", IF(D24&gt;E24, "| Velden '"&amp;$V$4&amp;ROW()&amp;"' en '"&amp;$W$4&amp;ROW()&amp;"': De datum uit dienst mag niet voor de datum in dienst vallen.", ""), IF(D24&gt;Datum_werkingsjaar_einde, "| Veld '"&amp;$V$4&amp;ROW()&amp;"': De datum in dienst mag niet na 31/12/"&amp;Datum_werkingsjaar&amp;" vallen.  ", ""))</f>
        <v/>
      </c>
      <c r="W24" s="191" t="str" cm="1">
        <f t="array" ref="W24">IF(D24&gt;E24, IF(E24&lt;&gt;"", "  ", ""), IF(E24&lt;&gt;"", IF(E24&lt;Datum_werkingsjaar_begin, "| Veld '"&amp;$W$4&amp;ROW()&amp;"': De datum uit dienst mag niet vóór 1/01/"&amp;Datum_werkingsjaar&amp;" vallen.  ", ""), ""))</f>
        <v/>
      </c>
      <c r="X24" s="191" t="str">
        <f t="shared" si="1"/>
        <v/>
      </c>
      <c r="Y24" s="191" t="str">
        <f t="shared" si="2"/>
        <v/>
      </c>
      <c r="Z24" s="194" t="str">
        <f t="shared" si="11"/>
        <v/>
      </c>
      <c r="AA24" s="191" t="str">
        <f>IF(I24&lt;&gt;1, IF(SUM(I24:$I$204)&lt;&gt;0, "| Laat geen witruimte tussen ingevulde rijen.", ""), "")</f>
        <v/>
      </c>
      <c r="AB24" s="194" t="str">
        <f t="shared" si="12"/>
        <v/>
      </c>
      <c r="AD24" s="76" t="str">
        <f t="shared" si="13"/>
        <v/>
      </c>
    </row>
    <row r="25" spans="1:30" s="191" customFormat="1" ht="14.4" customHeight="1" x14ac:dyDescent="0.3">
      <c r="A25" s="149" t="str">
        <f t="shared" si="3"/>
        <v/>
      </c>
      <c r="B25" s="188" t="str">
        <f t="shared" si="4"/>
        <v/>
      </c>
      <c r="C25" s="200"/>
      <c r="D25" s="201"/>
      <c r="E25" s="201"/>
      <c r="F25" s="202"/>
      <c r="G25" s="189"/>
      <c r="H25" s="190" t="s">
        <v>84</v>
      </c>
      <c r="I25" s="191">
        <f t="shared" si="5"/>
        <v>0</v>
      </c>
      <c r="J25" s="192">
        <f t="shared" si="6"/>
        <v>0</v>
      </c>
      <c r="K25" s="191">
        <f t="shared" si="7"/>
        <v>0</v>
      </c>
      <c r="L25" s="191">
        <f t="shared" si="8"/>
        <v>0</v>
      </c>
      <c r="M25" s="191">
        <f t="shared" si="9"/>
        <v>0</v>
      </c>
      <c r="N25" s="191">
        <f t="shared" si="10"/>
        <v>0</v>
      </c>
      <c r="O25" s="192"/>
      <c r="T25" s="193"/>
      <c r="V25" s="191" t="str" cm="1">
        <f t="array" ref="V25">IF(E25&lt;&gt;"", IF(D25&gt;E25, "| Velden '"&amp;$V$4&amp;ROW()&amp;"' en '"&amp;$W$4&amp;ROW()&amp;"': De datum uit dienst mag niet voor de datum in dienst vallen.", ""), IF(D25&gt;Datum_werkingsjaar_einde, "| Veld '"&amp;$V$4&amp;ROW()&amp;"': De datum in dienst mag niet na 31/12/"&amp;Datum_werkingsjaar&amp;" vallen.  ", ""))</f>
        <v/>
      </c>
      <c r="W25" s="191" t="str" cm="1">
        <f t="array" ref="W25">IF(D25&gt;E25, IF(E25&lt;&gt;"", "  ", ""), IF(E25&lt;&gt;"", IF(E25&lt;Datum_werkingsjaar_begin, "| Veld '"&amp;$W$4&amp;ROW()&amp;"': De datum uit dienst mag niet vóór 1/01/"&amp;Datum_werkingsjaar&amp;" vallen.  ", ""), ""))</f>
        <v/>
      </c>
      <c r="X25" s="191" t="str">
        <f t="shared" si="1"/>
        <v/>
      </c>
      <c r="Y25" s="191" t="str">
        <f t="shared" si="2"/>
        <v/>
      </c>
      <c r="Z25" s="194" t="str">
        <f t="shared" si="11"/>
        <v/>
      </c>
      <c r="AA25" s="191" t="str">
        <f>IF(I25&lt;&gt;1, IF(SUM(I25:$I$204)&lt;&gt;0, "| Laat geen witruimte tussen ingevulde rijen.", ""), "")</f>
        <v/>
      </c>
      <c r="AB25" s="194" t="str">
        <f t="shared" si="12"/>
        <v/>
      </c>
      <c r="AD25" s="76" t="str">
        <f t="shared" si="13"/>
        <v/>
      </c>
    </row>
    <row r="26" spans="1:30" s="191" customFormat="1" ht="14.4" customHeight="1" x14ac:dyDescent="0.3">
      <c r="A26" s="149" t="str">
        <f t="shared" si="3"/>
        <v/>
      </c>
      <c r="B26" s="188" t="str">
        <f t="shared" si="4"/>
        <v/>
      </c>
      <c r="C26" s="200"/>
      <c r="D26" s="201"/>
      <c r="E26" s="201"/>
      <c r="F26" s="202"/>
      <c r="G26" s="189"/>
      <c r="H26" s="190" t="s">
        <v>84</v>
      </c>
      <c r="I26" s="191">
        <f t="shared" si="5"/>
        <v>0</v>
      </c>
      <c r="J26" s="192">
        <f t="shared" si="6"/>
        <v>0</v>
      </c>
      <c r="K26" s="191">
        <f t="shared" si="7"/>
        <v>0</v>
      </c>
      <c r="L26" s="191">
        <f t="shared" si="8"/>
        <v>0</v>
      </c>
      <c r="M26" s="191">
        <f t="shared" si="9"/>
        <v>0</v>
      </c>
      <c r="N26" s="191">
        <f t="shared" si="10"/>
        <v>0</v>
      </c>
      <c r="O26" s="192"/>
      <c r="T26" s="193"/>
      <c r="V26" s="191" t="str" cm="1">
        <f t="array" ref="V26">IF(E26&lt;&gt;"", IF(D26&gt;E26, "| Velden '"&amp;$V$4&amp;ROW()&amp;"' en '"&amp;$W$4&amp;ROW()&amp;"': De datum uit dienst mag niet voor de datum in dienst vallen.", ""), IF(D26&gt;Datum_werkingsjaar_einde, "| Veld '"&amp;$V$4&amp;ROW()&amp;"': De datum in dienst mag niet na 31/12/"&amp;Datum_werkingsjaar&amp;" vallen.  ", ""))</f>
        <v/>
      </c>
      <c r="W26" s="191" t="str" cm="1">
        <f t="array" ref="W26">IF(D26&gt;E26, IF(E26&lt;&gt;"", "  ", ""), IF(E26&lt;&gt;"", IF(E26&lt;Datum_werkingsjaar_begin, "| Veld '"&amp;$W$4&amp;ROW()&amp;"': De datum uit dienst mag niet vóór 1/01/"&amp;Datum_werkingsjaar&amp;" vallen.  ", ""), ""))</f>
        <v/>
      </c>
      <c r="X26" s="191" t="str">
        <f t="shared" si="1"/>
        <v/>
      </c>
      <c r="Y26" s="191" t="str">
        <f t="shared" si="2"/>
        <v/>
      </c>
      <c r="Z26" s="194" t="str">
        <f t="shared" si="11"/>
        <v/>
      </c>
      <c r="AA26" s="191" t="str">
        <f>IF(I26&lt;&gt;1, IF(SUM(I26:$I$204)&lt;&gt;0, "| Laat geen witruimte tussen ingevulde rijen.", ""), "")</f>
        <v/>
      </c>
      <c r="AB26" s="194" t="str">
        <f t="shared" si="12"/>
        <v/>
      </c>
      <c r="AD26" s="76" t="str">
        <f t="shared" si="13"/>
        <v/>
      </c>
    </row>
    <row r="27" spans="1:30" s="191" customFormat="1" ht="14.4" customHeight="1" x14ac:dyDescent="0.3">
      <c r="A27" s="149" t="str">
        <f t="shared" si="3"/>
        <v/>
      </c>
      <c r="B27" s="188" t="str">
        <f t="shared" si="4"/>
        <v/>
      </c>
      <c r="C27" s="200"/>
      <c r="D27" s="201"/>
      <c r="E27" s="201"/>
      <c r="F27" s="202"/>
      <c r="G27" s="189"/>
      <c r="H27" s="190" t="s">
        <v>84</v>
      </c>
      <c r="I27" s="191">
        <f t="shared" si="5"/>
        <v>0</v>
      </c>
      <c r="J27" s="192">
        <f t="shared" si="6"/>
        <v>0</v>
      </c>
      <c r="K27" s="191">
        <f t="shared" si="7"/>
        <v>0</v>
      </c>
      <c r="L27" s="191">
        <f t="shared" si="8"/>
        <v>0</v>
      </c>
      <c r="M27" s="191">
        <f t="shared" si="9"/>
        <v>0</v>
      </c>
      <c r="N27" s="191">
        <f t="shared" si="10"/>
        <v>0</v>
      </c>
      <c r="O27" s="192"/>
      <c r="T27" s="193"/>
      <c r="V27" s="191" t="str" cm="1">
        <f t="array" ref="V27">IF(E27&lt;&gt;"", IF(D27&gt;E27, "| Velden '"&amp;$V$4&amp;ROW()&amp;"' en '"&amp;$W$4&amp;ROW()&amp;"': De datum uit dienst mag niet voor de datum in dienst vallen.", ""), IF(D27&gt;Datum_werkingsjaar_einde, "| Veld '"&amp;$V$4&amp;ROW()&amp;"': De datum in dienst mag niet na 31/12/"&amp;Datum_werkingsjaar&amp;" vallen.  ", ""))</f>
        <v/>
      </c>
      <c r="W27" s="191" t="str" cm="1">
        <f t="array" ref="W27">IF(D27&gt;E27, IF(E27&lt;&gt;"", "  ", ""), IF(E27&lt;&gt;"", IF(E27&lt;Datum_werkingsjaar_begin, "| Veld '"&amp;$W$4&amp;ROW()&amp;"': De datum uit dienst mag niet vóór 1/01/"&amp;Datum_werkingsjaar&amp;" vallen.  ", ""), ""))</f>
        <v/>
      </c>
      <c r="X27" s="191" t="str">
        <f t="shared" si="1"/>
        <v/>
      </c>
      <c r="Y27" s="191" t="str">
        <f t="shared" si="2"/>
        <v/>
      </c>
      <c r="Z27" s="194" t="str">
        <f t="shared" si="11"/>
        <v/>
      </c>
      <c r="AA27" s="191" t="str">
        <f>IF(I27&lt;&gt;1, IF(SUM(I27:$I$204)&lt;&gt;0, "| Laat geen witruimte tussen ingevulde rijen.", ""), "")</f>
        <v/>
      </c>
      <c r="AB27" s="194" t="str">
        <f t="shared" si="12"/>
        <v/>
      </c>
      <c r="AD27" s="76" t="str">
        <f t="shared" si="13"/>
        <v/>
      </c>
    </row>
    <row r="28" spans="1:30" s="191" customFormat="1" ht="14.4" customHeight="1" x14ac:dyDescent="0.3">
      <c r="A28" s="149" t="str">
        <f t="shared" si="3"/>
        <v/>
      </c>
      <c r="B28" s="188" t="str">
        <f t="shared" si="4"/>
        <v/>
      </c>
      <c r="C28" s="200"/>
      <c r="D28" s="201"/>
      <c r="E28" s="201"/>
      <c r="F28" s="202"/>
      <c r="G28" s="189"/>
      <c r="H28" s="190" t="s">
        <v>84</v>
      </c>
      <c r="I28" s="191">
        <f t="shared" si="5"/>
        <v>0</v>
      </c>
      <c r="J28" s="192">
        <f t="shared" si="6"/>
        <v>0</v>
      </c>
      <c r="K28" s="191">
        <f t="shared" si="7"/>
        <v>0</v>
      </c>
      <c r="L28" s="191">
        <f t="shared" si="8"/>
        <v>0</v>
      </c>
      <c r="M28" s="191">
        <f t="shared" si="9"/>
        <v>0</v>
      </c>
      <c r="N28" s="191">
        <f t="shared" si="10"/>
        <v>0</v>
      </c>
      <c r="O28" s="192"/>
      <c r="T28" s="193"/>
      <c r="V28" s="191" t="str" cm="1">
        <f t="array" ref="V28">IF(E28&lt;&gt;"", IF(D28&gt;E28, "| Velden '"&amp;$V$4&amp;ROW()&amp;"' en '"&amp;$W$4&amp;ROW()&amp;"': De datum uit dienst mag niet voor de datum in dienst vallen.", ""), IF(D28&gt;Datum_werkingsjaar_einde, "| Veld '"&amp;$V$4&amp;ROW()&amp;"': De datum in dienst mag niet na 31/12/"&amp;Datum_werkingsjaar&amp;" vallen.  ", ""))</f>
        <v/>
      </c>
      <c r="W28" s="191" t="str" cm="1">
        <f t="array" ref="W28">IF(D28&gt;E28, IF(E28&lt;&gt;"", "  ", ""), IF(E28&lt;&gt;"", IF(E28&lt;Datum_werkingsjaar_begin, "| Veld '"&amp;$W$4&amp;ROW()&amp;"': De datum uit dienst mag niet vóór 1/01/"&amp;Datum_werkingsjaar&amp;" vallen.  ", ""), ""))</f>
        <v/>
      </c>
      <c r="X28" s="191" t="str">
        <f t="shared" si="1"/>
        <v/>
      </c>
      <c r="Y28" s="191" t="str">
        <f t="shared" si="2"/>
        <v/>
      </c>
      <c r="Z28" s="194" t="str">
        <f t="shared" si="11"/>
        <v/>
      </c>
      <c r="AA28" s="191" t="str">
        <f>IF(I28&lt;&gt;1, IF(SUM(I28:$I$204)&lt;&gt;0, "| Laat geen witruimte tussen ingevulde rijen.", ""), "")</f>
        <v/>
      </c>
      <c r="AB28" s="194" t="str">
        <f t="shared" si="12"/>
        <v/>
      </c>
      <c r="AD28" s="76" t="str">
        <f t="shared" si="13"/>
        <v/>
      </c>
    </row>
    <row r="29" spans="1:30" s="191" customFormat="1" ht="14.4" customHeight="1" x14ac:dyDescent="0.3">
      <c r="A29" s="149" t="str">
        <f t="shared" si="3"/>
        <v/>
      </c>
      <c r="B29" s="188" t="str">
        <f t="shared" si="4"/>
        <v/>
      </c>
      <c r="C29" s="200"/>
      <c r="D29" s="201"/>
      <c r="E29" s="201"/>
      <c r="F29" s="202"/>
      <c r="G29" s="189"/>
      <c r="H29" s="190" t="s">
        <v>84</v>
      </c>
      <c r="I29" s="191">
        <f t="shared" si="5"/>
        <v>0</v>
      </c>
      <c r="J29" s="192">
        <f t="shared" si="6"/>
        <v>0</v>
      </c>
      <c r="K29" s="191">
        <f t="shared" si="7"/>
        <v>0</v>
      </c>
      <c r="L29" s="191">
        <f t="shared" si="8"/>
        <v>0</v>
      </c>
      <c r="M29" s="191">
        <f t="shared" si="9"/>
        <v>0</v>
      </c>
      <c r="N29" s="191">
        <f t="shared" si="10"/>
        <v>0</v>
      </c>
      <c r="O29" s="192"/>
      <c r="T29" s="193"/>
      <c r="V29" s="191" t="str" cm="1">
        <f t="array" ref="V29">IF(E29&lt;&gt;"", IF(D29&gt;E29, "| Velden '"&amp;$V$4&amp;ROW()&amp;"' en '"&amp;$W$4&amp;ROW()&amp;"': De datum uit dienst mag niet voor de datum in dienst vallen.", ""), IF(D29&gt;Datum_werkingsjaar_einde, "| Veld '"&amp;$V$4&amp;ROW()&amp;"': De datum in dienst mag niet na 31/12/"&amp;Datum_werkingsjaar&amp;" vallen.  ", ""))</f>
        <v/>
      </c>
      <c r="W29" s="191" t="str" cm="1">
        <f t="array" ref="W29">IF(D29&gt;E29, IF(E29&lt;&gt;"", "  ", ""), IF(E29&lt;&gt;"", IF(E29&lt;Datum_werkingsjaar_begin, "| Veld '"&amp;$W$4&amp;ROW()&amp;"': De datum uit dienst mag niet vóór 1/01/"&amp;Datum_werkingsjaar&amp;" vallen.  ", ""), ""))</f>
        <v/>
      </c>
      <c r="X29" s="191" t="str">
        <f t="shared" si="1"/>
        <v/>
      </c>
      <c r="Y29" s="191" t="str">
        <f t="shared" si="2"/>
        <v/>
      </c>
      <c r="Z29" s="194" t="str">
        <f t="shared" si="11"/>
        <v/>
      </c>
      <c r="AA29" s="191" t="str">
        <f>IF(I29&lt;&gt;1, IF(SUM(I29:$I$204)&lt;&gt;0, "| Laat geen witruimte tussen ingevulde rijen.", ""), "")</f>
        <v/>
      </c>
      <c r="AB29" s="194" t="str">
        <f t="shared" si="12"/>
        <v/>
      </c>
      <c r="AD29" s="76" t="str">
        <f t="shared" si="13"/>
        <v/>
      </c>
    </row>
    <row r="30" spans="1:30" s="191" customFormat="1" ht="14.4" customHeight="1" x14ac:dyDescent="0.3">
      <c r="A30" s="149" t="str">
        <f t="shared" si="3"/>
        <v/>
      </c>
      <c r="B30" s="188" t="str">
        <f t="shared" si="4"/>
        <v/>
      </c>
      <c r="C30" s="200"/>
      <c r="D30" s="201"/>
      <c r="E30" s="201"/>
      <c r="F30" s="202"/>
      <c r="G30" s="189"/>
      <c r="H30" s="190" t="s">
        <v>84</v>
      </c>
      <c r="I30" s="191">
        <f t="shared" si="5"/>
        <v>0</v>
      </c>
      <c r="J30" s="192">
        <f t="shared" si="6"/>
        <v>0</v>
      </c>
      <c r="K30" s="191">
        <f t="shared" si="7"/>
        <v>0</v>
      </c>
      <c r="L30" s="191">
        <f t="shared" si="8"/>
        <v>0</v>
      </c>
      <c r="M30" s="191">
        <f t="shared" si="9"/>
        <v>0</v>
      </c>
      <c r="N30" s="191">
        <f t="shared" si="10"/>
        <v>0</v>
      </c>
      <c r="O30" s="192"/>
      <c r="T30" s="193"/>
      <c r="V30" s="191" t="str" cm="1">
        <f t="array" ref="V30">IF(E30&lt;&gt;"", IF(D30&gt;E30, "| Velden '"&amp;$V$4&amp;ROW()&amp;"' en '"&amp;$W$4&amp;ROW()&amp;"': De datum uit dienst mag niet voor de datum in dienst vallen.", ""), IF(D30&gt;Datum_werkingsjaar_einde, "| Veld '"&amp;$V$4&amp;ROW()&amp;"': De datum in dienst mag niet na 31/12/"&amp;Datum_werkingsjaar&amp;" vallen.  ", ""))</f>
        <v/>
      </c>
      <c r="W30" s="191" t="str" cm="1">
        <f t="array" ref="W30">IF(D30&gt;E30, IF(E30&lt;&gt;"", "  ", ""), IF(E30&lt;&gt;"", IF(E30&lt;Datum_werkingsjaar_begin, "| Veld '"&amp;$W$4&amp;ROW()&amp;"': De datum uit dienst mag niet vóór 1/01/"&amp;Datum_werkingsjaar&amp;" vallen.  ", ""), ""))</f>
        <v/>
      </c>
      <c r="X30" s="191" t="str">
        <f t="shared" si="1"/>
        <v/>
      </c>
      <c r="Y30" s="191" t="str">
        <f t="shared" si="2"/>
        <v/>
      </c>
      <c r="Z30" s="194" t="str">
        <f t="shared" si="11"/>
        <v/>
      </c>
      <c r="AA30" s="191" t="str">
        <f>IF(I30&lt;&gt;1, IF(SUM(I30:$I$204)&lt;&gt;0, "| Laat geen witruimte tussen ingevulde rijen.", ""), "")</f>
        <v/>
      </c>
      <c r="AB30" s="194" t="str">
        <f t="shared" si="12"/>
        <v/>
      </c>
      <c r="AD30" s="76" t="str">
        <f t="shared" si="13"/>
        <v/>
      </c>
    </row>
    <row r="31" spans="1:30" s="191" customFormat="1" ht="14.4" customHeight="1" x14ac:dyDescent="0.3">
      <c r="A31" s="149" t="str">
        <f t="shared" si="3"/>
        <v/>
      </c>
      <c r="B31" s="188" t="str">
        <f t="shared" si="4"/>
        <v/>
      </c>
      <c r="C31" s="200"/>
      <c r="D31" s="201"/>
      <c r="E31" s="201"/>
      <c r="F31" s="202"/>
      <c r="G31" s="189"/>
      <c r="H31" s="190" t="s">
        <v>84</v>
      </c>
      <c r="I31" s="191">
        <f t="shared" si="5"/>
        <v>0</v>
      </c>
      <c r="J31" s="192">
        <f t="shared" si="6"/>
        <v>0</v>
      </c>
      <c r="K31" s="191">
        <f t="shared" si="7"/>
        <v>0</v>
      </c>
      <c r="L31" s="191">
        <f t="shared" si="8"/>
        <v>0</v>
      </c>
      <c r="M31" s="191">
        <f t="shared" si="9"/>
        <v>0</v>
      </c>
      <c r="N31" s="191">
        <f t="shared" si="10"/>
        <v>0</v>
      </c>
      <c r="O31" s="192"/>
      <c r="T31" s="193"/>
      <c r="V31" s="191" t="str" cm="1">
        <f t="array" ref="V31">IF(E31&lt;&gt;"", IF(D31&gt;E31, "| Velden '"&amp;$V$4&amp;ROW()&amp;"' en '"&amp;$W$4&amp;ROW()&amp;"': De datum uit dienst mag niet voor de datum in dienst vallen.", ""), IF(D31&gt;Datum_werkingsjaar_einde, "| Veld '"&amp;$V$4&amp;ROW()&amp;"': De datum in dienst mag niet na 31/12/"&amp;Datum_werkingsjaar&amp;" vallen.  ", ""))</f>
        <v/>
      </c>
      <c r="W31" s="191" t="str" cm="1">
        <f t="array" ref="W31">IF(D31&gt;E31, IF(E31&lt;&gt;"", "  ", ""), IF(E31&lt;&gt;"", IF(E31&lt;Datum_werkingsjaar_begin, "| Veld '"&amp;$W$4&amp;ROW()&amp;"': De datum uit dienst mag niet vóór 1/01/"&amp;Datum_werkingsjaar&amp;" vallen.  ", ""), ""))</f>
        <v/>
      </c>
      <c r="X31" s="191" t="str">
        <f t="shared" si="1"/>
        <v/>
      </c>
      <c r="Y31" s="191" t="str">
        <f t="shared" si="2"/>
        <v/>
      </c>
      <c r="Z31" s="194" t="str">
        <f t="shared" si="11"/>
        <v/>
      </c>
      <c r="AA31" s="191" t="str">
        <f>IF(I31&lt;&gt;1, IF(SUM(I31:$I$204)&lt;&gt;0, "| Laat geen witruimte tussen ingevulde rijen.", ""), "")</f>
        <v/>
      </c>
      <c r="AB31" s="194" t="str">
        <f t="shared" si="12"/>
        <v/>
      </c>
      <c r="AD31" s="76" t="str">
        <f t="shared" si="13"/>
        <v/>
      </c>
    </row>
    <row r="32" spans="1:30" s="191" customFormat="1" ht="14.4" customHeight="1" x14ac:dyDescent="0.3">
      <c r="A32" s="149" t="str">
        <f t="shared" si="3"/>
        <v/>
      </c>
      <c r="B32" s="188" t="str">
        <f t="shared" si="4"/>
        <v/>
      </c>
      <c r="C32" s="200"/>
      <c r="D32" s="201"/>
      <c r="E32" s="201"/>
      <c r="F32" s="202"/>
      <c r="G32" s="189"/>
      <c r="H32" s="190" t="s">
        <v>84</v>
      </c>
      <c r="I32" s="191">
        <f t="shared" si="5"/>
        <v>0</v>
      </c>
      <c r="J32" s="192">
        <f t="shared" si="6"/>
        <v>0</v>
      </c>
      <c r="K32" s="191">
        <f t="shared" si="7"/>
        <v>0</v>
      </c>
      <c r="L32" s="191">
        <f t="shared" si="8"/>
        <v>0</v>
      </c>
      <c r="M32" s="191">
        <f t="shared" si="9"/>
        <v>0</v>
      </c>
      <c r="N32" s="191">
        <f t="shared" si="10"/>
        <v>0</v>
      </c>
      <c r="O32" s="192"/>
      <c r="T32" s="193"/>
      <c r="V32" s="191" t="str" cm="1">
        <f t="array" ref="V32">IF(E32&lt;&gt;"", IF(D32&gt;E32, "| Velden '"&amp;$V$4&amp;ROW()&amp;"' en '"&amp;$W$4&amp;ROW()&amp;"': De datum uit dienst mag niet voor de datum in dienst vallen.", ""), IF(D32&gt;Datum_werkingsjaar_einde, "| Veld '"&amp;$V$4&amp;ROW()&amp;"': De datum in dienst mag niet na 31/12/"&amp;Datum_werkingsjaar&amp;" vallen.  ", ""))</f>
        <v/>
      </c>
      <c r="W32" s="191" t="str" cm="1">
        <f t="array" ref="W32">IF(D32&gt;E32, IF(E32&lt;&gt;"", "  ", ""), IF(E32&lt;&gt;"", IF(E32&lt;Datum_werkingsjaar_begin, "| Veld '"&amp;$W$4&amp;ROW()&amp;"': De datum uit dienst mag niet vóór 1/01/"&amp;Datum_werkingsjaar&amp;" vallen.  ", ""), ""))</f>
        <v/>
      </c>
      <c r="X32" s="191" t="str">
        <f t="shared" si="1"/>
        <v/>
      </c>
      <c r="Y32" s="191" t="str">
        <f t="shared" si="2"/>
        <v/>
      </c>
      <c r="Z32" s="194" t="str">
        <f t="shared" si="11"/>
        <v/>
      </c>
      <c r="AA32" s="191" t="str">
        <f>IF(I32&lt;&gt;1, IF(SUM(I32:$I$204)&lt;&gt;0, "| Laat geen witruimte tussen ingevulde rijen.", ""), "")</f>
        <v/>
      </c>
      <c r="AB32" s="194" t="str">
        <f t="shared" si="12"/>
        <v/>
      </c>
      <c r="AD32" s="76" t="str">
        <f t="shared" si="13"/>
        <v/>
      </c>
    </row>
    <row r="33" spans="1:30" s="191" customFormat="1" ht="14.4" customHeight="1" x14ac:dyDescent="0.3">
      <c r="A33" s="149" t="str">
        <f t="shared" si="3"/>
        <v/>
      </c>
      <c r="B33" s="188" t="str">
        <f t="shared" si="4"/>
        <v/>
      </c>
      <c r="C33" s="200"/>
      <c r="D33" s="201"/>
      <c r="E33" s="201"/>
      <c r="F33" s="202"/>
      <c r="G33" s="189"/>
      <c r="H33" s="190" t="s">
        <v>84</v>
      </c>
      <c r="I33" s="191">
        <f t="shared" si="5"/>
        <v>0</v>
      </c>
      <c r="J33" s="192">
        <f t="shared" si="6"/>
        <v>0</v>
      </c>
      <c r="K33" s="191">
        <f t="shared" si="7"/>
        <v>0</v>
      </c>
      <c r="L33" s="191">
        <f t="shared" si="8"/>
        <v>0</v>
      </c>
      <c r="M33" s="191">
        <f t="shared" si="9"/>
        <v>0</v>
      </c>
      <c r="N33" s="191">
        <f t="shared" si="10"/>
        <v>0</v>
      </c>
      <c r="O33" s="192"/>
      <c r="T33" s="193"/>
      <c r="V33" s="191" t="str" cm="1">
        <f t="array" ref="V33">IF(E33&lt;&gt;"", IF(D33&gt;E33, "| Velden '"&amp;$V$4&amp;ROW()&amp;"' en '"&amp;$W$4&amp;ROW()&amp;"': De datum uit dienst mag niet voor de datum in dienst vallen.", ""), IF(D33&gt;Datum_werkingsjaar_einde, "| Veld '"&amp;$V$4&amp;ROW()&amp;"': De datum in dienst mag niet na 31/12/"&amp;Datum_werkingsjaar&amp;" vallen.  ", ""))</f>
        <v/>
      </c>
      <c r="W33" s="191" t="str" cm="1">
        <f t="array" ref="W33">IF(D33&gt;E33, IF(E33&lt;&gt;"", "  ", ""), IF(E33&lt;&gt;"", IF(E33&lt;Datum_werkingsjaar_begin, "| Veld '"&amp;$W$4&amp;ROW()&amp;"': De datum uit dienst mag niet vóór 1/01/"&amp;Datum_werkingsjaar&amp;" vallen.  ", ""), ""))</f>
        <v/>
      </c>
      <c r="X33" s="191" t="str">
        <f t="shared" si="1"/>
        <v/>
      </c>
      <c r="Y33" s="191" t="str">
        <f t="shared" si="2"/>
        <v/>
      </c>
      <c r="Z33" s="194" t="str">
        <f t="shared" si="11"/>
        <v/>
      </c>
      <c r="AA33" s="191" t="str">
        <f>IF(I33&lt;&gt;1, IF(SUM(I33:$I$204)&lt;&gt;0, "| Laat geen witruimte tussen ingevulde rijen.", ""), "")</f>
        <v/>
      </c>
      <c r="AB33" s="194" t="str">
        <f t="shared" si="12"/>
        <v/>
      </c>
      <c r="AD33" s="76" t="str">
        <f t="shared" si="13"/>
        <v/>
      </c>
    </row>
    <row r="34" spans="1:30" s="191" customFormat="1" ht="14.4" customHeight="1" x14ac:dyDescent="0.3">
      <c r="A34" s="149" t="str">
        <f t="shared" si="3"/>
        <v/>
      </c>
      <c r="B34" s="188" t="str">
        <f t="shared" si="4"/>
        <v/>
      </c>
      <c r="C34" s="200"/>
      <c r="D34" s="201"/>
      <c r="E34" s="201"/>
      <c r="F34" s="202"/>
      <c r="G34" s="189"/>
      <c r="H34" s="190" t="s">
        <v>84</v>
      </c>
      <c r="I34" s="191">
        <f t="shared" si="5"/>
        <v>0</v>
      </c>
      <c r="J34" s="192">
        <f t="shared" si="6"/>
        <v>0</v>
      </c>
      <c r="K34" s="191">
        <f t="shared" si="7"/>
        <v>0</v>
      </c>
      <c r="L34" s="191">
        <f t="shared" si="8"/>
        <v>0</v>
      </c>
      <c r="M34" s="191">
        <f t="shared" si="9"/>
        <v>0</v>
      </c>
      <c r="N34" s="191">
        <f t="shared" si="10"/>
        <v>0</v>
      </c>
      <c r="O34" s="192"/>
      <c r="T34" s="193"/>
      <c r="V34" s="191" t="str" cm="1">
        <f t="array" ref="V34">IF(E34&lt;&gt;"", IF(D34&gt;E34, "| Velden '"&amp;$V$4&amp;ROW()&amp;"' en '"&amp;$W$4&amp;ROW()&amp;"': De datum uit dienst mag niet voor de datum in dienst vallen.", ""), IF(D34&gt;Datum_werkingsjaar_einde, "| Veld '"&amp;$V$4&amp;ROW()&amp;"': De datum in dienst mag niet na 31/12/"&amp;Datum_werkingsjaar&amp;" vallen.  ", ""))</f>
        <v/>
      </c>
      <c r="W34" s="191" t="str" cm="1">
        <f t="array" ref="W34">IF(D34&gt;E34, IF(E34&lt;&gt;"", "  ", ""), IF(E34&lt;&gt;"", IF(E34&lt;Datum_werkingsjaar_begin, "| Veld '"&amp;$W$4&amp;ROW()&amp;"': De datum uit dienst mag niet vóór 1/01/"&amp;Datum_werkingsjaar&amp;" vallen.  ", ""), ""))</f>
        <v/>
      </c>
      <c r="X34" s="191" t="str">
        <f t="shared" si="1"/>
        <v/>
      </c>
      <c r="Y34" s="191" t="str">
        <f t="shared" si="2"/>
        <v/>
      </c>
      <c r="Z34" s="194" t="str">
        <f t="shared" si="11"/>
        <v/>
      </c>
      <c r="AA34" s="191" t="str">
        <f>IF(I34&lt;&gt;1, IF(SUM(I34:$I$204)&lt;&gt;0, "| Laat geen witruimte tussen ingevulde rijen.", ""), "")</f>
        <v/>
      </c>
      <c r="AB34" s="194" t="str">
        <f t="shared" si="12"/>
        <v/>
      </c>
      <c r="AD34" s="76" t="str">
        <f t="shared" si="13"/>
        <v/>
      </c>
    </row>
    <row r="35" spans="1:30" s="191" customFormat="1" ht="14.4" customHeight="1" x14ac:dyDescent="0.3">
      <c r="A35" s="149" t="str">
        <f t="shared" si="3"/>
        <v/>
      </c>
      <c r="B35" s="188" t="str">
        <f t="shared" si="4"/>
        <v/>
      </c>
      <c r="C35" s="200"/>
      <c r="D35" s="201"/>
      <c r="E35" s="201"/>
      <c r="F35" s="202"/>
      <c r="G35" s="189"/>
      <c r="H35" s="190" t="s">
        <v>84</v>
      </c>
      <c r="I35" s="191">
        <f t="shared" si="5"/>
        <v>0</v>
      </c>
      <c r="J35" s="192">
        <f t="shared" si="6"/>
        <v>0</v>
      </c>
      <c r="K35" s="191">
        <f t="shared" si="7"/>
        <v>0</v>
      </c>
      <c r="L35" s="191">
        <f t="shared" si="8"/>
        <v>0</v>
      </c>
      <c r="M35" s="191">
        <f t="shared" si="9"/>
        <v>0</v>
      </c>
      <c r="N35" s="191">
        <f t="shared" si="10"/>
        <v>0</v>
      </c>
      <c r="O35" s="192"/>
      <c r="T35" s="193"/>
      <c r="V35" s="191" t="str" cm="1">
        <f t="array" ref="V35">IF(E35&lt;&gt;"", IF(D35&gt;E35, "| Velden '"&amp;$V$4&amp;ROW()&amp;"' en '"&amp;$W$4&amp;ROW()&amp;"': De datum uit dienst mag niet voor de datum in dienst vallen.", ""), IF(D35&gt;Datum_werkingsjaar_einde, "| Veld '"&amp;$V$4&amp;ROW()&amp;"': De datum in dienst mag niet na 31/12/"&amp;Datum_werkingsjaar&amp;" vallen.  ", ""))</f>
        <v/>
      </c>
      <c r="W35" s="191" t="str" cm="1">
        <f t="array" ref="W35">IF(D35&gt;E35, IF(E35&lt;&gt;"", "  ", ""), IF(E35&lt;&gt;"", IF(E35&lt;Datum_werkingsjaar_begin, "| Veld '"&amp;$W$4&amp;ROW()&amp;"': De datum uit dienst mag niet vóór 1/01/"&amp;Datum_werkingsjaar&amp;" vallen.  ", ""), ""))</f>
        <v/>
      </c>
      <c r="X35" s="191" t="str">
        <f t="shared" si="1"/>
        <v/>
      </c>
      <c r="Y35" s="191" t="str">
        <f t="shared" si="2"/>
        <v/>
      </c>
      <c r="Z35" s="194" t="str">
        <f t="shared" si="11"/>
        <v/>
      </c>
      <c r="AA35" s="191" t="str">
        <f>IF(I35&lt;&gt;1, IF(SUM(I35:$I$204)&lt;&gt;0, "| Laat geen witruimte tussen ingevulde rijen.", ""), "")</f>
        <v/>
      </c>
      <c r="AB35" s="194" t="str">
        <f t="shared" si="12"/>
        <v/>
      </c>
      <c r="AD35" s="76" t="str">
        <f t="shared" si="13"/>
        <v/>
      </c>
    </row>
    <row r="36" spans="1:30" s="191" customFormat="1" ht="14.4" customHeight="1" x14ac:dyDescent="0.3">
      <c r="A36" s="149" t="str">
        <f t="shared" si="3"/>
        <v/>
      </c>
      <c r="B36" s="188" t="str">
        <f t="shared" si="4"/>
        <v/>
      </c>
      <c r="C36" s="200"/>
      <c r="D36" s="201"/>
      <c r="E36" s="201"/>
      <c r="F36" s="202"/>
      <c r="G36" s="189"/>
      <c r="H36" s="190" t="s">
        <v>84</v>
      </c>
      <c r="I36" s="191">
        <f t="shared" si="5"/>
        <v>0</v>
      </c>
      <c r="J36" s="192">
        <f t="shared" si="6"/>
        <v>0</v>
      </c>
      <c r="K36" s="191">
        <f t="shared" si="7"/>
        <v>0</v>
      </c>
      <c r="L36" s="191">
        <f t="shared" si="8"/>
        <v>0</v>
      </c>
      <c r="M36" s="191">
        <f t="shared" si="9"/>
        <v>0</v>
      </c>
      <c r="N36" s="191">
        <f t="shared" si="10"/>
        <v>0</v>
      </c>
      <c r="O36" s="192"/>
      <c r="T36" s="193"/>
      <c r="V36" s="191" t="str" cm="1">
        <f t="array" ref="V36">IF(E36&lt;&gt;"", IF(D36&gt;E36, "| Velden '"&amp;$V$4&amp;ROW()&amp;"' en '"&amp;$W$4&amp;ROW()&amp;"': De datum uit dienst mag niet voor de datum in dienst vallen.", ""), IF(D36&gt;Datum_werkingsjaar_einde, "| Veld '"&amp;$V$4&amp;ROW()&amp;"': De datum in dienst mag niet na 31/12/"&amp;Datum_werkingsjaar&amp;" vallen.  ", ""))</f>
        <v/>
      </c>
      <c r="W36" s="191" t="str" cm="1">
        <f t="array" ref="W36">IF(D36&gt;E36, IF(E36&lt;&gt;"", "  ", ""), IF(E36&lt;&gt;"", IF(E36&lt;Datum_werkingsjaar_begin, "| Veld '"&amp;$W$4&amp;ROW()&amp;"': De datum uit dienst mag niet vóór 1/01/"&amp;Datum_werkingsjaar&amp;" vallen.  ", ""), ""))</f>
        <v/>
      </c>
      <c r="X36" s="191" t="str">
        <f t="shared" si="1"/>
        <v/>
      </c>
      <c r="Y36" s="191" t="str">
        <f t="shared" si="2"/>
        <v/>
      </c>
      <c r="Z36" s="194" t="str">
        <f t="shared" si="11"/>
        <v/>
      </c>
      <c r="AA36" s="191" t="str">
        <f>IF(I36&lt;&gt;1, IF(SUM(I36:$I$204)&lt;&gt;0, "| Laat geen witruimte tussen ingevulde rijen.", ""), "")</f>
        <v/>
      </c>
      <c r="AB36" s="194" t="str">
        <f t="shared" si="12"/>
        <v/>
      </c>
      <c r="AD36" s="76" t="str">
        <f t="shared" si="13"/>
        <v/>
      </c>
    </row>
    <row r="37" spans="1:30" s="191" customFormat="1" ht="14.4" customHeight="1" x14ac:dyDescent="0.3">
      <c r="A37" s="149" t="str">
        <f t="shared" si="3"/>
        <v/>
      </c>
      <c r="B37" s="188" t="str">
        <f t="shared" si="4"/>
        <v/>
      </c>
      <c r="C37" s="200"/>
      <c r="D37" s="201"/>
      <c r="E37" s="201"/>
      <c r="F37" s="202"/>
      <c r="G37" s="189"/>
      <c r="H37" s="190" t="s">
        <v>84</v>
      </c>
      <c r="I37" s="191">
        <f t="shared" si="5"/>
        <v>0</v>
      </c>
      <c r="J37" s="192">
        <f t="shared" si="6"/>
        <v>0</v>
      </c>
      <c r="K37" s="191">
        <f t="shared" si="7"/>
        <v>0</v>
      </c>
      <c r="L37" s="191">
        <f t="shared" si="8"/>
        <v>0</v>
      </c>
      <c r="M37" s="191">
        <f t="shared" si="9"/>
        <v>0</v>
      </c>
      <c r="N37" s="191">
        <f t="shared" si="10"/>
        <v>0</v>
      </c>
      <c r="O37" s="192"/>
      <c r="T37" s="193"/>
      <c r="V37" s="191" t="str" cm="1">
        <f t="array" ref="V37">IF(E37&lt;&gt;"", IF(D37&gt;E37, "| Velden '"&amp;$V$4&amp;ROW()&amp;"' en '"&amp;$W$4&amp;ROW()&amp;"': De datum uit dienst mag niet voor de datum in dienst vallen.", ""), IF(D37&gt;Datum_werkingsjaar_einde, "| Veld '"&amp;$V$4&amp;ROW()&amp;"': De datum in dienst mag niet na 31/12/"&amp;Datum_werkingsjaar&amp;" vallen.  ", ""))</f>
        <v/>
      </c>
      <c r="W37" s="191" t="str" cm="1">
        <f t="array" ref="W37">IF(D37&gt;E37, IF(E37&lt;&gt;"", "  ", ""), IF(E37&lt;&gt;"", IF(E37&lt;Datum_werkingsjaar_begin, "| Veld '"&amp;$W$4&amp;ROW()&amp;"': De datum uit dienst mag niet vóór 1/01/"&amp;Datum_werkingsjaar&amp;" vallen.  ", ""), ""))</f>
        <v/>
      </c>
      <c r="X37" s="191" t="str">
        <f t="shared" ref="X37:X68" si="14">IF(ISTEXT(F37), IFERROR(IF(SEARCH(".", F37)&lt;&gt;0, "| Veld '"&amp;X$4&amp;ROW()&amp;"': "&amp;Fout_punt), "| Veld '"&amp;X$4&amp;ROW()&amp;"': "&amp;Fout_geen_getal), IF(F37&lt;0, "| Veld '"&amp;X$4&amp;ROW()&amp;"': "&amp;Fout_negatief, IF(F37&gt;1, "| Veld '"&amp;X$4&amp;ROW()&amp;"': Dit getal mag niet groter dan 1 zijn.  ", "")))</f>
        <v/>
      </c>
      <c r="Y37" s="191" t="str">
        <f t="shared" ref="Y37:Y68" si="15">IF(ISTEXT(G37), IFERROR(IF(SEARCH(".", G37)&lt;&gt;0, "| Veld '"&amp;Y$4&amp;ROW()&amp;"': "&amp;Fout_punt), "| Veld '"&amp;Y$4&amp;ROW()&amp;"': "&amp;Fout_geen_getal), IF(G37&lt;0, "| Veld '"&amp;Y$4&amp;ROW()&amp;"': "&amp;Fout_negatief, ""))</f>
        <v/>
      </c>
      <c r="Z37" s="194" t="str">
        <f t="shared" si="11"/>
        <v/>
      </c>
      <c r="AA37" s="191" t="str">
        <f>IF(I37&lt;&gt;1, IF(SUM(I37:$I$204)&lt;&gt;0, "| Laat geen witruimte tussen ingevulde rijen.", ""), "")</f>
        <v/>
      </c>
      <c r="AB37" s="194" t="str">
        <f t="shared" si="12"/>
        <v/>
      </c>
      <c r="AD37" s="76" t="str">
        <f t="shared" si="13"/>
        <v/>
      </c>
    </row>
    <row r="38" spans="1:30" s="191" customFormat="1" ht="14.4" customHeight="1" x14ac:dyDescent="0.3">
      <c r="A38" s="149" t="str">
        <f t="shared" si="3"/>
        <v/>
      </c>
      <c r="B38" s="188" t="str">
        <f t="shared" si="4"/>
        <v/>
      </c>
      <c r="C38" s="200"/>
      <c r="D38" s="201"/>
      <c r="E38" s="201"/>
      <c r="F38" s="202"/>
      <c r="G38" s="189"/>
      <c r="H38" s="190" t="s">
        <v>84</v>
      </c>
      <c r="I38" s="191">
        <f t="shared" si="5"/>
        <v>0</v>
      </c>
      <c r="J38" s="192">
        <f t="shared" si="6"/>
        <v>0</v>
      </c>
      <c r="K38" s="191">
        <f t="shared" si="7"/>
        <v>0</v>
      </c>
      <c r="L38" s="191">
        <f t="shared" si="8"/>
        <v>0</v>
      </c>
      <c r="M38" s="191">
        <f t="shared" si="9"/>
        <v>0</v>
      </c>
      <c r="N38" s="191">
        <f t="shared" si="10"/>
        <v>0</v>
      </c>
      <c r="O38" s="192"/>
      <c r="T38" s="193"/>
      <c r="V38" s="191" t="str" cm="1">
        <f t="array" ref="V38">IF(E38&lt;&gt;"", IF(D38&gt;E38, "| Velden '"&amp;$V$4&amp;ROW()&amp;"' en '"&amp;$W$4&amp;ROW()&amp;"': De datum uit dienst mag niet voor de datum in dienst vallen.", ""), IF(D38&gt;Datum_werkingsjaar_einde, "| Veld '"&amp;$V$4&amp;ROW()&amp;"': De datum in dienst mag niet na 31/12/"&amp;Datum_werkingsjaar&amp;" vallen.  ", ""))</f>
        <v/>
      </c>
      <c r="W38" s="191" t="str" cm="1">
        <f t="array" ref="W38">IF(D38&gt;E38, IF(E38&lt;&gt;"", "  ", ""), IF(E38&lt;&gt;"", IF(E38&lt;Datum_werkingsjaar_begin, "| Veld '"&amp;$W$4&amp;ROW()&amp;"': De datum uit dienst mag niet vóór 1/01/"&amp;Datum_werkingsjaar&amp;" vallen.  ", ""), ""))</f>
        <v/>
      </c>
      <c r="X38" s="191" t="str">
        <f t="shared" si="14"/>
        <v/>
      </c>
      <c r="Y38" s="191" t="str">
        <f t="shared" si="15"/>
        <v/>
      </c>
      <c r="Z38" s="194" t="str">
        <f t="shared" si="11"/>
        <v/>
      </c>
      <c r="AA38" s="191" t="str">
        <f>IF(I38&lt;&gt;1, IF(SUM(I38:$I$204)&lt;&gt;0, "| Laat geen witruimte tussen ingevulde rijen.", ""), "")</f>
        <v/>
      </c>
      <c r="AB38" s="194" t="str">
        <f t="shared" si="12"/>
        <v/>
      </c>
      <c r="AD38" s="76" t="str">
        <f t="shared" si="13"/>
        <v/>
      </c>
    </row>
    <row r="39" spans="1:30" s="191" customFormat="1" ht="14.4" customHeight="1" x14ac:dyDescent="0.3">
      <c r="A39" s="149" t="str">
        <f t="shared" si="3"/>
        <v/>
      </c>
      <c r="B39" s="188" t="str">
        <f t="shared" si="4"/>
        <v/>
      </c>
      <c r="C39" s="200"/>
      <c r="D39" s="201"/>
      <c r="E39" s="201"/>
      <c r="F39" s="202"/>
      <c r="G39" s="189"/>
      <c r="H39" s="190" t="s">
        <v>84</v>
      </c>
      <c r="I39" s="191">
        <f t="shared" si="5"/>
        <v>0</v>
      </c>
      <c r="J39" s="192">
        <f t="shared" si="6"/>
        <v>0</v>
      </c>
      <c r="K39" s="191">
        <f t="shared" si="7"/>
        <v>0</v>
      </c>
      <c r="L39" s="191">
        <f t="shared" si="8"/>
        <v>0</v>
      </c>
      <c r="M39" s="191">
        <f t="shared" si="9"/>
        <v>0</v>
      </c>
      <c r="N39" s="191">
        <f t="shared" si="10"/>
        <v>0</v>
      </c>
      <c r="O39" s="192"/>
      <c r="T39" s="193"/>
      <c r="V39" s="191" t="str" cm="1">
        <f t="array" ref="V39">IF(E39&lt;&gt;"", IF(D39&gt;E39, "| Velden '"&amp;$V$4&amp;ROW()&amp;"' en '"&amp;$W$4&amp;ROW()&amp;"': De datum uit dienst mag niet voor de datum in dienst vallen.", ""), IF(D39&gt;Datum_werkingsjaar_einde, "| Veld '"&amp;$V$4&amp;ROW()&amp;"': De datum in dienst mag niet na 31/12/"&amp;Datum_werkingsjaar&amp;" vallen.  ", ""))</f>
        <v/>
      </c>
      <c r="W39" s="191" t="str" cm="1">
        <f t="array" ref="W39">IF(D39&gt;E39, IF(E39&lt;&gt;"", "  ", ""), IF(E39&lt;&gt;"", IF(E39&lt;Datum_werkingsjaar_begin, "| Veld '"&amp;$W$4&amp;ROW()&amp;"': De datum uit dienst mag niet vóór 1/01/"&amp;Datum_werkingsjaar&amp;" vallen.  ", ""), ""))</f>
        <v/>
      </c>
      <c r="X39" s="191" t="str">
        <f t="shared" si="14"/>
        <v/>
      </c>
      <c r="Y39" s="191" t="str">
        <f t="shared" si="15"/>
        <v/>
      </c>
      <c r="Z39" s="194" t="str">
        <f t="shared" si="11"/>
        <v/>
      </c>
      <c r="AA39" s="191" t="str">
        <f>IF(I39&lt;&gt;1, IF(SUM(I39:$I$204)&lt;&gt;0, "| Laat geen witruimte tussen ingevulde rijen.", ""), "")</f>
        <v/>
      </c>
      <c r="AB39" s="194" t="str">
        <f t="shared" si="12"/>
        <v/>
      </c>
      <c r="AD39" s="76" t="str">
        <f t="shared" si="13"/>
        <v/>
      </c>
    </row>
    <row r="40" spans="1:30" s="191" customFormat="1" ht="14.4" customHeight="1" x14ac:dyDescent="0.3">
      <c r="A40" s="149" t="str">
        <f t="shared" si="3"/>
        <v/>
      </c>
      <c r="B40" s="188" t="str">
        <f t="shared" si="4"/>
        <v/>
      </c>
      <c r="C40" s="200"/>
      <c r="D40" s="201"/>
      <c r="E40" s="201"/>
      <c r="F40" s="202"/>
      <c r="G40" s="189"/>
      <c r="H40" s="190" t="s">
        <v>84</v>
      </c>
      <c r="I40" s="191">
        <f t="shared" si="5"/>
        <v>0</v>
      </c>
      <c r="J40" s="192">
        <f t="shared" si="6"/>
        <v>0</v>
      </c>
      <c r="K40" s="191">
        <f t="shared" si="7"/>
        <v>0</v>
      </c>
      <c r="L40" s="191">
        <f t="shared" si="8"/>
        <v>0</v>
      </c>
      <c r="M40" s="191">
        <f t="shared" si="9"/>
        <v>0</v>
      </c>
      <c r="N40" s="191">
        <f t="shared" si="10"/>
        <v>0</v>
      </c>
      <c r="O40" s="192"/>
      <c r="T40" s="193"/>
      <c r="V40" s="191" t="str" cm="1">
        <f t="array" ref="V40">IF(E40&lt;&gt;"", IF(D40&gt;E40, "| Velden '"&amp;$V$4&amp;ROW()&amp;"' en '"&amp;$W$4&amp;ROW()&amp;"': De datum uit dienst mag niet voor de datum in dienst vallen.", ""), IF(D40&gt;Datum_werkingsjaar_einde, "| Veld '"&amp;$V$4&amp;ROW()&amp;"': De datum in dienst mag niet na 31/12/"&amp;Datum_werkingsjaar&amp;" vallen.  ", ""))</f>
        <v/>
      </c>
      <c r="W40" s="191" t="str" cm="1">
        <f t="array" ref="W40">IF(D40&gt;E40, IF(E40&lt;&gt;"", "  ", ""), IF(E40&lt;&gt;"", IF(E40&lt;Datum_werkingsjaar_begin, "| Veld '"&amp;$W$4&amp;ROW()&amp;"': De datum uit dienst mag niet vóór 1/01/"&amp;Datum_werkingsjaar&amp;" vallen.  ", ""), ""))</f>
        <v/>
      </c>
      <c r="X40" s="191" t="str">
        <f t="shared" si="14"/>
        <v/>
      </c>
      <c r="Y40" s="191" t="str">
        <f t="shared" si="15"/>
        <v/>
      </c>
      <c r="Z40" s="194" t="str">
        <f t="shared" si="11"/>
        <v/>
      </c>
      <c r="AA40" s="191" t="str">
        <f>IF(I40&lt;&gt;1, IF(SUM(I40:$I$204)&lt;&gt;0, "| Laat geen witruimte tussen ingevulde rijen.", ""), "")</f>
        <v/>
      </c>
      <c r="AB40" s="194" t="str">
        <f t="shared" si="12"/>
        <v/>
      </c>
      <c r="AD40" s="76" t="str">
        <f t="shared" si="13"/>
        <v/>
      </c>
    </row>
    <row r="41" spans="1:30" s="191" customFormat="1" ht="14.4" customHeight="1" x14ac:dyDescent="0.3">
      <c r="A41" s="149" t="str">
        <f t="shared" si="3"/>
        <v/>
      </c>
      <c r="B41" s="188" t="str">
        <f t="shared" si="4"/>
        <v/>
      </c>
      <c r="C41" s="200"/>
      <c r="D41" s="201"/>
      <c r="E41" s="201"/>
      <c r="F41" s="202"/>
      <c r="G41" s="189"/>
      <c r="H41" s="190" t="s">
        <v>84</v>
      </c>
      <c r="I41" s="191">
        <f t="shared" si="5"/>
        <v>0</v>
      </c>
      <c r="J41" s="192">
        <f t="shared" si="6"/>
        <v>0</v>
      </c>
      <c r="K41" s="191">
        <f t="shared" si="7"/>
        <v>0</v>
      </c>
      <c r="L41" s="191">
        <f t="shared" si="8"/>
        <v>0</v>
      </c>
      <c r="M41" s="191">
        <f t="shared" si="9"/>
        <v>0</v>
      </c>
      <c r="N41" s="191">
        <f t="shared" si="10"/>
        <v>0</v>
      </c>
      <c r="O41" s="192"/>
      <c r="T41" s="193"/>
      <c r="V41" s="191" t="str" cm="1">
        <f t="array" ref="V41">IF(E41&lt;&gt;"", IF(D41&gt;E41, "| Velden '"&amp;$V$4&amp;ROW()&amp;"' en '"&amp;$W$4&amp;ROW()&amp;"': De datum uit dienst mag niet voor de datum in dienst vallen.", ""), IF(D41&gt;Datum_werkingsjaar_einde, "| Veld '"&amp;$V$4&amp;ROW()&amp;"': De datum in dienst mag niet na 31/12/"&amp;Datum_werkingsjaar&amp;" vallen.  ", ""))</f>
        <v/>
      </c>
      <c r="W41" s="191" t="str" cm="1">
        <f t="array" ref="W41">IF(D41&gt;E41, IF(E41&lt;&gt;"", "  ", ""), IF(E41&lt;&gt;"", IF(E41&lt;Datum_werkingsjaar_begin, "| Veld '"&amp;$W$4&amp;ROW()&amp;"': De datum uit dienst mag niet vóór 1/01/"&amp;Datum_werkingsjaar&amp;" vallen.  ", ""), ""))</f>
        <v/>
      </c>
      <c r="X41" s="191" t="str">
        <f t="shared" si="14"/>
        <v/>
      </c>
      <c r="Y41" s="191" t="str">
        <f t="shared" si="15"/>
        <v/>
      </c>
      <c r="Z41" s="194" t="str">
        <f t="shared" si="11"/>
        <v/>
      </c>
      <c r="AA41" s="191" t="str">
        <f>IF(I41&lt;&gt;1, IF(SUM(I41:$I$204)&lt;&gt;0, "| Laat geen witruimte tussen ingevulde rijen.", ""), "")</f>
        <v/>
      </c>
      <c r="AB41" s="194" t="str">
        <f t="shared" si="12"/>
        <v/>
      </c>
      <c r="AD41" s="76" t="str">
        <f t="shared" si="13"/>
        <v/>
      </c>
    </row>
    <row r="42" spans="1:30" s="191" customFormat="1" ht="14.4" customHeight="1" x14ac:dyDescent="0.3">
      <c r="A42" s="149" t="str">
        <f t="shared" si="3"/>
        <v/>
      </c>
      <c r="B42" s="188" t="str">
        <f t="shared" si="4"/>
        <v/>
      </c>
      <c r="C42" s="200"/>
      <c r="D42" s="201"/>
      <c r="E42" s="201"/>
      <c r="F42" s="202"/>
      <c r="G42" s="189"/>
      <c r="H42" s="190" t="s">
        <v>84</v>
      </c>
      <c r="I42" s="191">
        <f t="shared" si="5"/>
        <v>0</v>
      </c>
      <c r="J42" s="192">
        <f t="shared" si="6"/>
        <v>0</v>
      </c>
      <c r="K42" s="191">
        <f t="shared" si="7"/>
        <v>0</v>
      </c>
      <c r="L42" s="191">
        <f t="shared" si="8"/>
        <v>0</v>
      </c>
      <c r="M42" s="191">
        <f t="shared" si="9"/>
        <v>0</v>
      </c>
      <c r="N42" s="191">
        <f t="shared" si="10"/>
        <v>0</v>
      </c>
      <c r="O42" s="192"/>
      <c r="T42" s="193"/>
      <c r="V42" s="191" t="str" cm="1">
        <f t="array" ref="V42">IF(E42&lt;&gt;"", IF(D42&gt;E42, "| Velden '"&amp;$V$4&amp;ROW()&amp;"' en '"&amp;$W$4&amp;ROW()&amp;"': De datum uit dienst mag niet voor de datum in dienst vallen.", ""), IF(D42&gt;Datum_werkingsjaar_einde, "| Veld '"&amp;$V$4&amp;ROW()&amp;"': De datum in dienst mag niet na 31/12/"&amp;Datum_werkingsjaar&amp;" vallen.  ", ""))</f>
        <v/>
      </c>
      <c r="W42" s="191" t="str" cm="1">
        <f t="array" ref="W42">IF(D42&gt;E42, IF(E42&lt;&gt;"", "  ", ""), IF(E42&lt;&gt;"", IF(E42&lt;Datum_werkingsjaar_begin, "| Veld '"&amp;$W$4&amp;ROW()&amp;"': De datum uit dienst mag niet vóór 1/01/"&amp;Datum_werkingsjaar&amp;" vallen.  ", ""), ""))</f>
        <v/>
      </c>
      <c r="X42" s="191" t="str">
        <f t="shared" si="14"/>
        <v/>
      </c>
      <c r="Y42" s="191" t="str">
        <f t="shared" si="15"/>
        <v/>
      </c>
      <c r="Z42" s="194" t="str">
        <f t="shared" si="11"/>
        <v/>
      </c>
      <c r="AA42" s="191" t="str">
        <f>IF(I42&lt;&gt;1, IF(SUM(I42:$I$204)&lt;&gt;0, "| Laat geen witruimte tussen ingevulde rijen.", ""), "")</f>
        <v/>
      </c>
      <c r="AB42" s="194" t="str">
        <f t="shared" si="12"/>
        <v/>
      </c>
      <c r="AD42" s="76" t="str">
        <f t="shared" si="13"/>
        <v/>
      </c>
    </row>
    <row r="43" spans="1:30" s="191" customFormat="1" ht="14.4" customHeight="1" x14ac:dyDescent="0.3">
      <c r="A43" s="149" t="str">
        <f t="shared" si="3"/>
        <v/>
      </c>
      <c r="B43" s="188" t="str">
        <f t="shared" si="4"/>
        <v/>
      </c>
      <c r="C43" s="200"/>
      <c r="D43" s="201"/>
      <c r="E43" s="201"/>
      <c r="F43" s="202"/>
      <c r="G43" s="189"/>
      <c r="H43" s="190" t="s">
        <v>84</v>
      </c>
      <c r="I43" s="191">
        <f t="shared" si="5"/>
        <v>0</v>
      </c>
      <c r="J43" s="192">
        <f t="shared" si="6"/>
        <v>0</v>
      </c>
      <c r="K43" s="191">
        <f t="shared" si="7"/>
        <v>0</v>
      </c>
      <c r="L43" s="191">
        <f t="shared" si="8"/>
        <v>0</v>
      </c>
      <c r="M43" s="191">
        <f t="shared" si="9"/>
        <v>0</v>
      </c>
      <c r="N43" s="191">
        <f t="shared" si="10"/>
        <v>0</v>
      </c>
      <c r="O43" s="192"/>
      <c r="T43" s="193"/>
      <c r="V43" s="191" t="str" cm="1">
        <f t="array" ref="V43">IF(E43&lt;&gt;"", IF(D43&gt;E43, "| Velden '"&amp;$V$4&amp;ROW()&amp;"' en '"&amp;$W$4&amp;ROW()&amp;"': De datum uit dienst mag niet voor de datum in dienst vallen.", ""), IF(D43&gt;Datum_werkingsjaar_einde, "| Veld '"&amp;$V$4&amp;ROW()&amp;"': De datum in dienst mag niet na 31/12/"&amp;Datum_werkingsjaar&amp;" vallen.  ", ""))</f>
        <v/>
      </c>
      <c r="W43" s="191" t="str" cm="1">
        <f t="array" ref="W43">IF(D43&gt;E43, IF(E43&lt;&gt;"", "  ", ""), IF(E43&lt;&gt;"", IF(E43&lt;Datum_werkingsjaar_begin, "| Veld '"&amp;$W$4&amp;ROW()&amp;"': De datum uit dienst mag niet vóór 1/01/"&amp;Datum_werkingsjaar&amp;" vallen.  ", ""), ""))</f>
        <v/>
      </c>
      <c r="X43" s="191" t="str">
        <f t="shared" si="14"/>
        <v/>
      </c>
      <c r="Y43" s="191" t="str">
        <f t="shared" si="15"/>
        <v/>
      </c>
      <c r="Z43" s="194" t="str">
        <f t="shared" si="11"/>
        <v/>
      </c>
      <c r="AA43" s="191" t="str">
        <f>IF(I43&lt;&gt;1, IF(SUM(I43:$I$204)&lt;&gt;0, "| Laat geen witruimte tussen ingevulde rijen.", ""), "")</f>
        <v/>
      </c>
      <c r="AB43" s="194" t="str">
        <f t="shared" si="12"/>
        <v/>
      </c>
      <c r="AD43" s="76" t="str">
        <f t="shared" si="13"/>
        <v/>
      </c>
    </row>
    <row r="44" spans="1:30" s="191" customFormat="1" ht="14.4" customHeight="1" x14ac:dyDescent="0.3">
      <c r="A44" s="149" t="str">
        <f t="shared" si="3"/>
        <v/>
      </c>
      <c r="B44" s="188" t="str">
        <f t="shared" si="4"/>
        <v/>
      </c>
      <c r="C44" s="200"/>
      <c r="D44" s="201"/>
      <c r="E44" s="201"/>
      <c r="F44" s="202"/>
      <c r="G44" s="189"/>
      <c r="H44" s="190" t="s">
        <v>84</v>
      </c>
      <c r="I44" s="191">
        <f t="shared" si="5"/>
        <v>0</v>
      </c>
      <c r="J44" s="192">
        <f t="shared" si="6"/>
        <v>0</v>
      </c>
      <c r="K44" s="191">
        <f t="shared" si="7"/>
        <v>0</v>
      </c>
      <c r="L44" s="191">
        <f t="shared" si="8"/>
        <v>0</v>
      </c>
      <c r="M44" s="191">
        <f t="shared" si="9"/>
        <v>0</v>
      </c>
      <c r="N44" s="191">
        <f t="shared" si="10"/>
        <v>0</v>
      </c>
      <c r="O44" s="192"/>
      <c r="T44" s="193"/>
      <c r="V44" s="191" t="str" cm="1">
        <f t="array" ref="V44">IF(E44&lt;&gt;"", IF(D44&gt;E44, "| Velden '"&amp;$V$4&amp;ROW()&amp;"' en '"&amp;$W$4&amp;ROW()&amp;"': De datum uit dienst mag niet voor de datum in dienst vallen.", ""), IF(D44&gt;Datum_werkingsjaar_einde, "| Veld '"&amp;$V$4&amp;ROW()&amp;"': De datum in dienst mag niet na 31/12/"&amp;Datum_werkingsjaar&amp;" vallen.  ", ""))</f>
        <v/>
      </c>
      <c r="W44" s="191" t="str" cm="1">
        <f t="array" ref="W44">IF(D44&gt;E44, IF(E44&lt;&gt;"", "  ", ""), IF(E44&lt;&gt;"", IF(E44&lt;Datum_werkingsjaar_begin, "| Veld '"&amp;$W$4&amp;ROW()&amp;"': De datum uit dienst mag niet vóór 1/01/"&amp;Datum_werkingsjaar&amp;" vallen.  ", ""), ""))</f>
        <v/>
      </c>
      <c r="X44" s="191" t="str">
        <f t="shared" si="14"/>
        <v/>
      </c>
      <c r="Y44" s="191" t="str">
        <f t="shared" si="15"/>
        <v/>
      </c>
      <c r="Z44" s="194" t="str">
        <f t="shared" si="11"/>
        <v/>
      </c>
      <c r="AA44" s="191" t="str">
        <f>IF(I44&lt;&gt;1, IF(SUM(I44:$I$204)&lt;&gt;0, "| Laat geen witruimte tussen ingevulde rijen.", ""), "")</f>
        <v/>
      </c>
      <c r="AB44" s="194" t="str">
        <f t="shared" si="12"/>
        <v/>
      </c>
      <c r="AD44" s="76" t="str">
        <f t="shared" si="13"/>
        <v/>
      </c>
    </row>
    <row r="45" spans="1:30" s="191" customFormat="1" ht="14.4" customHeight="1" x14ac:dyDescent="0.3">
      <c r="A45" s="149" t="str">
        <f t="shared" si="3"/>
        <v/>
      </c>
      <c r="B45" s="188" t="str">
        <f t="shared" si="4"/>
        <v/>
      </c>
      <c r="C45" s="200"/>
      <c r="D45" s="201"/>
      <c r="E45" s="201"/>
      <c r="F45" s="202"/>
      <c r="G45" s="189"/>
      <c r="H45" s="190" t="s">
        <v>84</v>
      </c>
      <c r="I45" s="191">
        <f t="shared" si="5"/>
        <v>0</v>
      </c>
      <c r="J45" s="192">
        <f t="shared" si="6"/>
        <v>0</v>
      </c>
      <c r="K45" s="191">
        <f t="shared" si="7"/>
        <v>0</v>
      </c>
      <c r="L45" s="191">
        <f t="shared" si="8"/>
        <v>0</v>
      </c>
      <c r="M45" s="191">
        <f t="shared" si="9"/>
        <v>0</v>
      </c>
      <c r="N45" s="191">
        <f t="shared" si="10"/>
        <v>0</v>
      </c>
      <c r="O45" s="192"/>
      <c r="T45" s="193"/>
      <c r="V45" s="191" t="str" cm="1">
        <f t="array" ref="V45">IF(E45&lt;&gt;"", IF(D45&gt;E45, "| Velden '"&amp;$V$4&amp;ROW()&amp;"' en '"&amp;$W$4&amp;ROW()&amp;"': De datum uit dienst mag niet voor de datum in dienst vallen.", ""), IF(D45&gt;Datum_werkingsjaar_einde, "| Veld '"&amp;$V$4&amp;ROW()&amp;"': De datum in dienst mag niet na 31/12/"&amp;Datum_werkingsjaar&amp;" vallen.  ", ""))</f>
        <v/>
      </c>
      <c r="W45" s="191" t="str" cm="1">
        <f t="array" ref="W45">IF(D45&gt;E45, IF(E45&lt;&gt;"", "  ", ""), IF(E45&lt;&gt;"", IF(E45&lt;Datum_werkingsjaar_begin, "| Veld '"&amp;$W$4&amp;ROW()&amp;"': De datum uit dienst mag niet vóór 1/01/"&amp;Datum_werkingsjaar&amp;" vallen.  ", ""), ""))</f>
        <v/>
      </c>
      <c r="X45" s="191" t="str">
        <f t="shared" si="14"/>
        <v/>
      </c>
      <c r="Y45" s="191" t="str">
        <f t="shared" si="15"/>
        <v/>
      </c>
      <c r="Z45" s="194" t="str">
        <f t="shared" si="11"/>
        <v/>
      </c>
      <c r="AA45" s="191" t="str">
        <f>IF(I45&lt;&gt;1, IF(SUM(I45:$I$204)&lt;&gt;0, "| Laat geen witruimte tussen ingevulde rijen.", ""), "")</f>
        <v/>
      </c>
      <c r="AB45" s="194" t="str">
        <f t="shared" si="12"/>
        <v/>
      </c>
      <c r="AD45" s="76" t="str">
        <f t="shared" si="13"/>
        <v/>
      </c>
    </row>
    <row r="46" spans="1:30" s="191" customFormat="1" ht="14.4" customHeight="1" x14ac:dyDescent="0.3">
      <c r="A46" s="149" t="str">
        <f t="shared" si="3"/>
        <v/>
      </c>
      <c r="B46" s="188" t="str">
        <f t="shared" si="4"/>
        <v/>
      </c>
      <c r="C46" s="200"/>
      <c r="D46" s="201"/>
      <c r="E46" s="201"/>
      <c r="F46" s="202"/>
      <c r="G46" s="189"/>
      <c r="H46" s="190" t="s">
        <v>84</v>
      </c>
      <c r="I46" s="191">
        <f t="shared" si="5"/>
        <v>0</v>
      </c>
      <c r="J46" s="192">
        <f t="shared" si="6"/>
        <v>0</v>
      </c>
      <c r="K46" s="191">
        <f t="shared" si="7"/>
        <v>0</v>
      </c>
      <c r="L46" s="191">
        <f t="shared" si="8"/>
        <v>0</v>
      </c>
      <c r="M46" s="191">
        <f t="shared" si="9"/>
        <v>0</v>
      </c>
      <c r="N46" s="191">
        <f t="shared" si="10"/>
        <v>0</v>
      </c>
      <c r="O46" s="192"/>
      <c r="T46" s="193"/>
      <c r="V46" s="191" t="str" cm="1">
        <f t="array" ref="V46">IF(E46&lt;&gt;"", IF(D46&gt;E46, "| Velden '"&amp;$V$4&amp;ROW()&amp;"' en '"&amp;$W$4&amp;ROW()&amp;"': De datum uit dienst mag niet voor de datum in dienst vallen.", ""), IF(D46&gt;Datum_werkingsjaar_einde, "| Veld '"&amp;$V$4&amp;ROW()&amp;"': De datum in dienst mag niet na 31/12/"&amp;Datum_werkingsjaar&amp;" vallen.  ", ""))</f>
        <v/>
      </c>
      <c r="W46" s="191" t="str" cm="1">
        <f t="array" ref="W46">IF(D46&gt;E46, IF(E46&lt;&gt;"", "  ", ""), IF(E46&lt;&gt;"", IF(E46&lt;Datum_werkingsjaar_begin, "| Veld '"&amp;$W$4&amp;ROW()&amp;"': De datum uit dienst mag niet vóór 1/01/"&amp;Datum_werkingsjaar&amp;" vallen.  ", ""), ""))</f>
        <v/>
      </c>
      <c r="X46" s="191" t="str">
        <f t="shared" si="14"/>
        <v/>
      </c>
      <c r="Y46" s="191" t="str">
        <f t="shared" si="15"/>
        <v/>
      </c>
      <c r="Z46" s="194" t="str">
        <f t="shared" si="11"/>
        <v/>
      </c>
      <c r="AA46" s="191" t="str">
        <f>IF(I46&lt;&gt;1, IF(SUM(I46:$I$204)&lt;&gt;0, "| Laat geen witruimte tussen ingevulde rijen.", ""), "")</f>
        <v/>
      </c>
      <c r="AB46" s="194" t="str">
        <f t="shared" si="12"/>
        <v/>
      </c>
      <c r="AD46" s="76" t="str">
        <f t="shared" si="13"/>
        <v/>
      </c>
    </row>
    <row r="47" spans="1:30" s="191" customFormat="1" ht="14.4" customHeight="1" x14ac:dyDescent="0.3">
      <c r="A47" s="149" t="str">
        <f t="shared" si="3"/>
        <v/>
      </c>
      <c r="B47" s="188" t="str">
        <f t="shared" si="4"/>
        <v/>
      </c>
      <c r="C47" s="200"/>
      <c r="D47" s="201"/>
      <c r="E47" s="201"/>
      <c r="F47" s="202"/>
      <c r="G47" s="189"/>
      <c r="H47" s="190" t="s">
        <v>84</v>
      </c>
      <c r="I47" s="191">
        <f t="shared" si="5"/>
        <v>0</v>
      </c>
      <c r="J47" s="192">
        <f t="shared" si="6"/>
        <v>0</v>
      </c>
      <c r="K47" s="191">
        <f t="shared" si="7"/>
        <v>0</v>
      </c>
      <c r="L47" s="191">
        <f t="shared" si="8"/>
        <v>0</v>
      </c>
      <c r="M47" s="191">
        <f t="shared" si="9"/>
        <v>0</v>
      </c>
      <c r="N47" s="191">
        <f t="shared" si="10"/>
        <v>0</v>
      </c>
      <c r="O47" s="192"/>
      <c r="T47" s="193"/>
      <c r="V47" s="191" t="str" cm="1">
        <f t="array" ref="V47">IF(E47&lt;&gt;"", IF(D47&gt;E47, "| Velden '"&amp;$V$4&amp;ROW()&amp;"' en '"&amp;$W$4&amp;ROW()&amp;"': De datum uit dienst mag niet voor de datum in dienst vallen.", ""), IF(D47&gt;Datum_werkingsjaar_einde, "| Veld '"&amp;$V$4&amp;ROW()&amp;"': De datum in dienst mag niet na 31/12/"&amp;Datum_werkingsjaar&amp;" vallen.  ", ""))</f>
        <v/>
      </c>
      <c r="W47" s="191" t="str" cm="1">
        <f t="array" ref="W47">IF(D47&gt;E47, IF(E47&lt;&gt;"", "  ", ""), IF(E47&lt;&gt;"", IF(E47&lt;Datum_werkingsjaar_begin, "| Veld '"&amp;$W$4&amp;ROW()&amp;"': De datum uit dienst mag niet vóór 1/01/"&amp;Datum_werkingsjaar&amp;" vallen.  ", ""), ""))</f>
        <v/>
      </c>
      <c r="X47" s="191" t="str">
        <f t="shared" si="14"/>
        <v/>
      </c>
      <c r="Y47" s="191" t="str">
        <f t="shared" si="15"/>
        <v/>
      </c>
      <c r="Z47" s="194" t="str">
        <f t="shared" si="11"/>
        <v/>
      </c>
      <c r="AA47" s="191" t="str">
        <f>IF(I47&lt;&gt;1, IF(SUM(I47:$I$204)&lt;&gt;0, "| Laat geen witruimte tussen ingevulde rijen.", ""), "")</f>
        <v/>
      </c>
      <c r="AB47" s="194" t="str">
        <f t="shared" si="12"/>
        <v/>
      </c>
      <c r="AD47" s="76" t="str">
        <f t="shared" si="13"/>
        <v/>
      </c>
    </row>
    <row r="48" spans="1:30" s="191" customFormat="1" ht="14.4" customHeight="1" x14ac:dyDescent="0.3">
      <c r="A48" s="149" t="str">
        <f t="shared" si="3"/>
        <v/>
      </c>
      <c r="B48" s="188" t="str">
        <f t="shared" si="4"/>
        <v/>
      </c>
      <c r="C48" s="200"/>
      <c r="D48" s="201"/>
      <c r="E48" s="201"/>
      <c r="F48" s="202"/>
      <c r="G48" s="189"/>
      <c r="H48" s="190" t="s">
        <v>84</v>
      </c>
      <c r="I48" s="191">
        <f t="shared" si="5"/>
        <v>0</v>
      </c>
      <c r="J48" s="192">
        <f t="shared" si="6"/>
        <v>0</v>
      </c>
      <c r="K48" s="191">
        <f t="shared" si="7"/>
        <v>0</v>
      </c>
      <c r="L48" s="191">
        <f t="shared" si="8"/>
        <v>0</v>
      </c>
      <c r="M48" s="191">
        <f t="shared" si="9"/>
        <v>0</v>
      </c>
      <c r="N48" s="191">
        <f t="shared" si="10"/>
        <v>0</v>
      </c>
      <c r="O48" s="192"/>
      <c r="T48" s="193"/>
      <c r="V48" s="191" t="str" cm="1">
        <f t="array" ref="V48">IF(E48&lt;&gt;"", IF(D48&gt;E48, "| Velden '"&amp;$V$4&amp;ROW()&amp;"' en '"&amp;$W$4&amp;ROW()&amp;"': De datum uit dienst mag niet voor de datum in dienst vallen.", ""), IF(D48&gt;Datum_werkingsjaar_einde, "| Veld '"&amp;$V$4&amp;ROW()&amp;"': De datum in dienst mag niet na 31/12/"&amp;Datum_werkingsjaar&amp;" vallen.  ", ""))</f>
        <v/>
      </c>
      <c r="W48" s="191" t="str" cm="1">
        <f t="array" ref="W48">IF(D48&gt;E48, IF(E48&lt;&gt;"", "  ", ""), IF(E48&lt;&gt;"", IF(E48&lt;Datum_werkingsjaar_begin, "| Veld '"&amp;$W$4&amp;ROW()&amp;"': De datum uit dienst mag niet vóór 1/01/"&amp;Datum_werkingsjaar&amp;" vallen.  ", ""), ""))</f>
        <v/>
      </c>
      <c r="X48" s="191" t="str">
        <f t="shared" si="14"/>
        <v/>
      </c>
      <c r="Y48" s="191" t="str">
        <f t="shared" si="15"/>
        <v/>
      </c>
      <c r="Z48" s="194" t="str">
        <f t="shared" si="11"/>
        <v/>
      </c>
      <c r="AA48" s="191" t="str">
        <f>IF(I48&lt;&gt;1, IF(SUM(I48:$I$204)&lt;&gt;0, "| Laat geen witruimte tussen ingevulde rijen.", ""), "")</f>
        <v/>
      </c>
      <c r="AB48" s="194" t="str">
        <f t="shared" si="12"/>
        <v/>
      </c>
      <c r="AD48" s="76" t="str">
        <f t="shared" si="13"/>
        <v/>
      </c>
    </row>
    <row r="49" spans="1:30" s="191" customFormat="1" ht="14.4" customHeight="1" x14ac:dyDescent="0.3">
      <c r="A49" s="149" t="str">
        <f t="shared" si="3"/>
        <v/>
      </c>
      <c r="B49" s="188" t="str">
        <f t="shared" si="4"/>
        <v/>
      </c>
      <c r="C49" s="200"/>
      <c r="D49" s="201"/>
      <c r="E49" s="201"/>
      <c r="F49" s="202"/>
      <c r="G49" s="189"/>
      <c r="H49" s="190" t="s">
        <v>84</v>
      </c>
      <c r="I49" s="191">
        <f t="shared" si="5"/>
        <v>0</v>
      </c>
      <c r="J49" s="192">
        <f t="shared" si="6"/>
        <v>0</v>
      </c>
      <c r="K49" s="191">
        <f t="shared" si="7"/>
        <v>0</v>
      </c>
      <c r="L49" s="191">
        <f t="shared" si="8"/>
        <v>0</v>
      </c>
      <c r="M49" s="191">
        <f t="shared" si="9"/>
        <v>0</v>
      </c>
      <c r="N49" s="191">
        <f t="shared" si="10"/>
        <v>0</v>
      </c>
      <c r="O49" s="192"/>
      <c r="T49" s="193"/>
      <c r="V49" s="191" t="str" cm="1">
        <f t="array" ref="V49">IF(E49&lt;&gt;"", IF(D49&gt;E49, "| Velden '"&amp;$V$4&amp;ROW()&amp;"' en '"&amp;$W$4&amp;ROW()&amp;"': De datum uit dienst mag niet voor de datum in dienst vallen.", ""), IF(D49&gt;Datum_werkingsjaar_einde, "| Veld '"&amp;$V$4&amp;ROW()&amp;"': De datum in dienst mag niet na 31/12/"&amp;Datum_werkingsjaar&amp;" vallen.  ", ""))</f>
        <v/>
      </c>
      <c r="W49" s="191" t="str" cm="1">
        <f t="array" ref="W49">IF(D49&gt;E49, IF(E49&lt;&gt;"", "  ", ""), IF(E49&lt;&gt;"", IF(E49&lt;Datum_werkingsjaar_begin, "| Veld '"&amp;$W$4&amp;ROW()&amp;"': De datum uit dienst mag niet vóór 1/01/"&amp;Datum_werkingsjaar&amp;" vallen.  ", ""), ""))</f>
        <v/>
      </c>
      <c r="X49" s="191" t="str">
        <f t="shared" si="14"/>
        <v/>
      </c>
      <c r="Y49" s="191" t="str">
        <f t="shared" si="15"/>
        <v/>
      </c>
      <c r="Z49" s="194" t="str">
        <f t="shared" si="11"/>
        <v/>
      </c>
      <c r="AA49" s="191" t="str">
        <f>IF(I49&lt;&gt;1, IF(SUM(I49:$I$204)&lt;&gt;0, "| Laat geen witruimte tussen ingevulde rijen.", ""), "")</f>
        <v/>
      </c>
      <c r="AB49" s="194" t="str">
        <f t="shared" si="12"/>
        <v/>
      </c>
      <c r="AD49" s="76" t="str">
        <f t="shared" si="13"/>
        <v/>
      </c>
    </row>
    <row r="50" spans="1:30" s="191" customFormat="1" ht="14.4" customHeight="1" x14ac:dyDescent="0.3">
      <c r="A50" s="149" t="str">
        <f t="shared" si="3"/>
        <v/>
      </c>
      <c r="B50" s="188" t="str">
        <f t="shared" si="4"/>
        <v/>
      </c>
      <c r="C50" s="200"/>
      <c r="D50" s="201"/>
      <c r="E50" s="201"/>
      <c r="F50" s="202"/>
      <c r="G50" s="189"/>
      <c r="H50" s="190" t="s">
        <v>84</v>
      </c>
      <c r="I50" s="191">
        <f t="shared" si="5"/>
        <v>0</v>
      </c>
      <c r="J50" s="192">
        <f t="shared" si="6"/>
        <v>0</v>
      </c>
      <c r="K50" s="191">
        <f t="shared" si="7"/>
        <v>0</v>
      </c>
      <c r="L50" s="191">
        <f t="shared" si="8"/>
        <v>0</v>
      </c>
      <c r="M50" s="191">
        <f t="shared" si="9"/>
        <v>0</v>
      </c>
      <c r="N50" s="191">
        <f t="shared" si="10"/>
        <v>0</v>
      </c>
      <c r="O50" s="192"/>
      <c r="T50" s="193"/>
      <c r="V50" s="191" t="str" cm="1">
        <f t="array" ref="V50">IF(E50&lt;&gt;"", IF(D50&gt;E50, "| Velden '"&amp;$V$4&amp;ROW()&amp;"' en '"&amp;$W$4&amp;ROW()&amp;"': De datum uit dienst mag niet voor de datum in dienst vallen.", ""), IF(D50&gt;Datum_werkingsjaar_einde, "| Veld '"&amp;$V$4&amp;ROW()&amp;"': De datum in dienst mag niet na 31/12/"&amp;Datum_werkingsjaar&amp;" vallen.  ", ""))</f>
        <v/>
      </c>
      <c r="W50" s="191" t="str" cm="1">
        <f t="array" ref="W50">IF(D50&gt;E50, IF(E50&lt;&gt;"", "  ", ""), IF(E50&lt;&gt;"", IF(E50&lt;Datum_werkingsjaar_begin, "| Veld '"&amp;$W$4&amp;ROW()&amp;"': De datum uit dienst mag niet vóór 1/01/"&amp;Datum_werkingsjaar&amp;" vallen.  ", ""), ""))</f>
        <v/>
      </c>
      <c r="X50" s="191" t="str">
        <f t="shared" si="14"/>
        <v/>
      </c>
      <c r="Y50" s="191" t="str">
        <f t="shared" si="15"/>
        <v/>
      </c>
      <c r="Z50" s="194" t="str">
        <f t="shared" si="11"/>
        <v/>
      </c>
      <c r="AA50" s="191" t="str">
        <f>IF(I50&lt;&gt;1, IF(SUM(I50:$I$204)&lt;&gt;0, "| Laat geen witruimte tussen ingevulde rijen.", ""), "")</f>
        <v/>
      </c>
      <c r="AB50" s="194" t="str">
        <f t="shared" si="12"/>
        <v/>
      </c>
      <c r="AD50" s="76" t="str">
        <f t="shared" si="13"/>
        <v/>
      </c>
    </row>
    <row r="51" spans="1:30" s="191" customFormat="1" ht="14.4" customHeight="1" x14ac:dyDescent="0.3">
      <c r="A51" s="149" t="str">
        <f t="shared" si="3"/>
        <v/>
      </c>
      <c r="B51" s="188" t="str">
        <f t="shared" si="4"/>
        <v/>
      </c>
      <c r="C51" s="200"/>
      <c r="D51" s="201"/>
      <c r="E51" s="201"/>
      <c r="F51" s="202"/>
      <c r="G51" s="189"/>
      <c r="H51" s="190" t="s">
        <v>84</v>
      </c>
      <c r="I51" s="191">
        <f t="shared" si="5"/>
        <v>0</v>
      </c>
      <c r="J51" s="192">
        <f t="shared" si="6"/>
        <v>0</v>
      </c>
      <c r="K51" s="191">
        <f t="shared" si="7"/>
        <v>0</v>
      </c>
      <c r="L51" s="191">
        <f t="shared" si="8"/>
        <v>0</v>
      </c>
      <c r="M51" s="191">
        <f t="shared" si="9"/>
        <v>0</v>
      </c>
      <c r="N51" s="191">
        <f t="shared" si="10"/>
        <v>0</v>
      </c>
      <c r="O51" s="192"/>
      <c r="T51" s="193"/>
      <c r="V51" s="191" t="str" cm="1">
        <f t="array" ref="V51">IF(E51&lt;&gt;"", IF(D51&gt;E51, "| Velden '"&amp;$V$4&amp;ROW()&amp;"' en '"&amp;$W$4&amp;ROW()&amp;"': De datum uit dienst mag niet voor de datum in dienst vallen.", ""), IF(D51&gt;Datum_werkingsjaar_einde, "| Veld '"&amp;$V$4&amp;ROW()&amp;"': De datum in dienst mag niet na 31/12/"&amp;Datum_werkingsjaar&amp;" vallen.  ", ""))</f>
        <v/>
      </c>
      <c r="W51" s="191" t="str" cm="1">
        <f t="array" ref="W51">IF(D51&gt;E51, IF(E51&lt;&gt;"", "  ", ""), IF(E51&lt;&gt;"", IF(E51&lt;Datum_werkingsjaar_begin, "| Veld '"&amp;$W$4&amp;ROW()&amp;"': De datum uit dienst mag niet vóór 1/01/"&amp;Datum_werkingsjaar&amp;" vallen.  ", ""), ""))</f>
        <v/>
      </c>
      <c r="X51" s="191" t="str">
        <f t="shared" si="14"/>
        <v/>
      </c>
      <c r="Y51" s="191" t="str">
        <f t="shared" si="15"/>
        <v/>
      </c>
      <c r="Z51" s="194" t="str">
        <f t="shared" si="11"/>
        <v/>
      </c>
      <c r="AA51" s="191" t="str">
        <f>IF(I51&lt;&gt;1, IF(SUM(I51:$I$204)&lt;&gt;0, "| Laat geen witruimte tussen ingevulde rijen.", ""), "")</f>
        <v/>
      </c>
      <c r="AB51" s="194" t="str">
        <f t="shared" si="12"/>
        <v/>
      </c>
      <c r="AD51" s="76" t="str">
        <f t="shared" si="13"/>
        <v/>
      </c>
    </row>
    <row r="52" spans="1:30" s="191" customFormat="1" ht="14.4" customHeight="1" x14ac:dyDescent="0.3">
      <c r="A52" s="149" t="str">
        <f t="shared" si="3"/>
        <v/>
      </c>
      <c r="B52" s="188" t="str">
        <f t="shared" si="4"/>
        <v/>
      </c>
      <c r="C52" s="200"/>
      <c r="D52" s="201"/>
      <c r="E52" s="201"/>
      <c r="F52" s="202"/>
      <c r="G52" s="189"/>
      <c r="H52" s="190" t="s">
        <v>84</v>
      </c>
      <c r="I52" s="191">
        <f t="shared" si="5"/>
        <v>0</v>
      </c>
      <c r="J52" s="192">
        <f t="shared" si="6"/>
        <v>0</v>
      </c>
      <c r="K52" s="191">
        <f t="shared" si="7"/>
        <v>0</v>
      </c>
      <c r="L52" s="191">
        <f t="shared" si="8"/>
        <v>0</v>
      </c>
      <c r="M52" s="191">
        <f t="shared" si="9"/>
        <v>0</v>
      </c>
      <c r="N52" s="191">
        <f t="shared" si="10"/>
        <v>0</v>
      </c>
      <c r="O52" s="192"/>
      <c r="T52" s="193"/>
      <c r="V52" s="191" t="str" cm="1">
        <f t="array" ref="V52">IF(E52&lt;&gt;"", IF(D52&gt;E52, "| Velden '"&amp;$V$4&amp;ROW()&amp;"' en '"&amp;$W$4&amp;ROW()&amp;"': De datum uit dienst mag niet voor de datum in dienst vallen.", ""), IF(D52&gt;Datum_werkingsjaar_einde, "| Veld '"&amp;$V$4&amp;ROW()&amp;"': De datum in dienst mag niet na 31/12/"&amp;Datum_werkingsjaar&amp;" vallen.  ", ""))</f>
        <v/>
      </c>
      <c r="W52" s="191" t="str" cm="1">
        <f t="array" ref="W52">IF(D52&gt;E52, IF(E52&lt;&gt;"", "  ", ""), IF(E52&lt;&gt;"", IF(E52&lt;Datum_werkingsjaar_begin, "| Veld '"&amp;$W$4&amp;ROW()&amp;"': De datum uit dienst mag niet vóór 1/01/"&amp;Datum_werkingsjaar&amp;" vallen.  ", ""), ""))</f>
        <v/>
      </c>
      <c r="X52" s="191" t="str">
        <f t="shared" si="14"/>
        <v/>
      </c>
      <c r="Y52" s="191" t="str">
        <f t="shared" si="15"/>
        <v/>
      </c>
      <c r="Z52" s="194" t="str">
        <f t="shared" si="11"/>
        <v/>
      </c>
      <c r="AA52" s="191" t="str">
        <f>IF(I52&lt;&gt;1, IF(SUM(I52:$I$204)&lt;&gt;0, "| Laat geen witruimte tussen ingevulde rijen.", ""), "")</f>
        <v/>
      </c>
      <c r="AB52" s="194" t="str">
        <f t="shared" si="12"/>
        <v/>
      </c>
      <c r="AD52" s="76" t="str">
        <f t="shared" si="13"/>
        <v/>
      </c>
    </row>
    <row r="53" spans="1:30" s="191" customFormat="1" ht="14.4" customHeight="1" x14ac:dyDescent="0.3">
      <c r="A53" s="149" t="str">
        <f t="shared" si="3"/>
        <v/>
      </c>
      <c r="B53" s="188" t="str">
        <f t="shared" si="4"/>
        <v/>
      </c>
      <c r="C53" s="200"/>
      <c r="D53" s="201"/>
      <c r="E53" s="201"/>
      <c r="F53" s="202"/>
      <c r="G53" s="189"/>
      <c r="H53" s="190" t="s">
        <v>84</v>
      </c>
      <c r="I53" s="191">
        <f t="shared" si="5"/>
        <v>0</v>
      </c>
      <c r="J53" s="192">
        <f t="shared" si="6"/>
        <v>0</v>
      </c>
      <c r="K53" s="191">
        <f t="shared" si="7"/>
        <v>0</v>
      </c>
      <c r="L53" s="191">
        <f t="shared" si="8"/>
        <v>0</v>
      </c>
      <c r="M53" s="191">
        <f t="shared" si="9"/>
        <v>0</v>
      </c>
      <c r="N53" s="191">
        <f t="shared" si="10"/>
        <v>0</v>
      </c>
      <c r="O53" s="192"/>
      <c r="T53" s="193"/>
      <c r="V53" s="191" t="str" cm="1">
        <f t="array" ref="V53">IF(E53&lt;&gt;"", IF(D53&gt;E53, "| Velden '"&amp;$V$4&amp;ROW()&amp;"' en '"&amp;$W$4&amp;ROW()&amp;"': De datum uit dienst mag niet voor de datum in dienst vallen.", ""), IF(D53&gt;Datum_werkingsjaar_einde, "| Veld '"&amp;$V$4&amp;ROW()&amp;"': De datum in dienst mag niet na 31/12/"&amp;Datum_werkingsjaar&amp;" vallen.  ", ""))</f>
        <v/>
      </c>
      <c r="W53" s="191" t="str" cm="1">
        <f t="array" ref="W53">IF(D53&gt;E53, IF(E53&lt;&gt;"", "  ", ""), IF(E53&lt;&gt;"", IF(E53&lt;Datum_werkingsjaar_begin, "| Veld '"&amp;$W$4&amp;ROW()&amp;"': De datum uit dienst mag niet vóór 1/01/"&amp;Datum_werkingsjaar&amp;" vallen.  ", ""), ""))</f>
        <v/>
      </c>
      <c r="X53" s="191" t="str">
        <f t="shared" si="14"/>
        <v/>
      </c>
      <c r="Y53" s="191" t="str">
        <f t="shared" si="15"/>
        <v/>
      </c>
      <c r="Z53" s="194" t="str">
        <f t="shared" si="11"/>
        <v/>
      </c>
      <c r="AA53" s="191" t="str">
        <f>IF(I53&lt;&gt;1, IF(SUM(I53:$I$204)&lt;&gt;0, "| Laat geen witruimte tussen ingevulde rijen.", ""), "")</f>
        <v/>
      </c>
      <c r="AB53" s="194" t="str">
        <f t="shared" si="12"/>
        <v/>
      </c>
      <c r="AD53" s="76" t="str">
        <f t="shared" si="13"/>
        <v/>
      </c>
    </row>
    <row r="54" spans="1:30" s="191" customFormat="1" ht="14.4" customHeight="1" x14ac:dyDescent="0.3">
      <c r="A54" s="149" t="str">
        <f t="shared" si="3"/>
        <v/>
      </c>
      <c r="B54" s="188" t="str">
        <f t="shared" si="4"/>
        <v/>
      </c>
      <c r="C54" s="200"/>
      <c r="D54" s="201"/>
      <c r="E54" s="201"/>
      <c r="F54" s="202"/>
      <c r="G54" s="189"/>
      <c r="H54" s="190" t="s">
        <v>84</v>
      </c>
      <c r="I54" s="191">
        <f t="shared" si="5"/>
        <v>0</v>
      </c>
      <c r="J54" s="192">
        <f t="shared" si="6"/>
        <v>0</v>
      </c>
      <c r="K54" s="191">
        <f t="shared" si="7"/>
        <v>0</v>
      </c>
      <c r="L54" s="191">
        <f t="shared" si="8"/>
        <v>0</v>
      </c>
      <c r="M54" s="191">
        <f t="shared" si="9"/>
        <v>0</v>
      </c>
      <c r="N54" s="191">
        <f t="shared" si="10"/>
        <v>0</v>
      </c>
      <c r="O54" s="192"/>
      <c r="T54" s="193"/>
      <c r="V54" s="191" t="str" cm="1">
        <f t="array" ref="V54">IF(E54&lt;&gt;"", IF(D54&gt;E54, "| Velden '"&amp;$V$4&amp;ROW()&amp;"' en '"&amp;$W$4&amp;ROW()&amp;"': De datum uit dienst mag niet voor de datum in dienst vallen.", ""), IF(D54&gt;Datum_werkingsjaar_einde, "| Veld '"&amp;$V$4&amp;ROW()&amp;"': De datum in dienst mag niet na 31/12/"&amp;Datum_werkingsjaar&amp;" vallen.  ", ""))</f>
        <v/>
      </c>
      <c r="W54" s="191" t="str" cm="1">
        <f t="array" ref="W54">IF(D54&gt;E54, IF(E54&lt;&gt;"", "  ", ""), IF(E54&lt;&gt;"", IF(E54&lt;Datum_werkingsjaar_begin, "| Veld '"&amp;$W$4&amp;ROW()&amp;"': De datum uit dienst mag niet vóór 1/01/"&amp;Datum_werkingsjaar&amp;" vallen.  ", ""), ""))</f>
        <v/>
      </c>
      <c r="X54" s="191" t="str">
        <f t="shared" si="14"/>
        <v/>
      </c>
      <c r="Y54" s="191" t="str">
        <f t="shared" si="15"/>
        <v/>
      </c>
      <c r="Z54" s="194" t="str">
        <f t="shared" si="11"/>
        <v/>
      </c>
      <c r="AA54" s="191" t="str">
        <f>IF(I54&lt;&gt;1, IF(SUM(I54:$I$204)&lt;&gt;0, "| Laat geen witruimte tussen ingevulde rijen.", ""), "")</f>
        <v/>
      </c>
      <c r="AB54" s="194" t="str">
        <f t="shared" si="12"/>
        <v/>
      </c>
      <c r="AD54" s="76" t="str">
        <f t="shared" si="13"/>
        <v/>
      </c>
    </row>
    <row r="55" spans="1:30" s="191" customFormat="1" ht="14.4" customHeight="1" x14ac:dyDescent="0.3">
      <c r="A55" s="149" t="str">
        <f t="shared" si="3"/>
        <v/>
      </c>
      <c r="B55" s="188" t="str">
        <f t="shared" si="4"/>
        <v/>
      </c>
      <c r="C55" s="200"/>
      <c r="D55" s="201"/>
      <c r="E55" s="201"/>
      <c r="F55" s="202"/>
      <c r="G55" s="189"/>
      <c r="H55" s="190" t="s">
        <v>84</v>
      </c>
      <c r="I55" s="191">
        <f t="shared" si="5"/>
        <v>0</v>
      </c>
      <c r="J55" s="192">
        <f t="shared" si="6"/>
        <v>0</v>
      </c>
      <c r="K55" s="191">
        <f t="shared" si="7"/>
        <v>0</v>
      </c>
      <c r="L55" s="191">
        <f t="shared" si="8"/>
        <v>0</v>
      </c>
      <c r="M55" s="191">
        <f t="shared" si="9"/>
        <v>0</v>
      </c>
      <c r="N55" s="191">
        <f t="shared" si="10"/>
        <v>0</v>
      </c>
      <c r="O55" s="192"/>
      <c r="T55" s="193"/>
      <c r="V55" s="191" t="str" cm="1">
        <f t="array" ref="V55">IF(E55&lt;&gt;"", IF(D55&gt;E55, "| Velden '"&amp;$V$4&amp;ROW()&amp;"' en '"&amp;$W$4&amp;ROW()&amp;"': De datum uit dienst mag niet voor de datum in dienst vallen.", ""), IF(D55&gt;Datum_werkingsjaar_einde, "| Veld '"&amp;$V$4&amp;ROW()&amp;"': De datum in dienst mag niet na 31/12/"&amp;Datum_werkingsjaar&amp;" vallen.  ", ""))</f>
        <v/>
      </c>
      <c r="W55" s="191" t="str" cm="1">
        <f t="array" ref="W55">IF(D55&gt;E55, IF(E55&lt;&gt;"", "  ", ""), IF(E55&lt;&gt;"", IF(E55&lt;Datum_werkingsjaar_begin, "| Veld '"&amp;$W$4&amp;ROW()&amp;"': De datum uit dienst mag niet vóór 1/01/"&amp;Datum_werkingsjaar&amp;" vallen.  ", ""), ""))</f>
        <v/>
      </c>
      <c r="X55" s="191" t="str">
        <f t="shared" si="14"/>
        <v/>
      </c>
      <c r="Y55" s="191" t="str">
        <f t="shared" si="15"/>
        <v/>
      </c>
      <c r="Z55" s="194" t="str">
        <f t="shared" si="11"/>
        <v/>
      </c>
      <c r="AA55" s="191" t="str">
        <f>IF(I55&lt;&gt;1, IF(SUM(I55:$I$204)&lt;&gt;0, "| Laat geen witruimte tussen ingevulde rijen.", ""), "")</f>
        <v/>
      </c>
      <c r="AB55" s="194" t="str">
        <f t="shared" si="12"/>
        <v/>
      </c>
      <c r="AD55" s="76" t="str">
        <f t="shared" si="13"/>
        <v/>
      </c>
    </row>
    <row r="56" spans="1:30" s="191" customFormat="1" ht="14.4" customHeight="1" x14ac:dyDescent="0.3">
      <c r="A56" s="149" t="str">
        <f t="shared" si="3"/>
        <v/>
      </c>
      <c r="B56" s="188" t="str">
        <f t="shared" si="4"/>
        <v/>
      </c>
      <c r="C56" s="200"/>
      <c r="D56" s="201"/>
      <c r="E56" s="201"/>
      <c r="F56" s="202"/>
      <c r="G56" s="189"/>
      <c r="H56" s="190" t="s">
        <v>84</v>
      </c>
      <c r="I56" s="191">
        <f t="shared" si="5"/>
        <v>0</v>
      </c>
      <c r="J56" s="192">
        <f t="shared" si="6"/>
        <v>0</v>
      </c>
      <c r="K56" s="191">
        <f t="shared" si="7"/>
        <v>0</v>
      </c>
      <c r="L56" s="191">
        <f t="shared" si="8"/>
        <v>0</v>
      </c>
      <c r="M56" s="191">
        <f t="shared" si="9"/>
        <v>0</v>
      </c>
      <c r="N56" s="191">
        <f t="shared" si="10"/>
        <v>0</v>
      </c>
      <c r="O56" s="192"/>
      <c r="T56" s="193"/>
      <c r="V56" s="191" t="str" cm="1">
        <f t="array" ref="V56">IF(E56&lt;&gt;"", IF(D56&gt;E56, "| Velden '"&amp;$V$4&amp;ROW()&amp;"' en '"&amp;$W$4&amp;ROW()&amp;"': De datum uit dienst mag niet voor de datum in dienst vallen.", ""), IF(D56&gt;Datum_werkingsjaar_einde, "| Veld '"&amp;$V$4&amp;ROW()&amp;"': De datum in dienst mag niet na 31/12/"&amp;Datum_werkingsjaar&amp;" vallen.  ", ""))</f>
        <v/>
      </c>
      <c r="W56" s="191" t="str" cm="1">
        <f t="array" ref="W56">IF(D56&gt;E56, IF(E56&lt;&gt;"", "  ", ""), IF(E56&lt;&gt;"", IF(E56&lt;Datum_werkingsjaar_begin, "| Veld '"&amp;$W$4&amp;ROW()&amp;"': De datum uit dienst mag niet vóór 1/01/"&amp;Datum_werkingsjaar&amp;" vallen.  ", ""), ""))</f>
        <v/>
      </c>
      <c r="X56" s="191" t="str">
        <f t="shared" si="14"/>
        <v/>
      </c>
      <c r="Y56" s="191" t="str">
        <f t="shared" si="15"/>
        <v/>
      </c>
      <c r="Z56" s="194" t="str">
        <f t="shared" si="11"/>
        <v/>
      </c>
      <c r="AA56" s="191" t="str">
        <f>IF(I56&lt;&gt;1, IF(SUM(I56:$I$204)&lt;&gt;0, "| Laat geen witruimte tussen ingevulde rijen.", ""), "")</f>
        <v/>
      </c>
      <c r="AB56" s="194" t="str">
        <f t="shared" si="12"/>
        <v/>
      </c>
      <c r="AD56" s="76" t="str">
        <f t="shared" si="13"/>
        <v/>
      </c>
    </row>
    <row r="57" spans="1:30" s="191" customFormat="1" ht="14.4" customHeight="1" x14ac:dyDescent="0.3">
      <c r="A57" s="149" t="str">
        <f t="shared" si="3"/>
        <v/>
      </c>
      <c r="B57" s="188" t="str">
        <f t="shared" si="4"/>
        <v/>
      </c>
      <c r="C57" s="200"/>
      <c r="D57" s="201"/>
      <c r="E57" s="201"/>
      <c r="F57" s="202"/>
      <c r="G57" s="189"/>
      <c r="H57" s="190" t="s">
        <v>84</v>
      </c>
      <c r="I57" s="191">
        <f t="shared" si="5"/>
        <v>0</v>
      </c>
      <c r="J57" s="192">
        <f t="shared" si="6"/>
        <v>0</v>
      </c>
      <c r="K57" s="191">
        <f t="shared" si="7"/>
        <v>0</v>
      </c>
      <c r="L57" s="191">
        <f t="shared" si="8"/>
        <v>0</v>
      </c>
      <c r="M57" s="191">
        <f t="shared" si="9"/>
        <v>0</v>
      </c>
      <c r="N57" s="191">
        <f t="shared" si="10"/>
        <v>0</v>
      </c>
      <c r="O57" s="192"/>
      <c r="T57" s="193"/>
      <c r="V57" s="191" t="str" cm="1">
        <f t="array" ref="V57">IF(E57&lt;&gt;"", IF(D57&gt;E57, "| Velden '"&amp;$V$4&amp;ROW()&amp;"' en '"&amp;$W$4&amp;ROW()&amp;"': De datum uit dienst mag niet voor de datum in dienst vallen.", ""), IF(D57&gt;Datum_werkingsjaar_einde, "| Veld '"&amp;$V$4&amp;ROW()&amp;"': De datum in dienst mag niet na 31/12/"&amp;Datum_werkingsjaar&amp;" vallen.  ", ""))</f>
        <v/>
      </c>
      <c r="W57" s="191" t="str" cm="1">
        <f t="array" ref="W57">IF(D57&gt;E57, IF(E57&lt;&gt;"", "  ", ""), IF(E57&lt;&gt;"", IF(E57&lt;Datum_werkingsjaar_begin, "| Veld '"&amp;$W$4&amp;ROW()&amp;"': De datum uit dienst mag niet vóór 1/01/"&amp;Datum_werkingsjaar&amp;" vallen.  ", ""), ""))</f>
        <v/>
      </c>
      <c r="X57" s="191" t="str">
        <f t="shared" si="14"/>
        <v/>
      </c>
      <c r="Y57" s="191" t="str">
        <f t="shared" si="15"/>
        <v/>
      </c>
      <c r="Z57" s="194" t="str">
        <f t="shared" si="11"/>
        <v/>
      </c>
      <c r="AA57" s="191" t="str">
        <f>IF(I57&lt;&gt;1, IF(SUM(I57:$I$204)&lt;&gt;0, "| Laat geen witruimte tussen ingevulde rijen.", ""), "")</f>
        <v/>
      </c>
      <c r="AB57" s="194" t="str">
        <f t="shared" si="12"/>
        <v/>
      </c>
      <c r="AD57" s="76" t="str">
        <f t="shared" si="13"/>
        <v/>
      </c>
    </row>
    <row r="58" spans="1:30" s="191" customFormat="1" ht="14.4" customHeight="1" x14ac:dyDescent="0.3">
      <c r="A58" s="149" t="str">
        <f t="shared" si="3"/>
        <v/>
      </c>
      <c r="B58" s="188" t="str">
        <f t="shared" si="4"/>
        <v/>
      </c>
      <c r="C58" s="200"/>
      <c r="D58" s="201"/>
      <c r="E58" s="201"/>
      <c r="F58" s="202"/>
      <c r="G58" s="189"/>
      <c r="H58" s="190" t="s">
        <v>84</v>
      </c>
      <c r="I58" s="191">
        <f t="shared" si="5"/>
        <v>0</v>
      </c>
      <c r="J58" s="192">
        <f t="shared" si="6"/>
        <v>0</v>
      </c>
      <c r="K58" s="191">
        <f t="shared" si="7"/>
        <v>0</v>
      </c>
      <c r="L58" s="191">
        <f t="shared" si="8"/>
        <v>0</v>
      </c>
      <c r="M58" s="191">
        <f t="shared" si="9"/>
        <v>0</v>
      </c>
      <c r="N58" s="191">
        <f t="shared" si="10"/>
        <v>0</v>
      </c>
      <c r="O58" s="192"/>
      <c r="T58" s="193"/>
      <c r="V58" s="191" t="str" cm="1">
        <f t="array" ref="V58">IF(E58&lt;&gt;"", IF(D58&gt;E58, "| Velden '"&amp;$V$4&amp;ROW()&amp;"' en '"&amp;$W$4&amp;ROW()&amp;"': De datum uit dienst mag niet voor de datum in dienst vallen.", ""), IF(D58&gt;Datum_werkingsjaar_einde, "| Veld '"&amp;$V$4&amp;ROW()&amp;"': De datum in dienst mag niet na 31/12/"&amp;Datum_werkingsjaar&amp;" vallen.  ", ""))</f>
        <v/>
      </c>
      <c r="W58" s="191" t="str" cm="1">
        <f t="array" ref="W58">IF(D58&gt;E58, IF(E58&lt;&gt;"", "  ", ""), IF(E58&lt;&gt;"", IF(E58&lt;Datum_werkingsjaar_begin, "| Veld '"&amp;$W$4&amp;ROW()&amp;"': De datum uit dienst mag niet vóór 1/01/"&amp;Datum_werkingsjaar&amp;" vallen.  ", ""), ""))</f>
        <v/>
      </c>
      <c r="X58" s="191" t="str">
        <f t="shared" si="14"/>
        <v/>
      </c>
      <c r="Y58" s="191" t="str">
        <f t="shared" si="15"/>
        <v/>
      </c>
      <c r="Z58" s="194" t="str">
        <f t="shared" si="11"/>
        <v/>
      </c>
      <c r="AA58" s="191" t="str">
        <f>IF(I58&lt;&gt;1, IF(SUM(I58:$I$204)&lt;&gt;0, "| Laat geen witruimte tussen ingevulde rijen.", ""), "")</f>
        <v/>
      </c>
      <c r="AB58" s="194" t="str">
        <f t="shared" si="12"/>
        <v/>
      </c>
      <c r="AD58" s="76" t="str">
        <f t="shared" si="13"/>
        <v/>
      </c>
    </row>
    <row r="59" spans="1:30" s="191" customFormat="1" ht="14.4" customHeight="1" x14ac:dyDescent="0.3">
      <c r="A59" s="149" t="str">
        <f t="shared" si="3"/>
        <v/>
      </c>
      <c r="B59" s="188" t="str">
        <f t="shared" si="4"/>
        <v/>
      </c>
      <c r="C59" s="200"/>
      <c r="D59" s="201"/>
      <c r="E59" s="201"/>
      <c r="F59" s="202"/>
      <c r="G59" s="189"/>
      <c r="H59" s="190" t="s">
        <v>84</v>
      </c>
      <c r="I59" s="191">
        <f t="shared" si="5"/>
        <v>0</v>
      </c>
      <c r="J59" s="192">
        <f t="shared" si="6"/>
        <v>0</v>
      </c>
      <c r="K59" s="191">
        <f t="shared" si="7"/>
        <v>0</v>
      </c>
      <c r="L59" s="191">
        <f t="shared" si="8"/>
        <v>0</v>
      </c>
      <c r="M59" s="191">
        <f t="shared" si="9"/>
        <v>0</v>
      </c>
      <c r="N59" s="191">
        <f t="shared" si="10"/>
        <v>0</v>
      </c>
      <c r="O59" s="192"/>
      <c r="T59" s="193"/>
      <c r="V59" s="191" t="str" cm="1">
        <f t="array" ref="V59">IF(E59&lt;&gt;"", IF(D59&gt;E59, "| Velden '"&amp;$V$4&amp;ROW()&amp;"' en '"&amp;$W$4&amp;ROW()&amp;"': De datum uit dienst mag niet voor de datum in dienst vallen.", ""), IF(D59&gt;Datum_werkingsjaar_einde, "| Veld '"&amp;$V$4&amp;ROW()&amp;"': De datum in dienst mag niet na 31/12/"&amp;Datum_werkingsjaar&amp;" vallen.  ", ""))</f>
        <v/>
      </c>
      <c r="W59" s="191" t="str" cm="1">
        <f t="array" ref="W59">IF(D59&gt;E59, IF(E59&lt;&gt;"", "  ", ""), IF(E59&lt;&gt;"", IF(E59&lt;Datum_werkingsjaar_begin, "| Veld '"&amp;$W$4&amp;ROW()&amp;"': De datum uit dienst mag niet vóór 1/01/"&amp;Datum_werkingsjaar&amp;" vallen.  ", ""), ""))</f>
        <v/>
      </c>
      <c r="X59" s="191" t="str">
        <f t="shared" si="14"/>
        <v/>
      </c>
      <c r="Y59" s="191" t="str">
        <f t="shared" si="15"/>
        <v/>
      </c>
      <c r="Z59" s="194" t="str">
        <f t="shared" si="11"/>
        <v/>
      </c>
      <c r="AA59" s="191" t="str">
        <f>IF(I59&lt;&gt;1, IF(SUM(I59:$I$204)&lt;&gt;0, "| Laat geen witruimte tussen ingevulde rijen.", ""), "")</f>
        <v/>
      </c>
      <c r="AB59" s="194" t="str">
        <f t="shared" si="12"/>
        <v/>
      </c>
      <c r="AD59" s="76" t="str">
        <f t="shared" si="13"/>
        <v/>
      </c>
    </row>
    <row r="60" spans="1:30" s="191" customFormat="1" ht="14.4" customHeight="1" x14ac:dyDescent="0.3">
      <c r="A60" s="149" t="str">
        <f t="shared" si="3"/>
        <v/>
      </c>
      <c r="B60" s="188" t="str">
        <f t="shared" si="4"/>
        <v/>
      </c>
      <c r="C60" s="200"/>
      <c r="D60" s="201"/>
      <c r="E60" s="201"/>
      <c r="F60" s="202"/>
      <c r="G60" s="189"/>
      <c r="H60" s="190" t="s">
        <v>84</v>
      </c>
      <c r="I60" s="191">
        <f t="shared" si="5"/>
        <v>0</v>
      </c>
      <c r="J60" s="192">
        <f t="shared" si="6"/>
        <v>0</v>
      </c>
      <c r="K60" s="191">
        <f t="shared" si="7"/>
        <v>0</v>
      </c>
      <c r="L60" s="191">
        <f t="shared" si="8"/>
        <v>0</v>
      </c>
      <c r="M60" s="191">
        <f t="shared" si="9"/>
        <v>0</v>
      </c>
      <c r="N60" s="191">
        <f t="shared" si="10"/>
        <v>0</v>
      </c>
      <c r="O60" s="192"/>
      <c r="T60" s="193"/>
      <c r="V60" s="191" t="str" cm="1">
        <f t="array" ref="V60">IF(E60&lt;&gt;"", IF(D60&gt;E60, "| Velden '"&amp;$V$4&amp;ROW()&amp;"' en '"&amp;$W$4&amp;ROW()&amp;"': De datum uit dienst mag niet voor de datum in dienst vallen.", ""), IF(D60&gt;Datum_werkingsjaar_einde, "| Veld '"&amp;$V$4&amp;ROW()&amp;"': De datum in dienst mag niet na 31/12/"&amp;Datum_werkingsjaar&amp;" vallen.  ", ""))</f>
        <v/>
      </c>
      <c r="W60" s="191" t="str" cm="1">
        <f t="array" ref="W60">IF(D60&gt;E60, IF(E60&lt;&gt;"", "  ", ""), IF(E60&lt;&gt;"", IF(E60&lt;Datum_werkingsjaar_begin, "| Veld '"&amp;$W$4&amp;ROW()&amp;"': De datum uit dienst mag niet vóór 1/01/"&amp;Datum_werkingsjaar&amp;" vallen.  ", ""), ""))</f>
        <v/>
      </c>
      <c r="X60" s="191" t="str">
        <f t="shared" si="14"/>
        <v/>
      </c>
      <c r="Y60" s="191" t="str">
        <f t="shared" si="15"/>
        <v/>
      </c>
      <c r="Z60" s="194" t="str">
        <f t="shared" si="11"/>
        <v/>
      </c>
      <c r="AA60" s="191" t="str">
        <f>IF(I60&lt;&gt;1, IF(SUM(I60:$I$204)&lt;&gt;0, "| Laat geen witruimte tussen ingevulde rijen.", ""), "")</f>
        <v/>
      </c>
      <c r="AB60" s="194" t="str">
        <f t="shared" si="12"/>
        <v/>
      </c>
      <c r="AD60" s="76" t="str">
        <f t="shared" si="13"/>
        <v/>
      </c>
    </row>
    <row r="61" spans="1:30" s="191" customFormat="1" ht="14.4" customHeight="1" x14ac:dyDescent="0.3">
      <c r="A61" s="149" t="str">
        <f t="shared" si="3"/>
        <v/>
      </c>
      <c r="B61" s="188" t="str">
        <f t="shared" si="4"/>
        <v/>
      </c>
      <c r="C61" s="200"/>
      <c r="D61" s="201"/>
      <c r="E61" s="201"/>
      <c r="F61" s="202"/>
      <c r="G61" s="189"/>
      <c r="H61" s="190" t="s">
        <v>84</v>
      </c>
      <c r="I61" s="191">
        <f t="shared" si="5"/>
        <v>0</v>
      </c>
      <c r="J61" s="192">
        <f t="shared" si="6"/>
        <v>0</v>
      </c>
      <c r="K61" s="191">
        <f t="shared" si="7"/>
        <v>0</v>
      </c>
      <c r="L61" s="191">
        <f t="shared" si="8"/>
        <v>0</v>
      </c>
      <c r="M61" s="191">
        <f t="shared" si="9"/>
        <v>0</v>
      </c>
      <c r="N61" s="191">
        <f t="shared" si="10"/>
        <v>0</v>
      </c>
      <c r="O61" s="192"/>
      <c r="T61" s="193"/>
      <c r="V61" s="191" t="str" cm="1">
        <f t="array" ref="V61">IF(E61&lt;&gt;"", IF(D61&gt;E61, "| Velden '"&amp;$V$4&amp;ROW()&amp;"' en '"&amp;$W$4&amp;ROW()&amp;"': De datum uit dienst mag niet voor de datum in dienst vallen.", ""), IF(D61&gt;Datum_werkingsjaar_einde, "| Veld '"&amp;$V$4&amp;ROW()&amp;"': De datum in dienst mag niet na 31/12/"&amp;Datum_werkingsjaar&amp;" vallen.  ", ""))</f>
        <v/>
      </c>
      <c r="W61" s="191" t="str" cm="1">
        <f t="array" ref="W61">IF(D61&gt;E61, IF(E61&lt;&gt;"", "  ", ""), IF(E61&lt;&gt;"", IF(E61&lt;Datum_werkingsjaar_begin, "| Veld '"&amp;$W$4&amp;ROW()&amp;"': De datum uit dienst mag niet vóór 1/01/"&amp;Datum_werkingsjaar&amp;" vallen.  ", ""), ""))</f>
        <v/>
      </c>
      <c r="X61" s="191" t="str">
        <f t="shared" si="14"/>
        <v/>
      </c>
      <c r="Y61" s="191" t="str">
        <f t="shared" si="15"/>
        <v/>
      </c>
      <c r="Z61" s="194" t="str">
        <f t="shared" si="11"/>
        <v/>
      </c>
      <c r="AA61" s="191" t="str">
        <f>IF(I61&lt;&gt;1, IF(SUM(I61:$I$204)&lt;&gt;0, "| Laat geen witruimte tussen ingevulde rijen.", ""), "")</f>
        <v/>
      </c>
      <c r="AB61" s="194" t="str">
        <f t="shared" si="12"/>
        <v/>
      </c>
      <c r="AD61" s="76" t="str">
        <f t="shared" si="13"/>
        <v/>
      </c>
    </row>
    <row r="62" spans="1:30" s="191" customFormat="1" ht="14.4" customHeight="1" x14ac:dyDescent="0.3">
      <c r="A62" s="149" t="str">
        <f t="shared" si="3"/>
        <v/>
      </c>
      <c r="B62" s="188" t="str">
        <f t="shared" si="4"/>
        <v/>
      </c>
      <c r="C62" s="200"/>
      <c r="D62" s="201"/>
      <c r="E62" s="201"/>
      <c r="F62" s="202"/>
      <c r="G62" s="189"/>
      <c r="H62" s="190" t="s">
        <v>84</v>
      </c>
      <c r="I62" s="191">
        <f t="shared" si="5"/>
        <v>0</v>
      </c>
      <c r="J62" s="192">
        <f t="shared" si="6"/>
        <v>0</v>
      </c>
      <c r="K62" s="191">
        <f t="shared" si="7"/>
        <v>0</v>
      </c>
      <c r="L62" s="191">
        <f t="shared" si="8"/>
        <v>0</v>
      </c>
      <c r="M62" s="191">
        <f t="shared" si="9"/>
        <v>0</v>
      </c>
      <c r="N62" s="191">
        <f t="shared" si="10"/>
        <v>0</v>
      </c>
      <c r="O62" s="192"/>
      <c r="T62" s="193"/>
      <c r="V62" s="191" t="str" cm="1">
        <f t="array" ref="V62">IF(E62&lt;&gt;"", IF(D62&gt;E62, "| Velden '"&amp;$V$4&amp;ROW()&amp;"' en '"&amp;$W$4&amp;ROW()&amp;"': De datum uit dienst mag niet voor de datum in dienst vallen.", ""), IF(D62&gt;Datum_werkingsjaar_einde, "| Veld '"&amp;$V$4&amp;ROW()&amp;"': De datum in dienst mag niet na 31/12/"&amp;Datum_werkingsjaar&amp;" vallen.  ", ""))</f>
        <v/>
      </c>
      <c r="W62" s="191" t="str" cm="1">
        <f t="array" ref="W62">IF(D62&gt;E62, IF(E62&lt;&gt;"", "  ", ""), IF(E62&lt;&gt;"", IF(E62&lt;Datum_werkingsjaar_begin, "| Veld '"&amp;$W$4&amp;ROW()&amp;"': De datum uit dienst mag niet vóór 1/01/"&amp;Datum_werkingsjaar&amp;" vallen.  ", ""), ""))</f>
        <v/>
      </c>
      <c r="X62" s="191" t="str">
        <f t="shared" si="14"/>
        <v/>
      </c>
      <c r="Y62" s="191" t="str">
        <f t="shared" si="15"/>
        <v/>
      </c>
      <c r="Z62" s="194" t="str">
        <f t="shared" si="11"/>
        <v/>
      </c>
      <c r="AA62" s="191" t="str">
        <f>IF(I62&lt;&gt;1, IF(SUM(I62:$I$204)&lt;&gt;0, "| Laat geen witruimte tussen ingevulde rijen.", ""), "")</f>
        <v/>
      </c>
      <c r="AB62" s="194" t="str">
        <f t="shared" si="12"/>
        <v/>
      </c>
      <c r="AD62" s="76" t="str">
        <f t="shared" si="13"/>
        <v/>
      </c>
    </row>
    <row r="63" spans="1:30" s="191" customFormat="1" ht="14.4" customHeight="1" x14ac:dyDescent="0.3">
      <c r="A63" s="149" t="str">
        <f t="shared" si="3"/>
        <v/>
      </c>
      <c r="B63" s="188" t="str">
        <f t="shared" si="4"/>
        <v/>
      </c>
      <c r="C63" s="200"/>
      <c r="D63" s="201"/>
      <c r="E63" s="201"/>
      <c r="F63" s="202"/>
      <c r="G63" s="189"/>
      <c r="H63" s="190" t="s">
        <v>84</v>
      </c>
      <c r="I63" s="191">
        <f t="shared" si="5"/>
        <v>0</v>
      </c>
      <c r="J63" s="192">
        <f t="shared" si="6"/>
        <v>0</v>
      </c>
      <c r="K63" s="191">
        <f t="shared" si="7"/>
        <v>0</v>
      </c>
      <c r="L63" s="191">
        <f t="shared" si="8"/>
        <v>0</v>
      </c>
      <c r="M63" s="191">
        <f t="shared" si="9"/>
        <v>0</v>
      </c>
      <c r="N63" s="191">
        <f t="shared" si="10"/>
        <v>0</v>
      </c>
      <c r="O63" s="192"/>
      <c r="T63" s="193"/>
      <c r="V63" s="191" t="str" cm="1">
        <f t="array" ref="V63">IF(E63&lt;&gt;"", IF(D63&gt;E63, "| Velden '"&amp;$V$4&amp;ROW()&amp;"' en '"&amp;$W$4&amp;ROW()&amp;"': De datum uit dienst mag niet voor de datum in dienst vallen.", ""), IF(D63&gt;Datum_werkingsjaar_einde, "| Veld '"&amp;$V$4&amp;ROW()&amp;"': De datum in dienst mag niet na 31/12/"&amp;Datum_werkingsjaar&amp;" vallen.  ", ""))</f>
        <v/>
      </c>
      <c r="W63" s="191" t="str" cm="1">
        <f t="array" ref="W63">IF(D63&gt;E63, IF(E63&lt;&gt;"", "  ", ""), IF(E63&lt;&gt;"", IF(E63&lt;Datum_werkingsjaar_begin, "| Veld '"&amp;$W$4&amp;ROW()&amp;"': De datum uit dienst mag niet vóór 1/01/"&amp;Datum_werkingsjaar&amp;" vallen.  ", ""), ""))</f>
        <v/>
      </c>
      <c r="X63" s="191" t="str">
        <f t="shared" si="14"/>
        <v/>
      </c>
      <c r="Y63" s="191" t="str">
        <f t="shared" si="15"/>
        <v/>
      </c>
      <c r="Z63" s="194" t="str">
        <f t="shared" si="11"/>
        <v/>
      </c>
      <c r="AA63" s="191" t="str">
        <f>IF(I63&lt;&gt;1, IF(SUM(I63:$I$204)&lt;&gt;0, "| Laat geen witruimte tussen ingevulde rijen.", ""), "")</f>
        <v/>
      </c>
      <c r="AB63" s="194" t="str">
        <f t="shared" si="12"/>
        <v/>
      </c>
      <c r="AD63" s="76" t="str">
        <f t="shared" si="13"/>
        <v/>
      </c>
    </row>
    <row r="64" spans="1:30" s="191" customFormat="1" ht="14.4" customHeight="1" x14ac:dyDescent="0.3">
      <c r="A64" s="149" t="str">
        <f t="shared" si="3"/>
        <v/>
      </c>
      <c r="B64" s="188" t="str">
        <f t="shared" si="4"/>
        <v/>
      </c>
      <c r="C64" s="200"/>
      <c r="D64" s="201"/>
      <c r="E64" s="201"/>
      <c r="F64" s="202"/>
      <c r="G64" s="189"/>
      <c r="H64" s="190" t="s">
        <v>84</v>
      </c>
      <c r="I64" s="191">
        <f t="shared" si="5"/>
        <v>0</v>
      </c>
      <c r="J64" s="192">
        <f t="shared" si="6"/>
        <v>0</v>
      </c>
      <c r="K64" s="191">
        <f t="shared" si="7"/>
        <v>0</v>
      </c>
      <c r="L64" s="191">
        <f t="shared" si="8"/>
        <v>0</v>
      </c>
      <c r="M64" s="191">
        <f t="shared" si="9"/>
        <v>0</v>
      </c>
      <c r="N64" s="191">
        <f t="shared" si="10"/>
        <v>0</v>
      </c>
      <c r="O64" s="192"/>
      <c r="T64" s="193"/>
      <c r="V64" s="191" t="str" cm="1">
        <f t="array" ref="V64">IF(E64&lt;&gt;"", IF(D64&gt;E64, "| Velden '"&amp;$V$4&amp;ROW()&amp;"' en '"&amp;$W$4&amp;ROW()&amp;"': De datum uit dienst mag niet voor de datum in dienst vallen.", ""), IF(D64&gt;Datum_werkingsjaar_einde, "| Veld '"&amp;$V$4&amp;ROW()&amp;"': De datum in dienst mag niet na 31/12/"&amp;Datum_werkingsjaar&amp;" vallen.  ", ""))</f>
        <v/>
      </c>
      <c r="W64" s="191" t="str" cm="1">
        <f t="array" ref="W64">IF(D64&gt;E64, IF(E64&lt;&gt;"", "  ", ""), IF(E64&lt;&gt;"", IF(E64&lt;Datum_werkingsjaar_begin, "| Veld '"&amp;$W$4&amp;ROW()&amp;"': De datum uit dienst mag niet vóór 1/01/"&amp;Datum_werkingsjaar&amp;" vallen.  ", ""), ""))</f>
        <v/>
      </c>
      <c r="X64" s="191" t="str">
        <f t="shared" si="14"/>
        <v/>
      </c>
      <c r="Y64" s="191" t="str">
        <f t="shared" si="15"/>
        <v/>
      </c>
      <c r="Z64" s="194" t="str">
        <f t="shared" si="11"/>
        <v/>
      </c>
      <c r="AA64" s="191" t="str">
        <f>IF(I64&lt;&gt;1, IF(SUM(I64:$I$204)&lt;&gt;0, "| Laat geen witruimte tussen ingevulde rijen.", ""), "")</f>
        <v/>
      </c>
      <c r="AB64" s="194" t="str">
        <f t="shared" si="12"/>
        <v/>
      </c>
      <c r="AD64" s="76" t="str">
        <f t="shared" si="13"/>
        <v/>
      </c>
    </row>
    <row r="65" spans="1:30" s="191" customFormat="1" ht="14.4" customHeight="1" x14ac:dyDescent="0.3">
      <c r="A65" s="149" t="str">
        <f t="shared" si="3"/>
        <v/>
      </c>
      <c r="B65" s="188" t="str">
        <f t="shared" si="4"/>
        <v/>
      </c>
      <c r="C65" s="200"/>
      <c r="D65" s="201"/>
      <c r="E65" s="201"/>
      <c r="F65" s="202"/>
      <c r="G65" s="189"/>
      <c r="H65" s="190" t="s">
        <v>84</v>
      </c>
      <c r="I65" s="191">
        <f t="shared" si="5"/>
        <v>0</v>
      </c>
      <c r="J65" s="192">
        <f t="shared" si="6"/>
        <v>0</v>
      </c>
      <c r="K65" s="191">
        <f t="shared" si="7"/>
        <v>0</v>
      </c>
      <c r="L65" s="191">
        <f t="shared" si="8"/>
        <v>0</v>
      </c>
      <c r="M65" s="191">
        <f t="shared" si="9"/>
        <v>0</v>
      </c>
      <c r="N65" s="191">
        <f t="shared" si="10"/>
        <v>0</v>
      </c>
      <c r="O65" s="192"/>
      <c r="T65" s="193"/>
      <c r="V65" s="191" t="str" cm="1">
        <f t="array" ref="V65">IF(E65&lt;&gt;"", IF(D65&gt;E65, "| Velden '"&amp;$V$4&amp;ROW()&amp;"' en '"&amp;$W$4&amp;ROW()&amp;"': De datum uit dienst mag niet voor de datum in dienst vallen.", ""), IF(D65&gt;Datum_werkingsjaar_einde, "| Veld '"&amp;$V$4&amp;ROW()&amp;"': De datum in dienst mag niet na 31/12/"&amp;Datum_werkingsjaar&amp;" vallen.  ", ""))</f>
        <v/>
      </c>
      <c r="W65" s="191" t="str" cm="1">
        <f t="array" ref="W65">IF(D65&gt;E65, IF(E65&lt;&gt;"", "  ", ""), IF(E65&lt;&gt;"", IF(E65&lt;Datum_werkingsjaar_begin, "| Veld '"&amp;$W$4&amp;ROW()&amp;"': De datum uit dienst mag niet vóór 1/01/"&amp;Datum_werkingsjaar&amp;" vallen.  ", ""), ""))</f>
        <v/>
      </c>
      <c r="X65" s="191" t="str">
        <f t="shared" si="14"/>
        <v/>
      </c>
      <c r="Y65" s="191" t="str">
        <f t="shared" si="15"/>
        <v/>
      </c>
      <c r="Z65" s="194" t="str">
        <f t="shared" si="11"/>
        <v/>
      </c>
      <c r="AA65" s="191" t="str">
        <f>IF(I65&lt;&gt;1, IF(SUM(I65:$I$204)&lt;&gt;0, "| Laat geen witruimte tussen ingevulde rijen.", ""), "")</f>
        <v/>
      </c>
      <c r="AB65" s="194" t="str">
        <f t="shared" si="12"/>
        <v/>
      </c>
      <c r="AD65" s="76" t="str">
        <f t="shared" si="13"/>
        <v/>
      </c>
    </row>
    <row r="66" spans="1:30" s="191" customFormat="1" ht="14.4" customHeight="1" x14ac:dyDescent="0.3">
      <c r="A66" s="149" t="str">
        <f t="shared" si="3"/>
        <v/>
      </c>
      <c r="B66" s="188" t="str">
        <f t="shared" si="4"/>
        <v/>
      </c>
      <c r="C66" s="200"/>
      <c r="D66" s="201"/>
      <c r="E66" s="201"/>
      <c r="F66" s="202"/>
      <c r="G66" s="189"/>
      <c r="H66" s="190" t="s">
        <v>84</v>
      </c>
      <c r="I66" s="191">
        <f t="shared" si="5"/>
        <v>0</v>
      </c>
      <c r="J66" s="192">
        <f t="shared" si="6"/>
        <v>0</v>
      </c>
      <c r="K66" s="191">
        <f t="shared" si="7"/>
        <v>0</v>
      </c>
      <c r="L66" s="191">
        <f t="shared" si="8"/>
        <v>0</v>
      </c>
      <c r="M66" s="191">
        <f t="shared" si="9"/>
        <v>0</v>
      </c>
      <c r="N66" s="191">
        <f t="shared" si="10"/>
        <v>0</v>
      </c>
      <c r="O66" s="192"/>
      <c r="T66" s="193"/>
      <c r="V66" s="191" t="str" cm="1">
        <f t="array" ref="V66">IF(E66&lt;&gt;"", IF(D66&gt;E66, "| Velden '"&amp;$V$4&amp;ROW()&amp;"' en '"&amp;$W$4&amp;ROW()&amp;"': De datum uit dienst mag niet voor de datum in dienst vallen.", ""), IF(D66&gt;Datum_werkingsjaar_einde, "| Veld '"&amp;$V$4&amp;ROW()&amp;"': De datum in dienst mag niet na 31/12/"&amp;Datum_werkingsjaar&amp;" vallen.  ", ""))</f>
        <v/>
      </c>
      <c r="W66" s="191" t="str" cm="1">
        <f t="array" ref="W66">IF(D66&gt;E66, IF(E66&lt;&gt;"", "  ", ""), IF(E66&lt;&gt;"", IF(E66&lt;Datum_werkingsjaar_begin, "| Veld '"&amp;$W$4&amp;ROW()&amp;"': De datum uit dienst mag niet vóór 1/01/"&amp;Datum_werkingsjaar&amp;" vallen.  ", ""), ""))</f>
        <v/>
      </c>
      <c r="X66" s="191" t="str">
        <f t="shared" si="14"/>
        <v/>
      </c>
      <c r="Y66" s="191" t="str">
        <f t="shared" si="15"/>
        <v/>
      </c>
      <c r="Z66" s="194" t="str">
        <f t="shared" si="11"/>
        <v/>
      </c>
      <c r="AA66" s="191" t="str">
        <f>IF(I66&lt;&gt;1, IF(SUM(I66:$I$204)&lt;&gt;0, "| Laat geen witruimte tussen ingevulde rijen.", ""), "")</f>
        <v/>
      </c>
      <c r="AB66" s="194" t="str">
        <f t="shared" si="12"/>
        <v/>
      </c>
      <c r="AD66" s="76" t="str">
        <f t="shared" si="13"/>
        <v/>
      </c>
    </row>
    <row r="67" spans="1:30" s="191" customFormat="1" ht="14.4" customHeight="1" x14ac:dyDescent="0.3">
      <c r="A67" s="149" t="str">
        <f t="shared" si="3"/>
        <v/>
      </c>
      <c r="B67" s="188" t="str">
        <f t="shared" si="4"/>
        <v/>
      </c>
      <c r="C67" s="200"/>
      <c r="D67" s="201"/>
      <c r="E67" s="201"/>
      <c r="F67" s="202"/>
      <c r="G67" s="189"/>
      <c r="H67" s="190" t="s">
        <v>84</v>
      </c>
      <c r="I67" s="191">
        <f t="shared" si="5"/>
        <v>0</v>
      </c>
      <c r="J67" s="192">
        <f t="shared" si="6"/>
        <v>0</v>
      </c>
      <c r="K67" s="191">
        <f t="shared" si="7"/>
        <v>0</v>
      </c>
      <c r="L67" s="191">
        <f t="shared" si="8"/>
        <v>0</v>
      </c>
      <c r="M67" s="191">
        <f t="shared" si="9"/>
        <v>0</v>
      </c>
      <c r="N67" s="191">
        <f t="shared" si="10"/>
        <v>0</v>
      </c>
      <c r="O67" s="192"/>
      <c r="T67" s="193"/>
      <c r="V67" s="191" t="str" cm="1">
        <f t="array" ref="V67">IF(E67&lt;&gt;"", IF(D67&gt;E67, "| Velden '"&amp;$V$4&amp;ROW()&amp;"' en '"&amp;$W$4&amp;ROW()&amp;"': De datum uit dienst mag niet voor de datum in dienst vallen.", ""), IF(D67&gt;Datum_werkingsjaar_einde, "| Veld '"&amp;$V$4&amp;ROW()&amp;"': De datum in dienst mag niet na 31/12/"&amp;Datum_werkingsjaar&amp;" vallen.  ", ""))</f>
        <v/>
      </c>
      <c r="W67" s="191" t="str" cm="1">
        <f t="array" ref="W67">IF(D67&gt;E67, IF(E67&lt;&gt;"", "  ", ""), IF(E67&lt;&gt;"", IF(E67&lt;Datum_werkingsjaar_begin, "| Veld '"&amp;$W$4&amp;ROW()&amp;"': De datum uit dienst mag niet vóór 1/01/"&amp;Datum_werkingsjaar&amp;" vallen.  ", ""), ""))</f>
        <v/>
      </c>
      <c r="X67" s="191" t="str">
        <f t="shared" si="14"/>
        <v/>
      </c>
      <c r="Y67" s="191" t="str">
        <f t="shared" si="15"/>
        <v/>
      </c>
      <c r="Z67" s="194" t="str">
        <f t="shared" si="11"/>
        <v/>
      </c>
      <c r="AA67" s="191" t="str">
        <f>IF(I67&lt;&gt;1, IF(SUM(I67:$I$204)&lt;&gt;0, "| Laat geen witruimte tussen ingevulde rijen.", ""), "")</f>
        <v/>
      </c>
      <c r="AB67" s="194" t="str">
        <f t="shared" si="12"/>
        <v/>
      </c>
      <c r="AD67" s="76" t="str">
        <f t="shared" si="13"/>
        <v/>
      </c>
    </row>
    <row r="68" spans="1:30" s="191" customFormat="1" ht="14.4" customHeight="1" x14ac:dyDescent="0.3">
      <c r="A68" s="149" t="str">
        <f t="shared" si="3"/>
        <v/>
      </c>
      <c r="B68" s="188" t="str">
        <f t="shared" si="4"/>
        <v/>
      </c>
      <c r="C68" s="200"/>
      <c r="D68" s="201"/>
      <c r="E68" s="201"/>
      <c r="F68" s="202"/>
      <c r="G68" s="189"/>
      <c r="H68" s="190" t="s">
        <v>84</v>
      </c>
      <c r="I68" s="191">
        <f t="shared" si="5"/>
        <v>0</v>
      </c>
      <c r="J68" s="192">
        <f t="shared" si="6"/>
        <v>0</v>
      </c>
      <c r="K68" s="191">
        <f t="shared" si="7"/>
        <v>0</v>
      </c>
      <c r="L68" s="191">
        <f t="shared" si="8"/>
        <v>0</v>
      </c>
      <c r="M68" s="191">
        <f t="shared" si="9"/>
        <v>0</v>
      </c>
      <c r="N68" s="191">
        <f t="shared" si="10"/>
        <v>0</v>
      </c>
      <c r="O68" s="192"/>
      <c r="T68" s="193"/>
      <c r="V68" s="191" t="str" cm="1">
        <f t="array" ref="V68">IF(E68&lt;&gt;"", IF(D68&gt;E68, "| Velden '"&amp;$V$4&amp;ROW()&amp;"' en '"&amp;$W$4&amp;ROW()&amp;"': De datum uit dienst mag niet voor de datum in dienst vallen.", ""), IF(D68&gt;Datum_werkingsjaar_einde, "| Veld '"&amp;$V$4&amp;ROW()&amp;"': De datum in dienst mag niet na 31/12/"&amp;Datum_werkingsjaar&amp;" vallen.  ", ""))</f>
        <v/>
      </c>
      <c r="W68" s="191" t="str" cm="1">
        <f t="array" ref="W68">IF(D68&gt;E68, IF(E68&lt;&gt;"", "  ", ""), IF(E68&lt;&gt;"", IF(E68&lt;Datum_werkingsjaar_begin, "| Veld '"&amp;$W$4&amp;ROW()&amp;"': De datum uit dienst mag niet vóór 1/01/"&amp;Datum_werkingsjaar&amp;" vallen.  ", ""), ""))</f>
        <v/>
      </c>
      <c r="X68" s="191" t="str">
        <f t="shared" si="14"/>
        <v/>
      </c>
      <c r="Y68" s="191" t="str">
        <f t="shared" si="15"/>
        <v/>
      </c>
      <c r="Z68" s="194" t="str">
        <f t="shared" si="11"/>
        <v/>
      </c>
      <c r="AA68" s="191" t="str">
        <f>IF(I68&lt;&gt;1, IF(SUM(I68:$I$204)&lt;&gt;0, "| Laat geen witruimte tussen ingevulde rijen.", ""), "")</f>
        <v/>
      </c>
      <c r="AB68" s="194" t="str">
        <f t="shared" si="12"/>
        <v/>
      </c>
      <c r="AD68" s="76" t="str">
        <f t="shared" si="13"/>
        <v/>
      </c>
    </row>
    <row r="69" spans="1:30" s="191" customFormat="1" ht="14.4" customHeight="1" x14ac:dyDescent="0.3">
      <c r="A69" s="149" t="str">
        <f t="shared" si="3"/>
        <v/>
      </c>
      <c r="B69" s="188" t="str">
        <f t="shared" si="4"/>
        <v/>
      </c>
      <c r="C69" s="200"/>
      <c r="D69" s="201"/>
      <c r="E69" s="201"/>
      <c r="F69" s="202"/>
      <c r="G69" s="189"/>
      <c r="H69" s="190" t="s">
        <v>84</v>
      </c>
      <c r="I69" s="191">
        <f t="shared" si="5"/>
        <v>0</v>
      </c>
      <c r="J69" s="192">
        <f t="shared" si="6"/>
        <v>0</v>
      </c>
      <c r="K69" s="191">
        <f t="shared" si="7"/>
        <v>0</v>
      </c>
      <c r="L69" s="191">
        <f t="shared" si="8"/>
        <v>0</v>
      </c>
      <c r="M69" s="191">
        <f t="shared" si="9"/>
        <v>0</v>
      </c>
      <c r="N69" s="191">
        <f t="shared" si="10"/>
        <v>0</v>
      </c>
      <c r="O69" s="192"/>
      <c r="T69" s="193"/>
      <c r="V69" s="191" t="str" cm="1">
        <f t="array" ref="V69">IF(E69&lt;&gt;"", IF(D69&gt;E69, "| Velden '"&amp;$V$4&amp;ROW()&amp;"' en '"&amp;$W$4&amp;ROW()&amp;"': De datum uit dienst mag niet voor de datum in dienst vallen.", ""), IF(D69&gt;Datum_werkingsjaar_einde, "| Veld '"&amp;$V$4&amp;ROW()&amp;"': De datum in dienst mag niet na 31/12/"&amp;Datum_werkingsjaar&amp;" vallen.  ", ""))</f>
        <v/>
      </c>
      <c r="W69" s="191" t="str" cm="1">
        <f t="array" ref="W69">IF(D69&gt;E69, IF(E69&lt;&gt;"", "  ", ""), IF(E69&lt;&gt;"", IF(E69&lt;Datum_werkingsjaar_begin, "| Veld '"&amp;$W$4&amp;ROW()&amp;"': De datum uit dienst mag niet vóór 1/01/"&amp;Datum_werkingsjaar&amp;" vallen.  ", ""), ""))</f>
        <v/>
      </c>
      <c r="X69" s="191" t="str">
        <f t="shared" ref="X69:X100" si="16">IF(ISTEXT(F69), IFERROR(IF(SEARCH(".", F69)&lt;&gt;0, "| Veld '"&amp;X$4&amp;ROW()&amp;"': "&amp;Fout_punt), "| Veld '"&amp;X$4&amp;ROW()&amp;"': "&amp;Fout_geen_getal), IF(F69&lt;0, "| Veld '"&amp;X$4&amp;ROW()&amp;"': "&amp;Fout_negatief, IF(F69&gt;1, "| Veld '"&amp;X$4&amp;ROW()&amp;"': Dit getal mag niet groter dan 1 zijn.  ", "")))</f>
        <v/>
      </c>
      <c r="Y69" s="191" t="str">
        <f t="shared" ref="Y69:Y100" si="17">IF(ISTEXT(G69), IFERROR(IF(SEARCH(".", G69)&lt;&gt;0, "| Veld '"&amp;Y$4&amp;ROW()&amp;"': "&amp;Fout_punt), "| Veld '"&amp;Y$4&amp;ROW()&amp;"': "&amp;Fout_geen_getal), IF(G69&lt;0, "| Veld '"&amp;Y$4&amp;ROW()&amp;"': "&amp;Fout_negatief, ""))</f>
        <v/>
      </c>
      <c r="Z69" s="194" t="str">
        <f t="shared" si="11"/>
        <v/>
      </c>
      <c r="AA69" s="191" t="str">
        <f>IF(I69&lt;&gt;1, IF(SUM(I69:$I$204)&lt;&gt;0, "| Laat geen witruimte tussen ingevulde rijen.", ""), "")</f>
        <v/>
      </c>
      <c r="AB69" s="194" t="str">
        <f t="shared" si="12"/>
        <v/>
      </c>
      <c r="AD69" s="76" t="str">
        <f t="shared" si="13"/>
        <v/>
      </c>
    </row>
    <row r="70" spans="1:30" s="191" customFormat="1" ht="14.4" customHeight="1" x14ac:dyDescent="0.3">
      <c r="A70" s="149" t="str">
        <f t="shared" ref="A70:A133" si="18">IF(AD70&lt;&gt;"", "✘", "")</f>
        <v/>
      </c>
      <c r="B70" s="188" t="str">
        <f t="shared" ref="B70:B133" si="19">IF(OR(I70&lt;&gt;0, AA70&lt;&gt;""), ROW()-4, "")</f>
        <v/>
      </c>
      <c r="C70" s="200"/>
      <c r="D70" s="201"/>
      <c r="E70" s="201"/>
      <c r="F70" s="202"/>
      <c r="G70" s="189"/>
      <c r="H70" s="190" t="s">
        <v>84</v>
      </c>
      <c r="I70" s="191">
        <f t="shared" ref="I70:I133" si="20">IF(C70&amp;D70&amp;E70&amp;F70&amp;G70&lt;&gt;"", 1, 0)</f>
        <v>0</v>
      </c>
      <c r="J70" s="192">
        <f t="shared" ref="J70:J133" si="21">IF($I70&lt;&gt;0, IF(C70&lt;&gt;"", 0, 1), 0)</f>
        <v>0</v>
      </c>
      <c r="K70" s="191">
        <f t="shared" ref="K70:K133" si="22">IF($I70&lt;&gt;0, IF(D70&lt;&gt;"", 0, 1), 0)</f>
        <v>0</v>
      </c>
      <c r="L70" s="191">
        <f t="shared" ref="L70:L133" si="23">IF($I70&lt;&gt;0, IF(E70&lt;&gt;"", 0, 0), 0)</f>
        <v>0</v>
      </c>
      <c r="M70" s="191">
        <f t="shared" ref="M70:M133" si="24">IF($I70&lt;&gt;0, IF(F70&lt;&gt;"", 0, 1), 0)</f>
        <v>0</v>
      </c>
      <c r="N70" s="191">
        <f t="shared" ref="N70:N133" si="25">IF($I70&lt;&gt;0, IF(G70&lt;&gt;"", 0, 1), 0)</f>
        <v>0</v>
      </c>
      <c r="O70" s="192"/>
      <c r="T70" s="193"/>
      <c r="V70" s="191" t="str" cm="1">
        <f t="array" ref="V70">IF(E70&lt;&gt;"", IF(D70&gt;E70, "| Velden '"&amp;$V$4&amp;ROW()&amp;"' en '"&amp;$W$4&amp;ROW()&amp;"': De datum uit dienst mag niet voor de datum in dienst vallen.", ""), IF(D70&gt;Datum_werkingsjaar_einde, "| Veld '"&amp;$V$4&amp;ROW()&amp;"': De datum in dienst mag niet na 31/12/"&amp;Datum_werkingsjaar&amp;" vallen.  ", ""))</f>
        <v/>
      </c>
      <c r="W70" s="191" t="str" cm="1">
        <f t="array" ref="W70">IF(D70&gt;E70, IF(E70&lt;&gt;"", "  ", ""), IF(E70&lt;&gt;"", IF(E70&lt;Datum_werkingsjaar_begin, "| Veld '"&amp;$W$4&amp;ROW()&amp;"': De datum uit dienst mag niet vóór 1/01/"&amp;Datum_werkingsjaar&amp;" vallen.  ", ""), ""))</f>
        <v/>
      </c>
      <c r="X70" s="191" t="str">
        <f t="shared" si="16"/>
        <v/>
      </c>
      <c r="Y70" s="191" t="str">
        <f t="shared" si="17"/>
        <v/>
      </c>
      <c r="Z70" s="194" t="str">
        <f t="shared" ref="Z70:Z133" si="26">IF(SUMIF(J70:N70, "&gt;0")&gt;0, "| Vul verplichte velden in.", "")</f>
        <v/>
      </c>
      <c r="AA70" s="191" t="str">
        <f>IF(I70&lt;&gt;1, IF(SUM(I70:$I$204)&lt;&gt;0, "| Laat geen witruimte tussen ingevulde rijen.", ""), "")</f>
        <v/>
      </c>
      <c r="AB70" s="194" t="str">
        <f t="shared" ref="AB70:AB133" si="27">IF(U70&amp;V70&amp;W70&amp;X70&amp;Y70&lt;&gt;"", U70&amp;V70&amp;W70&amp;X70&amp;Y70, Z70&amp;AA70)</f>
        <v/>
      </c>
      <c r="AD70" s="76" t="str">
        <f t="shared" ref="AD70:AD133" si="28">IF(AB70&lt;&gt;"", AB70&amp;"", T70&amp;"")</f>
        <v/>
      </c>
    </row>
    <row r="71" spans="1:30" s="191" customFormat="1" ht="14.4" customHeight="1" x14ac:dyDescent="0.3">
      <c r="A71" s="149" t="str">
        <f t="shared" si="18"/>
        <v/>
      </c>
      <c r="B71" s="188" t="str">
        <f t="shared" si="19"/>
        <v/>
      </c>
      <c r="C71" s="200"/>
      <c r="D71" s="201"/>
      <c r="E71" s="201"/>
      <c r="F71" s="202"/>
      <c r="G71" s="189"/>
      <c r="H71" s="190" t="s">
        <v>84</v>
      </c>
      <c r="I71" s="191">
        <f t="shared" si="20"/>
        <v>0</v>
      </c>
      <c r="J71" s="192">
        <f t="shared" si="21"/>
        <v>0</v>
      </c>
      <c r="K71" s="191">
        <f t="shared" si="22"/>
        <v>0</v>
      </c>
      <c r="L71" s="191">
        <f t="shared" si="23"/>
        <v>0</v>
      </c>
      <c r="M71" s="191">
        <f t="shared" si="24"/>
        <v>0</v>
      </c>
      <c r="N71" s="191">
        <f t="shared" si="25"/>
        <v>0</v>
      </c>
      <c r="O71" s="192"/>
      <c r="T71" s="193"/>
      <c r="V71" s="191" t="str" cm="1">
        <f t="array" ref="V71">IF(E71&lt;&gt;"", IF(D71&gt;E71, "| Velden '"&amp;$V$4&amp;ROW()&amp;"' en '"&amp;$W$4&amp;ROW()&amp;"': De datum uit dienst mag niet voor de datum in dienst vallen.", ""), IF(D71&gt;Datum_werkingsjaar_einde, "| Veld '"&amp;$V$4&amp;ROW()&amp;"': De datum in dienst mag niet na 31/12/"&amp;Datum_werkingsjaar&amp;" vallen.  ", ""))</f>
        <v/>
      </c>
      <c r="W71" s="191" t="str" cm="1">
        <f t="array" ref="W71">IF(D71&gt;E71, IF(E71&lt;&gt;"", "  ", ""), IF(E71&lt;&gt;"", IF(E71&lt;Datum_werkingsjaar_begin, "| Veld '"&amp;$W$4&amp;ROW()&amp;"': De datum uit dienst mag niet vóór 1/01/"&amp;Datum_werkingsjaar&amp;" vallen.  ", ""), ""))</f>
        <v/>
      </c>
      <c r="X71" s="191" t="str">
        <f t="shared" si="16"/>
        <v/>
      </c>
      <c r="Y71" s="191" t="str">
        <f t="shared" si="17"/>
        <v/>
      </c>
      <c r="Z71" s="194" t="str">
        <f t="shared" si="26"/>
        <v/>
      </c>
      <c r="AA71" s="191" t="str">
        <f>IF(I71&lt;&gt;1, IF(SUM(I71:$I$204)&lt;&gt;0, "| Laat geen witruimte tussen ingevulde rijen.", ""), "")</f>
        <v/>
      </c>
      <c r="AB71" s="194" t="str">
        <f t="shared" si="27"/>
        <v/>
      </c>
      <c r="AD71" s="76" t="str">
        <f t="shared" si="28"/>
        <v/>
      </c>
    </row>
    <row r="72" spans="1:30" s="191" customFormat="1" ht="14.4" customHeight="1" x14ac:dyDescent="0.3">
      <c r="A72" s="149" t="str">
        <f t="shared" si="18"/>
        <v/>
      </c>
      <c r="B72" s="188" t="str">
        <f t="shared" si="19"/>
        <v/>
      </c>
      <c r="C72" s="200"/>
      <c r="D72" s="201"/>
      <c r="E72" s="201"/>
      <c r="F72" s="202"/>
      <c r="G72" s="189"/>
      <c r="H72" s="190" t="s">
        <v>84</v>
      </c>
      <c r="I72" s="191">
        <f t="shared" si="20"/>
        <v>0</v>
      </c>
      <c r="J72" s="192">
        <f t="shared" si="21"/>
        <v>0</v>
      </c>
      <c r="K72" s="191">
        <f t="shared" si="22"/>
        <v>0</v>
      </c>
      <c r="L72" s="191">
        <f t="shared" si="23"/>
        <v>0</v>
      </c>
      <c r="M72" s="191">
        <f t="shared" si="24"/>
        <v>0</v>
      </c>
      <c r="N72" s="191">
        <f t="shared" si="25"/>
        <v>0</v>
      </c>
      <c r="O72" s="192"/>
      <c r="T72" s="193"/>
      <c r="V72" s="191" t="str" cm="1">
        <f t="array" ref="V72">IF(E72&lt;&gt;"", IF(D72&gt;E72, "| Velden '"&amp;$V$4&amp;ROW()&amp;"' en '"&amp;$W$4&amp;ROW()&amp;"': De datum uit dienst mag niet voor de datum in dienst vallen.", ""), IF(D72&gt;Datum_werkingsjaar_einde, "| Veld '"&amp;$V$4&amp;ROW()&amp;"': De datum in dienst mag niet na 31/12/"&amp;Datum_werkingsjaar&amp;" vallen.  ", ""))</f>
        <v/>
      </c>
      <c r="W72" s="191" t="str" cm="1">
        <f t="array" ref="W72">IF(D72&gt;E72, IF(E72&lt;&gt;"", "  ", ""), IF(E72&lt;&gt;"", IF(E72&lt;Datum_werkingsjaar_begin, "| Veld '"&amp;$W$4&amp;ROW()&amp;"': De datum uit dienst mag niet vóór 1/01/"&amp;Datum_werkingsjaar&amp;" vallen.  ", ""), ""))</f>
        <v/>
      </c>
      <c r="X72" s="191" t="str">
        <f t="shared" si="16"/>
        <v/>
      </c>
      <c r="Y72" s="191" t="str">
        <f t="shared" si="17"/>
        <v/>
      </c>
      <c r="Z72" s="194" t="str">
        <f t="shared" si="26"/>
        <v/>
      </c>
      <c r="AA72" s="191" t="str">
        <f>IF(I72&lt;&gt;1, IF(SUM(I72:$I$204)&lt;&gt;0, "| Laat geen witruimte tussen ingevulde rijen.", ""), "")</f>
        <v/>
      </c>
      <c r="AB72" s="194" t="str">
        <f t="shared" si="27"/>
        <v/>
      </c>
      <c r="AD72" s="76" t="str">
        <f t="shared" si="28"/>
        <v/>
      </c>
    </row>
    <row r="73" spans="1:30" s="191" customFormat="1" ht="14.4" customHeight="1" x14ac:dyDescent="0.3">
      <c r="A73" s="149" t="str">
        <f t="shared" si="18"/>
        <v/>
      </c>
      <c r="B73" s="188" t="str">
        <f t="shared" si="19"/>
        <v/>
      </c>
      <c r="C73" s="200"/>
      <c r="D73" s="201"/>
      <c r="E73" s="201"/>
      <c r="F73" s="202"/>
      <c r="G73" s="189"/>
      <c r="H73" s="190" t="s">
        <v>84</v>
      </c>
      <c r="I73" s="191">
        <f t="shared" si="20"/>
        <v>0</v>
      </c>
      <c r="J73" s="192">
        <f t="shared" si="21"/>
        <v>0</v>
      </c>
      <c r="K73" s="191">
        <f t="shared" si="22"/>
        <v>0</v>
      </c>
      <c r="L73" s="191">
        <f t="shared" si="23"/>
        <v>0</v>
      </c>
      <c r="M73" s="191">
        <f t="shared" si="24"/>
        <v>0</v>
      </c>
      <c r="N73" s="191">
        <f t="shared" si="25"/>
        <v>0</v>
      </c>
      <c r="O73" s="192"/>
      <c r="T73" s="193"/>
      <c r="V73" s="191" t="str" cm="1">
        <f t="array" ref="V73">IF(E73&lt;&gt;"", IF(D73&gt;E73, "| Velden '"&amp;$V$4&amp;ROW()&amp;"' en '"&amp;$W$4&amp;ROW()&amp;"': De datum uit dienst mag niet voor de datum in dienst vallen.", ""), IF(D73&gt;Datum_werkingsjaar_einde, "| Veld '"&amp;$V$4&amp;ROW()&amp;"': De datum in dienst mag niet na 31/12/"&amp;Datum_werkingsjaar&amp;" vallen.  ", ""))</f>
        <v/>
      </c>
      <c r="W73" s="191" t="str" cm="1">
        <f t="array" ref="W73">IF(D73&gt;E73, IF(E73&lt;&gt;"", "  ", ""), IF(E73&lt;&gt;"", IF(E73&lt;Datum_werkingsjaar_begin, "| Veld '"&amp;$W$4&amp;ROW()&amp;"': De datum uit dienst mag niet vóór 1/01/"&amp;Datum_werkingsjaar&amp;" vallen.  ", ""), ""))</f>
        <v/>
      </c>
      <c r="X73" s="191" t="str">
        <f t="shared" si="16"/>
        <v/>
      </c>
      <c r="Y73" s="191" t="str">
        <f t="shared" si="17"/>
        <v/>
      </c>
      <c r="Z73" s="194" t="str">
        <f t="shared" si="26"/>
        <v/>
      </c>
      <c r="AA73" s="191" t="str">
        <f>IF(I73&lt;&gt;1, IF(SUM(I73:$I$204)&lt;&gt;0, "| Laat geen witruimte tussen ingevulde rijen.", ""), "")</f>
        <v/>
      </c>
      <c r="AB73" s="194" t="str">
        <f t="shared" si="27"/>
        <v/>
      </c>
      <c r="AD73" s="76" t="str">
        <f t="shared" si="28"/>
        <v/>
      </c>
    </row>
    <row r="74" spans="1:30" s="191" customFormat="1" ht="14.4" customHeight="1" x14ac:dyDescent="0.3">
      <c r="A74" s="149" t="str">
        <f t="shared" si="18"/>
        <v/>
      </c>
      <c r="B74" s="188" t="str">
        <f t="shared" si="19"/>
        <v/>
      </c>
      <c r="C74" s="200"/>
      <c r="D74" s="201"/>
      <c r="E74" s="201"/>
      <c r="F74" s="202"/>
      <c r="G74" s="189"/>
      <c r="H74" s="190" t="s">
        <v>84</v>
      </c>
      <c r="I74" s="191">
        <f t="shared" si="20"/>
        <v>0</v>
      </c>
      <c r="J74" s="192">
        <f t="shared" si="21"/>
        <v>0</v>
      </c>
      <c r="K74" s="191">
        <f t="shared" si="22"/>
        <v>0</v>
      </c>
      <c r="L74" s="191">
        <f t="shared" si="23"/>
        <v>0</v>
      </c>
      <c r="M74" s="191">
        <f t="shared" si="24"/>
        <v>0</v>
      </c>
      <c r="N74" s="191">
        <f t="shared" si="25"/>
        <v>0</v>
      </c>
      <c r="O74" s="192"/>
      <c r="T74" s="193"/>
      <c r="V74" s="191" t="str" cm="1">
        <f t="array" ref="V74">IF(E74&lt;&gt;"", IF(D74&gt;E74, "| Velden '"&amp;$V$4&amp;ROW()&amp;"' en '"&amp;$W$4&amp;ROW()&amp;"': De datum uit dienst mag niet voor de datum in dienst vallen.", ""), IF(D74&gt;Datum_werkingsjaar_einde, "| Veld '"&amp;$V$4&amp;ROW()&amp;"': De datum in dienst mag niet na 31/12/"&amp;Datum_werkingsjaar&amp;" vallen.  ", ""))</f>
        <v/>
      </c>
      <c r="W74" s="191" t="str" cm="1">
        <f t="array" ref="W74">IF(D74&gt;E74, IF(E74&lt;&gt;"", "  ", ""), IF(E74&lt;&gt;"", IF(E74&lt;Datum_werkingsjaar_begin, "| Veld '"&amp;$W$4&amp;ROW()&amp;"': De datum uit dienst mag niet vóór 1/01/"&amp;Datum_werkingsjaar&amp;" vallen.  ", ""), ""))</f>
        <v/>
      </c>
      <c r="X74" s="191" t="str">
        <f t="shared" si="16"/>
        <v/>
      </c>
      <c r="Y74" s="191" t="str">
        <f t="shared" si="17"/>
        <v/>
      </c>
      <c r="Z74" s="194" t="str">
        <f t="shared" si="26"/>
        <v/>
      </c>
      <c r="AA74" s="191" t="str">
        <f>IF(I74&lt;&gt;1, IF(SUM(I74:$I$204)&lt;&gt;0, "| Laat geen witruimte tussen ingevulde rijen.", ""), "")</f>
        <v/>
      </c>
      <c r="AB74" s="194" t="str">
        <f t="shared" si="27"/>
        <v/>
      </c>
      <c r="AD74" s="76" t="str">
        <f t="shared" si="28"/>
        <v/>
      </c>
    </row>
    <row r="75" spans="1:30" s="191" customFormat="1" ht="14.4" customHeight="1" x14ac:dyDescent="0.3">
      <c r="A75" s="149" t="str">
        <f t="shared" si="18"/>
        <v/>
      </c>
      <c r="B75" s="188" t="str">
        <f t="shared" si="19"/>
        <v/>
      </c>
      <c r="C75" s="200"/>
      <c r="D75" s="201"/>
      <c r="E75" s="201"/>
      <c r="F75" s="202"/>
      <c r="G75" s="189"/>
      <c r="H75" s="190" t="s">
        <v>84</v>
      </c>
      <c r="I75" s="191">
        <f t="shared" si="20"/>
        <v>0</v>
      </c>
      <c r="J75" s="192">
        <f t="shared" si="21"/>
        <v>0</v>
      </c>
      <c r="K75" s="191">
        <f t="shared" si="22"/>
        <v>0</v>
      </c>
      <c r="L75" s="191">
        <f t="shared" si="23"/>
        <v>0</v>
      </c>
      <c r="M75" s="191">
        <f t="shared" si="24"/>
        <v>0</v>
      </c>
      <c r="N75" s="191">
        <f t="shared" si="25"/>
        <v>0</v>
      </c>
      <c r="O75" s="192"/>
      <c r="T75" s="193"/>
      <c r="V75" s="191" t="str" cm="1">
        <f t="array" ref="V75">IF(E75&lt;&gt;"", IF(D75&gt;E75, "| Velden '"&amp;$V$4&amp;ROW()&amp;"' en '"&amp;$W$4&amp;ROW()&amp;"': De datum uit dienst mag niet voor de datum in dienst vallen.", ""), IF(D75&gt;Datum_werkingsjaar_einde, "| Veld '"&amp;$V$4&amp;ROW()&amp;"': De datum in dienst mag niet na 31/12/"&amp;Datum_werkingsjaar&amp;" vallen.  ", ""))</f>
        <v/>
      </c>
      <c r="W75" s="191" t="str" cm="1">
        <f t="array" ref="W75">IF(D75&gt;E75, IF(E75&lt;&gt;"", "  ", ""), IF(E75&lt;&gt;"", IF(E75&lt;Datum_werkingsjaar_begin, "| Veld '"&amp;$W$4&amp;ROW()&amp;"': De datum uit dienst mag niet vóór 1/01/"&amp;Datum_werkingsjaar&amp;" vallen.  ", ""), ""))</f>
        <v/>
      </c>
      <c r="X75" s="191" t="str">
        <f t="shared" si="16"/>
        <v/>
      </c>
      <c r="Y75" s="191" t="str">
        <f t="shared" si="17"/>
        <v/>
      </c>
      <c r="Z75" s="194" t="str">
        <f t="shared" si="26"/>
        <v/>
      </c>
      <c r="AA75" s="191" t="str">
        <f>IF(I75&lt;&gt;1, IF(SUM(I75:$I$204)&lt;&gt;0, "| Laat geen witruimte tussen ingevulde rijen.", ""), "")</f>
        <v/>
      </c>
      <c r="AB75" s="194" t="str">
        <f t="shared" si="27"/>
        <v/>
      </c>
      <c r="AD75" s="76" t="str">
        <f t="shared" si="28"/>
        <v/>
      </c>
    </row>
    <row r="76" spans="1:30" s="191" customFormat="1" ht="14.4" customHeight="1" x14ac:dyDescent="0.3">
      <c r="A76" s="149" t="str">
        <f t="shared" si="18"/>
        <v/>
      </c>
      <c r="B76" s="188" t="str">
        <f t="shared" si="19"/>
        <v/>
      </c>
      <c r="C76" s="200"/>
      <c r="D76" s="201"/>
      <c r="E76" s="201"/>
      <c r="F76" s="202"/>
      <c r="G76" s="189"/>
      <c r="H76" s="190" t="s">
        <v>84</v>
      </c>
      <c r="I76" s="191">
        <f t="shared" si="20"/>
        <v>0</v>
      </c>
      <c r="J76" s="192">
        <f t="shared" si="21"/>
        <v>0</v>
      </c>
      <c r="K76" s="191">
        <f t="shared" si="22"/>
        <v>0</v>
      </c>
      <c r="L76" s="191">
        <f t="shared" si="23"/>
        <v>0</v>
      </c>
      <c r="M76" s="191">
        <f t="shared" si="24"/>
        <v>0</v>
      </c>
      <c r="N76" s="191">
        <f t="shared" si="25"/>
        <v>0</v>
      </c>
      <c r="O76" s="192"/>
      <c r="T76" s="193"/>
      <c r="V76" s="191" t="str" cm="1">
        <f t="array" ref="V76">IF(E76&lt;&gt;"", IF(D76&gt;E76, "| Velden '"&amp;$V$4&amp;ROW()&amp;"' en '"&amp;$W$4&amp;ROW()&amp;"': De datum uit dienst mag niet voor de datum in dienst vallen.", ""), IF(D76&gt;Datum_werkingsjaar_einde, "| Veld '"&amp;$V$4&amp;ROW()&amp;"': De datum in dienst mag niet na 31/12/"&amp;Datum_werkingsjaar&amp;" vallen.  ", ""))</f>
        <v/>
      </c>
      <c r="W76" s="191" t="str" cm="1">
        <f t="array" ref="W76">IF(D76&gt;E76, IF(E76&lt;&gt;"", "  ", ""), IF(E76&lt;&gt;"", IF(E76&lt;Datum_werkingsjaar_begin, "| Veld '"&amp;$W$4&amp;ROW()&amp;"': De datum uit dienst mag niet vóór 1/01/"&amp;Datum_werkingsjaar&amp;" vallen.  ", ""), ""))</f>
        <v/>
      </c>
      <c r="X76" s="191" t="str">
        <f t="shared" si="16"/>
        <v/>
      </c>
      <c r="Y76" s="191" t="str">
        <f t="shared" si="17"/>
        <v/>
      </c>
      <c r="Z76" s="194" t="str">
        <f t="shared" si="26"/>
        <v/>
      </c>
      <c r="AA76" s="191" t="str">
        <f>IF(I76&lt;&gt;1, IF(SUM(I76:$I$204)&lt;&gt;0, "| Laat geen witruimte tussen ingevulde rijen.", ""), "")</f>
        <v/>
      </c>
      <c r="AB76" s="194" t="str">
        <f t="shared" si="27"/>
        <v/>
      </c>
      <c r="AD76" s="76" t="str">
        <f t="shared" si="28"/>
        <v/>
      </c>
    </row>
    <row r="77" spans="1:30" s="191" customFormat="1" ht="14.4" customHeight="1" x14ac:dyDescent="0.3">
      <c r="A77" s="149" t="str">
        <f t="shared" si="18"/>
        <v/>
      </c>
      <c r="B77" s="188" t="str">
        <f t="shared" si="19"/>
        <v/>
      </c>
      <c r="C77" s="200"/>
      <c r="D77" s="201"/>
      <c r="E77" s="201"/>
      <c r="F77" s="202"/>
      <c r="G77" s="189"/>
      <c r="H77" s="190" t="s">
        <v>84</v>
      </c>
      <c r="I77" s="191">
        <f t="shared" si="20"/>
        <v>0</v>
      </c>
      <c r="J77" s="192">
        <f t="shared" si="21"/>
        <v>0</v>
      </c>
      <c r="K77" s="191">
        <f t="shared" si="22"/>
        <v>0</v>
      </c>
      <c r="L77" s="191">
        <f t="shared" si="23"/>
        <v>0</v>
      </c>
      <c r="M77" s="191">
        <f t="shared" si="24"/>
        <v>0</v>
      </c>
      <c r="N77" s="191">
        <f t="shared" si="25"/>
        <v>0</v>
      </c>
      <c r="O77" s="192"/>
      <c r="T77" s="193"/>
      <c r="V77" s="191" t="str" cm="1">
        <f t="array" ref="V77">IF(E77&lt;&gt;"", IF(D77&gt;E77, "| Velden '"&amp;$V$4&amp;ROW()&amp;"' en '"&amp;$W$4&amp;ROW()&amp;"': De datum uit dienst mag niet voor de datum in dienst vallen.", ""), IF(D77&gt;Datum_werkingsjaar_einde, "| Veld '"&amp;$V$4&amp;ROW()&amp;"': De datum in dienst mag niet na 31/12/"&amp;Datum_werkingsjaar&amp;" vallen.  ", ""))</f>
        <v/>
      </c>
      <c r="W77" s="191" t="str" cm="1">
        <f t="array" ref="W77">IF(D77&gt;E77, IF(E77&lt;&gt;"", "  ", ""), IF(E77&lt;&gt;"", IF(E77&lt;Datum_werkingsjaar_begin, "| Veld '"&amp;$W$4&amp;ROW()&amp;"': De datum uit dienst mag niet vóór 1/01/"&amp;Datum_werkingsjaar&amp;" vallen.  ", ""), ""))</f>
        <v/>
      </c>
      <c r="X77" s="191" t="str">
        <f t="shared" si="16"/>
        <v/>
      </c>
      <c r="Y77" s="191" t="str">
        <f t="shared" si="17"/>
        <v/>
      </c>
      <c r="Z77" s="194" t="str">
        <f t="shared" si="26"/>
        <v/>
      </c>
      <c r="AA77" s="191" t="str">
        <f>IF(I77&lt;&gt;1, IF(SUM(I77:$I$204)&lt;&gt;0, "| Laat geen witruimte tussen ingevulde rijen.", ""), "")</f>
        <v/>
      </c>
      <c r="AB77" s="194" t="str">
        <f t="shared" si="27"/>
        <v/>
      </c>
      <c r="AD77" s="76" t="str">
        <f t="shared" si="28"/>
        <v/>
      </c>
    </row>
    <row r="78" spans="1:30" s="191" customFormat="1" ht="14.4" customHeight="1" x14ac:dyDescent="0.3">
      <c r="A78" s="149" t="str">
        <f t="shared" si="18"/>
        <v/>
      </c>
      <c r="B78" s="188" t="str">
        <f t="shared" si="19"/>
        <v/>
      </c>
      <c r="C78" s="200"/>
      <c r="D78" s="201"/>
      <c r="E78" s="201"/>
      <c r="F78" s="202"/>
      <c r="G78" s="189"/>
      <c r="H78" s="190" t="s">
        <v>84</v>
      </c>
      <c r="I78" s="191">
        <f t="shared" si="20"/>
        <v>0</v>
      </c>
      <c r="J78" s="192">
        <f t="shared" si="21"/>
        <v>0</v>
      </c>
      <c r="K78" s="191">
        <f t="shared" si="22"/>
        <v>0</v>
      </c>
      <c r="L78" s="191">
        <f t="shared" si="23"/>
        <v>0</v>
      </c>
      <c r="M78" s="191">
        <f t="shared" si="24"/>
        <v>0</v>
      </c>
      <c r="N78" s="191">
        <f t="shared" si="25"/>
        <v>0</v>
      </c>
      <c r="O78" s="192"/>
      <c r="T78" s="193"/>
      <c r="V78" s="191" t="str" cm="1">
        <f t="array" ref="V78">IF(E78&lt;&gt;"", IF(D78&gt;E78, "| Velden '"&amp;$V$4&amp;ROW()&amp;"' en '"&amp;$W$4&amp;ROW()&amp;"': De datum uit dienst mag niet voor de datum in dienst vallen.", ""), IF(D78&gt;Datum_werkingsjaar_einde, "| Veld '"&amp;$V$4&amp;ROW()&amp;"': De datum in dienst mag niet na 31/12/"&amp;Datum_werkingsjaar&amp;" vallen.  ", ""))</f>
        <v/>
      </c>
      <c r="W78" s="191" t="str" cm="1">
        <f t="array" ref="W78">IF(D78&gt;E78, IF(E78&lt;&gt;"", "  ", ""), IF(E78&lt;&gt;"", IF(E78&lt;Datum_werkingsjaar_begin, "| Veld '"&amp;$W$4&amp;ROW()&amp;"': De datum uit dienst mag niet vóór 1/01/"&amp;Datum_werkingsjaar&amp;" vallen.  ", ""), ""))</f>
        <v/>
      </c>
      <c r="X78" s="191" t="str">
        <f t="shared" si="16"/>
        <v/>
      </c>
      <c r="Y78" s="191" t="str">
        <f t="shared" si="17"/>
        <v/>
      </c>
      <c r="Z78" s="194" t="str">
        <f t="shared" si="26"/>
        <v/>
      </c>
      <c r="AA78" s="191" t="str">
        <f>IF(I78&lt;&gt;1, IF(SUM(I78:$I$204)&lt;&gt;0, "| Laat geen witruimte tussen ingevulde rijen.", ""), "")</f>
        <v/>
      </c>
      <c r="AB78" s="194" t="str">
        <f t="shared" si="27"/>
        <v/>
      </c>
      <c r="AD78" s="76" t="str">
        <f t="shared" si="28"/>
        <v/>
      </c>
    </row>
    <row r="79" spans="1:30" s="191" customFormat="1" ht="14.4" customHeight="1" x14ac:dyDescent="0.3">
      <c r="A79" s="149" t="str">
        <f t="shared" si="18"/>
        <v/>
      </c>
      <c r="B79" s="188" t="str">
        <f t="shared" si="19"/>
        <v/>
      </c>
      <c r="C79" s="200"/>
      <c r="D79" s="201"/>
      <c r="E79" s="201"/>
      <c r="F79" s="202"/>
      <c r="G79" s="189"/>
      <c r="H79" s="190" t="s">
        <v>84</v>
      </c>
      <c r="I79" s="191">
        <f t="shared" si="20"/>
        <v>0</v>
      </c>
      <c r="J79" s="192">
        <f t="shared" si="21"/>
        <v>0</v>
      </c>
      <c r="K79" s="191">
        <f t="shared" si="22"/>
        <v>0</v>
      </c>
      <c r="L79" s="191">
        <f t="shared" si="23"/>
        <v>0</v>
      </c>
      <c r="M79" s="191">
        <f t="shared" si="24"/>
        <v>0</v>
      </c>
      <c r="N79" s="191">
        <f t="shared" si="25"/>
        <v>0</v>
      </c>
      <c r="O79" s="192"/>
      <c r="T79" s="193"/>
      <c r="V79" s="191" t="str" cm="1">
        <f t="array" ref="V79">IF(E79&lt;&gt;"", IF(D79&gt;E79, "| Velden '"&amp;$V$4&amp;ROW()&amp;"' en '"&amp;$W$4&amp;ROW()&amp;"': De datum uit dienst mag niet voor de datum in dienst vallen.", ""), IF(D79&gt;Datum_werkingsjaar_einde, "| Veld '"&amp;$V$4&amp;ROW()&amp;"': De datum in dienst mag niet na 31/12/"&amp;Datum_werkingsjaar&amp;" vallen.  ", ""))</f>
        <v/>
      </c>
      <c r="W79" s="191" t="str" cm="1">
        <f t="array" ref="W79">IF(D79&gt;E79, IF(E79&lt;&gt;"", "  ", ""), IF(E79&lt;&gt;"", IF(E79&lt;Datum_werkingsjaar_begin, "| Veld '"&amp;$W$4&amp;ROW()&amp;"': De datum uit dienst mag niet vóór 1/01/"&amp;Datum_werkingsjaar&amp;" vallen.  ", ""), ""))</f>
        <v/>
      </c>
      <c r="X79" s="191" t="str">
        <f t="shared" si="16"/>
        <v/>
      </c>
      <c r="Y79" s="191" t="str">
        <f t="shared" si="17"/>
        <v/>
      </c>
      <c r="Z79" s="194" t="str">
        <f t="shared" si="26"/>
        <v/>
      </c>
      <c r="AA79" s="191" t="str">
        <f>IF(I79&lt;&gt;1, IF(SUM(I79:$I$204)&lt;&gt;0, "| Laat geen witruimte tussen ingevulde rijen.", ""), "")</f>
        <v/>
      </c>
      <c r="AB79" s="194" t="str">
        <f t="shared" si="27"/>
        <v/>
      </c>
      <c r="AD79" s="76" t="str">
        <f t="shared" si="28"/>
        <v/>
      </c>
    </row>
    <row r="80" spans="1:30" s="191" customFormat="1" ht="14.4" customHeight="1" x14ac:dyDescent="0.3">
      <c r="A80" s="149" t="str">
        <f t="shared" si="18"/>
        <v/>
      </c>
      <c r="B80" s="188" t="str">
        <f t="shared" si="19"/>
        <v/>
      </c>
      <c r="C80" s="200"/>
      <c r="D80" s="201"/>
      <c r="E80" s="201"/>
      <c r="F80" s="202"/>
      <c r="G80" s="189"/>
      <c r="H80" s="190" t="s">
        <v>84</v>
      </c>
      <c r="I80" s="191">
        <f t="shared" si="20"/>
        <v>0</v>
      </c>
      <c r="J80" s="192">
        <f t="shared" si="21"/>
        <v>0</v>
      </c>
      <c r="K80" s="191">
        <f t="shared" si="22"/>
        <v>0</v>
      </c>
      <c r="L80" s="191">
        <f t="shared" si="23"/>
        <v>0</v>
      </c>
      <c r="M80" s="191">
        <f t="shared" si="24"/>
        <v>0</v>
      </c>
      <c r="N80" s="191">
        <f t="shared" si="25"/>
        <v>0</v>
      </c>
      <c r="O80" s="192"/>
      <c r="T80" s="193"/>
      <c r="V80" s="191" t="str" cm="1">
        <f t="array" ref="V80">IF(E80&lt;&gt;"", IF(D80&gt;E80, "| Velden '"&amp;$V$4&amp;ROW()&amp;"' en '"&amp;$W$4&amp;ROW()&amp;"': De datum uit dienst mag niet voor de datum in dienst vallen.", ""), IF(D80&gt;Datum_werkingsjaar_einde, "| Veld '"&amp;$V$4&amp;ROW()&amp;"': De datum in dienst mag niet na 31/12/"&amp;Datum_werkingsjaar&amp;" vallen.  ", ""))</f>
        <v/>
      </c>
      <c r="W80" s="191" t="str" cm="1">
        <f t="array" ref="W80">IF(D80&gt;E80, IF(E80&lt;&gt;"", "  ", ""), IF(E80&lt;&gt;"", IF(E80&lt;Datum_werkingsjaar_begin, "| Veld '"&amp;$W$4&amp;ROW()&amp;"': De datum uit dienst mag niet vóór 1/01/"&amp;Datum_werkingsjaar&amp;" vallen.  ", ""), ""))</f>
        <v/>
      </c>
      <c r="X80" s="191" t="str">
        <f t="shared" si="16"/>
        <v/>
      </c>
      <c r="Y80" s="191" t="str">
        <f t="shared" si="17"/>
        <v/>
      </c>
      <c r="Z80" s="194" t="str">
        <f t="shared" si="26"/>
        <v/>
      </c>
      <c r="AA80" s="191" t="str">
        <f>IF(I80&lt;&gt;1, IF(SUM(I80:$I$204)&lt;&gt;0, "| Laat geen witruimte tussen ingevulde rijen.", ""), "")</f>
        <v/>
      </c>
      <c r="AB80" s="194" t="str">
        <f t="shared" si="27"/>
        <v/>
      </c>
      <c r="AD80" s="76" t="str">
        <f t="shared" si="28"/>
        <v/>
      </c>
    </row>
    <row r="81" spans="1:30" s="191" customFormat="1" ht="14.4" customHeight="1" x14ac:dyDescent="0.3">
      <c r="A81" s="149" t="str">
        <f t="shared" si="18"/>
        <v/>
      </c>
      <c r="B81" s="188" t="str">
        <f t="shared" si="19"/>
        <v/>
      </c>
      <c r="C81" s="200"/>
      <c r="D81" s="201"/>
      <c r="E81" s="201"/>
      <c r="F81" s="202"/>
      <c r="G81" s="189"/>
      <c r="H81" s="190" t="s">
        <v>84</v>
      </c>
      <c r="I81" s="191">
        <f t="shared" si="20"/>
        <v>0</v>
      </c>
      <c r="J81" s="192">
        <f t="shared" si="21"/>
        <v>0</v>
      </c>
      <c r="K81" s="191">
        <f t="shared" si="22"/>
        <v>0</v>
      </c>
      <c r="L81" s="191">
        <f t="shared" si="23"/>
        <v>0</v>
      </c>
      <c r="M81" s="191">
        <f t="shared" si="24"/>
        <v>0</v>
      </c>
      <c r="N81" s="191">
        <f t="shared" si="25"/>
        <v>0</v>
      </c>
      <c r="O81" s="192"/>
      <c r="T81" s="193"/>
      <c r="V81" s="191" t="str" cm="1">
        <f t="array" ref="V81">IF(E81&lt;&gt;"", IF(D81&gt;E81, "| Velden '"&amp;$V$4&amp;ROW()&amp;"' en '"&amp;$W$4&amp;ROW()&amp;"': De datum uit dienst mag niet voor de datum in dienst vallen.", ""), IF(D81&gt;Datum_werkingsjaar_einde, "| Veld '"&amp;$V$4&amp;ROW()&amp;"': De datum in dienst mag niet na 31/12/"&amp;Datum_werkingsjaar&amp;" vallen.  ", ""))</f>
        <v/>
      </c>
      <c r="W81" s="191" t="str" cm="1">
        <f t="array" ref="W81">IF(D81&gt;E81, IF(E81&lt;&gt;"", "  ", ""), IF(E81&lt;&gt;"", IF(E81&lt;Datum_werkingsjaar_begin, "| Veld '"&amp;$W$4&amp;ROW()&amp;"': De datum uit dienst mag niet vóór 1/01/"&amp;Datum_werkingsjaar&amp;" vallen.  ", ""), ""))</f>
        <v/>
      </c>
      <c r="X81" s="191" t="str">
        <f t="shared" si="16"/>
        <v/>
      </c>
      <c r="Y81" s="191" t="str">
        <f t="shared" si="17"/>
        <v/>
      </c>
      <c r="Z81" s="194" t="str">
        <f t="shared" si="26"/>
        <v/>
      </c>
      <c r="AA81" s="191" t="str">
        <f>IF(I81&lt;&gt;1, IF(SUM(I81:$I$204)&lt;&gt;0, "| Laat geen witruimte tussen ingevulde rijen.", ""), "")</f>
        <v/>
      </c>
      <c r="AB81" s="194" t="str">
        <f t="shared" si="27"/>
        <v/>
      </c>
      <c r="AD81" s="76" t="str">
        <f t="shared" si="28"/>
        <v/>
      </c>
    </row>
    <row r="82" spans="1:30" s="191" customFormat="1" ht="14.4" customHeight="1" x14ac:dyDescent="0.3">
      <c r="A82" s="149" t="str">
        <f t="shared" si="18"/>
        <v/>
      </c>
      <c r="B82" s="188" t="str">
        <f t="shared" si="19"/>
        <v/>
      </c>
      <c r="C82" s="200"/>
      <c r="D82" s="201"/>
      <c r="E82" s="201"/>
      <c r="F82" s="202"/>
      <c r="G82" s="189"/>
      <c r="H82" s="190" t="s">
        <v>84</v>
      </c>
      <c r="I82" s="191">
        <f t="shared" si="20"/>
        <v>0</v>
      </c>
      <c r="J82" s="192">
        <f t="shared" si="21"/>
        <v>0</v>
      </c>
      <c r="K82" s="191">
        <f t="shared" si="22"/>
        <v>0</v>
      </c>
      <c r="L82" s="191">
        <f t="shared" si="23"/>
        <v>0</v>
      </c>
      <c r="M82" s="191">
        <f t="shared" si="24"/>
        <v>0</v>
      </c>
      <c r="N82" s="191">
        <f t="shared" si="25"/>
        <v>0</v>
      </c>
      <c r="O82" s="192"/>
      <c r="T82" s="193"/>
      <c r="V82" s="191" t="str" cm="1">
        <f t="array" ref="V82">IF(E82&lt;&gt;"", IF(D82&gt;E82, "| Velden '"&amp;$V$4&amp;ROW()&amp;"' en '"&amp;$W$4&amp;ROW()&amp;"': De datum uit dienst mag niet voor de datum in dienst vallen.", ""), IF(D82&gt;Datum_werkingsjaar_einde, "| Veld '"&amp;$V$4&amp;ROW()&amp;"': De datum in dienst mag niet na 31/12/"&amp;Datum_werkingsjaar&amp;" vallen.  ", ""))</f>
        <v/>
      </c>
      <c r="W82" s="191" t="str" cm="1">
        <f t="array" ref="W82">IF(D82&gt;E82, IF(E82&lt;&gt;"", "  ", ""), IF(E82&lt;&gt;"", IF(E82&lt;Datum_werkingsjaar_begin, "| Veld '"&amp;$W$4&amp;ROW()&amp;"': De datum uit dienst mag niet vóór 1/01/"&amp;Datum_werkingsjaar&amp;" vallen.  ", ""), ""))</f>
        <v/>
      </c>
      <c r="X82" s="191" t="str">
        <f t="shared" si="16"/>
        <v/>
      </c>
      <c r="Y82" s="191" t="str">
        <f t="shared" si="17"/>
        <v/>
      </c>
      <c r="Z82" s="194" t="str">
        <f t="shared" si="26"/>
        <v/>
      </c>
      <c r="AA82" s="191" t="str">
        <f>IF(I82&lt;&gt;1, IF(SUM(I82:$I$204)&lt;&gt;0, "| Laat geen witruimte tussen ingevulde rijen.", ""), "")</f>
        <v/>
      </c>
      <c r="AB82" s="194" t="str">
        <f t="shared" si="27"/>
        <v/>
      </c>
      <c r="AD82" s="76" t="str">
        <f t="shared" si="28"/>
        <v/>
      </c>
    </row>
    <row r="83" spans="1:30" s="191" customFormat="1" ht="14.4" customHeight="1" x14ac:dyDescent="0.3">
      <c r="A83" s="149" t="str">
        <f t="shared" si="18"/>
        <v/>
      </c>
      <c r="B83" s="188" t="str">
        <f t="shared" si="19"/>
        <v/>
      </c>
      <c r="C83" s="200"/>
      <c r="D83" s="201"/>
      <c r="E83" s="201"/>
      <c r="F83" s="202"/>
      <c r="G83" s="189"/>
      <c r="H83" s="190" t="s">
        <v>84</v>
      </c>
      <c r="I83" s="191">
        <f t="shared" si="20"/>
        <v>0</v>
      </c>
      <c r="J83" s="192">
        <f t="shared" si="21"/>
        <v>0</v>
      </c>
      <c r="K83" s="191">
        <f t="shared" si="22"/>
        <v>0</v>
      </c>
      <c r="L83" s="191">
        <f t="shared" si="23"/>
        <v>0</v>
      </c>
      <c r="M83" s="191">
        <f t="shared" si="24"/>
        <v>0</v>
      </c>
      <c r="N83" s="191">
        <f t="shared" si="25"/>
        <v>0</v>
      </c>
      <c r="O83" s="192"/>
      <c r="T83" s="193"/>
      <c r="V83" s="191" t="str" cm="1">
        <f t="array" ref="V83">IF(E83&lt;&gt;"", IF(D83&gt;E83, "| Velden '"&amp;$V$4&amp;ROW()&amp;"' en '"&amp;$W$4&amp;ROW()&amp;"': De datum uit dienst mag niet voor de datum in dienst vallen.", ""), IF(D83&gt;Datum_werkingsjaar_einde, "| Veld '"&amp;$V$4&amp;ROW()&amp;"': De datum in dienst mag niet na 31/12/"&amp;Datum_werkingsjaar&amp;" vallen.  ", ""))</f>
        <v/>
      </c>
      <c r="W83" s="191" t="str" cm="1">
        <f t="array" ref="W83">IF(D83&gt;E83, IF(E83&lt;&gt;"", "  ", ""), IF(E83&lt;&gt;"", IF(E83&lt;Datum_werkingsjaar_begin, "| Veld '"&amp;$W$4&amp;ROW()&amp;"': De datum uit dienst mag niet vóór 1/01/"&amp;Datum_werkingsjaar&amp;" vallen.  ", ""), ""))</f>
        <v/>
      </c>
      <c r="X83" s="191" t="str">
        <f t="shared" si="16"/>
        <v/>
      </c>
      <c r="Y83" s="191" t="str">
        <f t="shared" si="17"/>
        <v/>
      </c>
      <c r="Z83" s="194" t="str">
        <f t="shared" si="26"/>
        <v/>
      </c>
      <c r="AA83" s="191" t="str">
        <f>IF(I83&lt;&gt;1, IF(SUM(I83:$I$204)&lt;&gt;0, "| Laat geen witruimte tussen ingevulde rijen.", ""), "")</f>
        <v/>
      </c>
      <c r="AB83" s="194" t="str">
        <f t="shared" si="27"/>
        <v/>
      </c>
      <c r="AD83" s="76" t="str">
        <f t="shared" si="28"/>
        <v/>
      </c>
    </row>
    <row r="84" spans="1:30" s="191" customFormat="1" ht="14.4" customHeight="1" x14ac:dyDescent="0.3">
      <c r="A84" s="149" t="str">
        <f t="shared" si="18"/>
        <v/>
      </c>
      <c r="B84" s="188" t="str">
        <f t="shared" si="19"/>
        <v/>
      </c>
      <c r="C84" s="200"/>
      <c r="D84" s="201"/>
      <c r="E84" s="201"/>
      <c r="F84" s="202"/>
      <c r="G84" s="189"/>
      <c r="H84" s="190" t="s">
        <v>84</v>
      </c>
      <c r="I84" s="191">
        <f t="shared" si="20"/>
        <v>0</v>
      </c>
      <c r="J84" s="192">
        <f t="shared" si="21"/>
        <v>0</v>
      </c>
      <c r="K84" s="191">
        <f t="shared" si="22"/>
        <v>0</v>
      </c>
      <c r="L84" s="191">
        <f t="shared" si="23"/>
        <v>0</v>
      </c>
      <c r="M84" s="191">
        <f t="shared" si="24"/>
        <v>0</v>
      </c>
      <c r="N84" s="191">
        <f t="shared" si="25"/>
        <v>0</v>
      </c>
      <c r="O84" s="192"/>
      <c r="T84" s="193"/>
      <c r="V84" s="191" t="str" cm="1">
        <f t="array" ref="V84">IF(E84&lt;&gt;"", IF(D84&gt;E84, "| Velden '"&amp;$V$4&amp;ROW()&amp;"' en '"&amp;$W$4&amp;ROW()&amp;"': De datum uit dienst mag niet voor de datum in dienst vallen.", ""), IF(D84&gt;Datum_werkingsjaar_einde, "| Veld '"&amp;$V$4&amp;ROW()&amp;"': De datum in dienst mag niet na 31/12/"&amp;Datum_werkingsjaar&amp;" vallen.  ", ""))</f>
        <v/>
      </c>
      <c r="W84" s="191" t="str" cm="1">
        <f t="array" ref="W84">IF(D84&gt;E84, IF(E84&lt;&gt;"", "  ", ""), IF(E84&lt;&gt;"", IF(E84&lt;Datum_werkingsjaar_begin, "| Veld '"&amp;$W$4&amp;ROW()&amp;"': De datum uit dienst mag niet vóór 1/01/"&amp;Datum_werkingsjaar&amp;" vallen.  ", ""), ""))</f>
        <v/>
      </c>
      <c r="X84" s="191" t="str">
        <f t="shared" si="16"/>
        <v/>
      </c>
      <c r="Y84" s="191" t="str">
        <f t="shared" si="17"/>
        <v/>
      </c>
      <c r="Z84" s="194" t="str">
        <f t="shared" si="26"/>
        <v/>
      </c>
      <c r="AA84" s="191" t="str">
        <f>IF(I84&lt;&gt;1, IF(SUM(I84:$I$204)&lt;&gt;0, "| Laat geen witruimte tussen ingevulde rijen.", ""), "")</f>
        <v/>
      </c>
      <c r="AB84" s="194" t="str">
        <f t="shared" si="27"/>
        <v/>
      </c>
      <c r="AD84" s="76" t="str">
        <f t="shared" si="28"/>
        <v/>
      </c>
    </row>
    <row r="85" spans="1:30" s="191" customFormat="1" ht="14.4" customHeight="1" x14ac:dyDescent="0.3">
      <c r="A85" s="149" t="str">
        <f t="shared" si="18"/>
        <v/>
      </c>
      <c r="B85" s="188" t="str">
        <f t="shared" si="19"/>
        <v/>
      </c>
      <c r="C85" s="200"/>
      <c r="D85" s="201"/>
      <c r="E85" s="201"/>
      <c r="F85" s="202"/>
      <c r="G85" s="189"/>
      <c r="H85" s="190" t="s">
        <v>84</v>
      </c>
      <c r="I85" s="191">
        <f t="shared" si="20"/>
        <v>0</v>
      </c>
      <c r="J85" s="192">
        <f t="shared" si="21"/>
        <v>0</v>
      </c>
      <c r="K85" s="191">
        <f t="shared" si="22"/>
        <v>0</v>
      </c>
      <c r="L85" s="191">
        <f t="shared" si="23"/>
        <v>0</v>
      </c>
      <c r="M85" s="191">
        <f t="shared" si="24"/>
        <v>0</v>
      </c>
      <c r="N85" s="191">
        <f t="shared" si="25"/>
        <v>0</v>
      </c>
      <c r="O85" s="192"/>
      <c r="T85" s="193"/>
      <c r="V85" s="191" t="str" cm="1">
        <f t="array" ref="V85">IF(E85&lt;&gt;"", IF(D85&gt;E85, "| Velden '"&amp;$V$4&amp;ROW()&amp;"' en '"&amp;$W$4&amp;ROW()&amp;"': De datum uit dienst mag niet voor de datum in dienst vallen.", ""), IF(D85&gt;Datum_werkingsjaar_einde, "| Veld '"&amp;$V$4&amp;ROW()&amp;"': De datum in dienst mag niet na 31/12/"&amp;Datum_werkingsjaar&amp;" vallen.  ", ""))</f>
        <v/>
      </c>
      <c r="W85" s="191" t="str" cm="1">
        <f t="array" ref="W85">IF(D85&gt;E85, IF(E85&lt;&gt;"", "  ", ""), IF(E85&lt;&gt;"", IF(E85&lt;Datum_werkingsjaar_begin, "| Veld '"&amp;$W$4&amp;ROW()&amp;"': De datum uit dienst mag niet vóór 1/01/"&amp;Datum_werkingsjaar&amp;" vallen.  ", ""), ""))</f>
        <v/>
      </c>
      <c r="X85" s="191" t="str">
        <f t="shared" si="16"/>
        <v/>
      </c>
      <c r="Y85" s="191" t="str">
        <f t="shared" si="17"/>
        <v/>
      </c>
      <c r="Z85" s="194" t="str">
        <f t="shared" si="26"/>
        <v/>
      </c>
      <c r="AA85" s="191" t="str">
        <f>IF(I85&lt;&gt;1, IF(SUM(I85:$I$204)&lt;&gt;0, "| Laat geen witruimte tussen ingevulde rijen.", ""), "")</f>
        <v/>
      </c>
      <c r="AB85" s="194" t="str">
        <f t="shared" si="27"/>
        <v/>
      </c>
      <c r="AD85" s="76" t="str">
        <f t="shared" si="28"/>
        <v/>
      </c>
    </row>
    <row r="86" spans="1:30" s="191" customFormat="1" ht="14.4" customHeight="1" x14ac:dyDescent="0.3">
      <c r="A86" s="149" t="str">
        <f t="shared" si="18"/>
        <v/>
      </c>
      <c r="B86" s="188" t="str">
        <f t="shared" si="19"/>
        <v/>
      </c>
      <c r="C86" s="200"/>
      <c r="D86" s="201"/>
      <c r="E86" s="201"/>
      <c r="F86" s="202"/>
      <c r="G86" s="189"/>
      <c r="H86" s="190" t="s">
        <v>84</v>
      </c>
      <c r="I86" s="191">
        <f t="shared" si="20"/>
        <v>0</v>
      </c>
      <c r="J86" s="192">
        <f t="shared" si="21"/>
        <v>0</v>
      </c>
      <c r="K86" s="191">
        <f t="shared" si="22"/>
        <v>0</v>
      </c>
      <c r="L86" s="191">
        <f t="shared" si="23"/>
        <v>0</v>
      </c>
      <c r="M86" s="191">
        <f t="shared" si="24"/>
        <v>0</v>
      </c>
      <c r="N86" s="191">
        <f t="shared" si="25"/>
        <v>0</v>
      </c>
      <c r="O86" s="192"/>
      <c r="T86" s="193"/>
      <c r="V86" s="191" t="str" cm="1">
        <f t="array" ref="V86">IF(E86&lt;&gt;"", IF(D86&gt;E86, "| Velden '"&amp;$V$4&amp;ROW()&amp;"' en '"&amp;$W$4&amp;ROW()&amp;"': De datum uit dienst mag niet voor de datum in dienst vallen.", ""), IF(D86&gt;Datum_werkingsjaar_einde, "| Veld '"&amp;$V$4&amp;ROW()&amp;"': De datum in dienst mag niet na 31/12/"&amp;Datum_werkingsjaar&amp;" vallen.  ", ""))</f>
        <v/>
      </c>
      <c r="W86" s="191" t="str" cm="1">
        <f t="array" ref="W86">IF(D86&gt;E86, IF(E86&lt;&gt;"", "  ", ""), IF(E86&lt;&gt;"", IF(E86&lt;Datum_werkingsjaar_begin, "| Veld '"&amp;$W$4&amp;ROW()&amp;"': De datum uit dienst mag niet vóór 1/01/"&amp;Datum_werkingsjaar&amp;" vallen.  ", ""), ""))</f>
        <v/>
      </c>
      <c r="X86" s="191" t="str">
        <f t="shared" si="16"/>
        <v/>
      </c>
      <c r="Y86" s="191" t="str">
        <f t="shared" si="17"/>
        <v/>
      </c>
      <c r="Z86" s="194" t="str">
        <f t="shared" si="26"/>
        <v/>
      </c>
      <c r="AA86" s="191" t="str">
        <f>IF(I86&lt;&gt;1, IF(SUM(I86:$I$204)&lt;&gt;0, "| Laat geen witruimte tussen ingevulde rijen.", ""), "")</f>
        <v/>
      </c>
      <c r="AB86" s="194" t="str">
        <f t="shared" si="27"/>
        <v/>
      </c>
      <c r="AD86" s="76" t="str">
        <f t="shared" si="28"/>
        <v/>
      </c>
    </row>
    <row r="87" spans="1:30" s="191" customFormat="1" ht="14.4" customHeight="1" x14ac:dyDescent="0.3">
      <c r="A87" s="149" t="str">
        <f t="shared" si="18"/>
        <v/>
      </c>
      <c r="B87" s="188" t="str">
        <f t="shared" si="19"/>
        <v/>
      </c>
      <c r="C87" s="200"/>
      <c r="D87" s="201"/>
      <c r="E87" s="201"/>
      <c r="F87" s="202"/>
      <c r="G87" s="189"/>
      <c r="H87" s="190" t="s">
        <v>84</v>
      </c>
      <c r="I87" s="191">
        <f t="shared" si="20"/>
        <v>0</v>
      </c>
      <c r="J87" s="192">
        <f t="shared" si="21"/>
        <v>0</v>
      </c>
      <c r="K87" s="191">
        <f t="shared" si="22"/>
        <v>0</v>
      </c>
      <c r="L87" s="191">
        <f t="shared" si="23"/>
        <v>0</v>
      </c>
      <c r="M87" s="191">
        <f t="shared" si="24"/>
        <v>0</v>
      </c>
      <c r="N87" s="191">
        <f t="shared" si="25"/>
        <v>0</v>
      </c>
      <c r="O87" s="192"/>
      <c r="T87" s="193"/>
      <c r="V87" s="191" t="str" cm="1">
        <f t="array" ref="V87">IF(E87&lt;&gt;"", IF(D87&gt;E87, "| Velden '"&amp;$V$4&amp;ROW()&amp;"' en '"&amp;$W$4&amp;ROW()&amp;"': De datum uit dienst mag niet voor de datum in dienst vallen.", ""), IF(D87&gt;Datum_werkingsjaar_einde, "| Veld '"&amp;$V$4&amp;ROW()&amp;"': De datum in dienst mag niet na 31/12/"&amp;Datum_werkingsjaar&amp;" vallen.  ", ""))</f>
        <v/>
      </c>
      <c r="W87" s="191" t="str" cm="1">
        <f t="array" ref="W87">IF(D87&gt;E87, IF(E87&lt;&gt;"", "  ", ""), IF(E87&lt;&gt;"", IF(E87&lt;Datum_werkingsjaar_begin, "| Veld '"&amp;$W$4&amp;ROW()&amp;"': De datum uit dienst mag niet vóór 1/01/"&amp;Datum_werkingsjaar&amp;" vallen.  ", ""), ""))</f>
        <v/>
      </c>
      <c r="X87" s="191" t="str">
        <f t="shared" si="16"/>
        <v/>
      </c>
      <c r="Y87" s="191" t="str">
        <f t="shared" si="17"/>
        <v/>
      </c>
      <c r="Z87" s="194" t="str">
        <f t="shared" si="26"/>
        <v/>
      </c>
      <c r="AA87" s="191" t="str">
        <f>IF(I87&lt;&gt;1, IF(SUM(I87:$I$204)&lt;&gt;0, "| Laat geen witruimte tussen ingevulde rijen.", ""), "")</f>
        <v/>
      </c>
      <c r="AB87" s="194" t="str">
        <f t="shared" si="27"/>
        <v/>
      </c>
      <c r="AD87" s="76" t="str">
        <f t="shared" si="28"/>
        <v/>
      </c>
    </row>
    <row r="88" spans="1:30" s="191" customFormat="1" ht="14.4" customHeight="1" x14ac:dyDescent="0.3">
      <c r="A88" s="149" t="str">
        <f t="shared" si="18"/>
        <v/>
      </c>
      <c r="B88" s="188" t="str">
        <f t="shared" si="19"/>
        <v/>
      </c>
      <c r="C88" s="200"/>
      <c r="D88" s="201"/>
      <c r="E88" s="201"/>
      <c r="F88" s="202"/>
      <c r="G88" s="189"/>
      <c r="H88" s="190" t="s">
        <v>84</v>
      </c>
      <c r="I88" s="191">
        <f t="shared" si="20"/>
        <v>0</v>
      </c>
      <c r="J88" s="192">
        <f t="shared" si="21"/>
        <v>0</v>
      </c>
      <c r="K88" s="191">
        <f t="shared" si="22"/>
        <v>0</v>
      </c>
      <c r="L88" s="191">
        <f t="shared" si="23"/>
        <v>0</v>
      </c>
      <c r="M88" s="191">
        <f t="shared" si="24"/>
        <v>0</v>
      </c>
      <c r="N88" s="191">
        <f t="shared" si="25"/>
        <v>0</v>
      </c>
      <c r="O88" s="192"/>
      <c r="T88" s="193"/>
      <c r="V88" s="191" t="str" cm="1">
        <f t="array" ref="V88">IF(E88&lt;&gt;"", IF(D88&gt;E88, "| Velden '"&amp;$V$4&amp;ROW()&amp;"' en '"&amp;$W$4&amp;ROW()&amp;"': De datum uit dienst mag niet voor de datum in dienst vallen.", ""), IF(D88&gt;Datum_werkingsjaar_einde, "| Veld '"&amp;$V$4&amp;ROW()&amp;"': De datum in dienst mag niet na 31/12/"&amp;Datum_werkingsjaar&amp;" vallen.  ", ""))</f>
        <v/>
      </c>
      <c r="W88" s="191" t="str" cm="1">
        <f t="array" ref="W88">IF(D88&gt;E88, IF(E88&lt;&gt;"", "  ", ""), IF(E88&lt;&gt;"", IF(E88&lt;Datum_werkingsjaar_begin, "| Veld '"&amp;$W$4&amp;ROW()&amp;"': De datum uit dienst mag niet vóór 1/01/"&amp;Datum_werkingsjaar&amp;" vallen.  ", ""), ""))</f>
        <v/>
      </c>
      <c r="X88" s="191" t="str">
        <f t="shared" si="16"/>
        <v/>
      </c>
      <c r="Y88" s="191" t="str">
        <f t="shared" si="17"/>
        <v/>
      </c>
      <c r="Z88" s="194" t="str">
        <f t="shared" si="26"/>
        <v/>
      </c>
      <c r="AA88" s="191" t="str">
        <f>IF(I88&lt;&gt;1, IF(SUM(I88:$I$204)&lt;&gt;0, "| Laat geen witruimte tussen ingevulde rijen.", ""), "")</f>
        <v/>
      </c>
      <c r="AB88" s="194" t="str">
        <f t="shared" si="27"/>
        <v/>
      </c>
      <c r="AD88" s="76" t="str">
        <f t="shared" si="28"/>
        <v/>
      </c>
    </row>
    <row r="89" spans="1:30" s="191" customFormat="1" ht="14.4" customHeight="1" x14ac:dyDescent="0.3">
      <c r="A89" s="149" t="str">
        <f t="shared" si="18"/>
        <v/>
      </c>
      <c r="B89" s="188" t="str">
        <f t="shared" si="19"/>
        <v/>
      </c>
      <c r="C89" s="200"/>
      <c r="D89" s="201"/>
      <c r="E89" s="201"/>
      <c r="F89" s="202"/>
      <c r="G89" s="189"/>
      <c r="H89" s="190" t="s">
        <v>84</v>
      </c>
      <c r="I89" s="191">
        <f t="shared" si="20"/>
        <v>0</v>
      </c>
      <c r="J89" s="192">
        <f t="shared" si="21"/>
        <v>0</v>
      </c>
      <c r="K89" s="191">
        <f t="shared" si="22"/>
        <v>0</v>
      </c>
      <c r="L89" s="191">
        <f t="shared" si="23"/>
        <v>0</v>
      </c>
      <c r="M89" s="191">
        <f t="shared" si="24"/>
        <v>0</v>
      </c>
      <c r="N89" s="191">
        <f t="shared" si="25"/>
        <v>0</v>
      </c>
      <c r="O89" s="192"/>
      <c r="T89" s="193"/>
      <c r="V89" s="191" t="str" cm="1">
        <f t="array" ref="V89">IF(E89&lt;&gt;"", IF(D89&gt;E89, "| Velden '"&amp;$V$4&amp;ROW()&amp;"' en '"&amp;$W$4&amp;ROW()&amp;"': De datum uit dienst mag niet voor de datum in dienst vallen.", ""), IF(D89&gt;Datum_werkingsjaar_einde, "| Veld '"&amp;$V$4&amp;ROW()&amp;"': De datum in dienst mag niet na 31/12/"&amp;Datum_werkingsjaar&amp;" vallen.  ", ""))</f>
        <v/>
      </c>
      <c r="W89" s="191" t="str" cm="1">
        <f t="array" ref="W89">IF(D89&gt;E89, IF(E89&lt;&gt;"", "  ", ""), IF(E89&lt;&gt;"", IF(E89&lt;Datum_werkingsjaar_begin, "| Veld '"&amp;$W$4&amp;ROW()&amp;"': De datum uit dienst mag niet vóór 1/01/"&amp;Datum_werkingsjaar&amp;" vallen.  ", ""), ""))</f>
        <v/>
      </c>
      <c r="X89" s="191" t="str">
        <f t="shared" si="16"/>
        <v/>
      </c>
      <c r="Y89" s="191" t="str">
        <f t="shared" si="17"/>
        <v/>
      </c>
      <c r="Z89" s="194" t="str">
        <f t="shared" si="26"/>
        <v/>
      </c>
      <c r="AA89" s="191" t="str">
        <f>IF(I89&lt;&gt;1, IF(SUM(I89:$I$204)&lt;&gt;0, "| Laat geen witruimte tussen ingevulde rijen.", ""), "")</f>
        <v/>
      </c>
      <c r="AB89" s="194" t="str">
        <f t="shared" si="27"/>
        <v/>
      </c>
      <c r="AD89" s="76" t="str">
        <f t="shared" si="28"/>
        <v/>
      </c>
    </row>
    <row r="90" spans="1:30" s="191" customFormat="1" ht="14.4" customHeight="1" x14ac:dyDescent="0.3">
      <c r="A90" s="149" t="str">
        <f t="shared" si="18"/>
        <v/>
      </c>
      <c r="B90" s="188" t="str">
        <f t="shared" si="19"/>
        <v/>
      </c>
      <c r="C90" s="200"/>
      <c r="D90" s="201"/>
      <c r="E90" s="201"/>
      <c r="F90" s="202"/>
      <c r="G90" s="189"/>
      <c r="H90" s="190" t="s">
        <v>84</v>
      </c>
      <c r="I90" s="191">
        <f t="shared" si="20"/>
        <v>0</v>
      </c>
      <c r="J90" s="192">
        <f t="shared" si="21"/>
        <v>0</v>
      </c>
      <c r="K90" s="191">
        <f t="shared" si="22"/>
        <v>0</v>
      </c>
      <c r="L90" s="191">
        <f t="shared" si="23"/>
        <v>0</v>
      </c>
      <c r="M90" s="191">
        <f t="shared" si="24"/>
        <v>0</v>
      </c>
      <c r="N90" s="191">
        <f t="shared" si="25"/>
        <v>0</v>
      </c>
      <c r="O90" s="192"/>
      <c r="T90" s="193"/>
      <c r="V90" s="191" t="str" cm="1">
        <f t="array" ref="V90">IF(E90&lt;&gt;"", IF(D90&gt;E90, "| Velden '"&amp;$V$4&amp;ROW()&amp;"' en '"&amp;$W$4&amp;ROW()&amp;"': De datum uit dienst mag niet voor de datum in dienst vallen.", ""), IF(D90&gt;Datum_werkingsjaar_einde, "| Veld '"&amp;$V$4&amp;ROW()&amp;"': De datum in dienst mag niet na 31/12/"&amp;Datum_werkingsjaar&amp;" vallen.  ", ""))</f>
        <v/>
      </c>
      <c r="W90" s="191" t="str" cm="1">
        <f t="array" ref="W90">IF(D90&gt;E90, IF(E90&lt;&gt;"", "  ", ""), IF(E90&lt;&gt;"", IF(E90&lt;Datum_werkingsjaar_begin, "| Veld '"&amp;$W$4&amp;ROW()&amp;"': De datum uit dienst mag niet vóór 1/01/"&amp;Datum_werkingsjaar&amp;" vallen.  ", ""), ""))</f>
        <v/>
      </c>
      <c r="X90" s="191" t="str">
        <f t="shared" si="16"/>
        <v/>
      </c>
      <c r="Y90" s="191" t="str">
        <f t="shared" si="17"/>
        <v/>
      </c>
      <c r="Z90" s="194" t="str">
        <f t="shared" si="26"/>
        <v/>
      </c>
      <c r="AA90" s="191" t="str">
        <f>IF(I90&lt;&gt;1, IF(SUM(I90:$I$204)&lt;&gt;0, "| Laat geen witruimte tussen ingevulde rijen.", ""), "")</f>
        <v/>
      </c>
      <c r="AB90" s="194" t="str">
        <f t="shared" si="27"/>
        <v/>
      </c>
      <c r="AD90" s="76" t="str">
        <f t="shared" si="28"/>
        <v/>
      </c>
    </row>
    <row r="91" spans="1:30" s="191" customFormat="1" ht="14.4" customHeight="1" x14ac:dyDescent="0.3">
      <c r="A91" s="149" t="str">
        <f t="shared" si="18"/>
        <v/>
      </c>
      <c r="B91" s="188" t="str">
        <f t="shared" si="19"/>
        <v/>
      </c>
      <c r="C91" s="200"/>
      <c r="D91" s="201"/>
      <c r="E91" s="201"/>
      <c r="F91" s="202"/>
      <c r="G91" s="189"/>
      <c r="H91" s="190" t="s">
        <v>84</v>
      </c>
      <c r="I91" s="191">
        <f t="shared" si="20"/>
        <v>0</v>
      </c>
      <c r="J91" s="192">
        <f t="shared" si="21"/>
        <v>0</v>
      </c>
      <c r="K91" s="191">
        <f t="shared" si="22"/>
        <v>0</v>
      </c>
      <c r="L91" s="191">
        <f t="shared" si="23"/>
        <v>0</v>
      </c>
      <c r="M91" s="191">
        <f t="shared" si="24"/>
        <v>0</v>
      </c>
      <c r="N91" s="191">
        <f t="shared" si="25"/>
        <v>0</v>
      </c>
      <c r="O91" s="192"/>
      <c r="T91" s="193"/>
      <c r="V91" s="191" t="str" cm="1">
        <f t="array" ref="V91">IF(E91&lt;&gt;"", IF(D91&gt;E91, "| Velden '"&amp;$V$4&amp;ROW()&amp;"' en '"&amp;$W$4&amp;ROW()&amp;"': De datum uit dienst mag niet voor de datum in dienst vallen.", ""), IF(D91&gt;Datum_werkingsjaar_einde, "| Veld '"&amp;$V$4&amp;ROW()&amp;"': De datum in dienst mag niet na 31/12/"&amp;Datum_werkingsjaar&amp;" vallen.  ", ""))</f>
        <v/>
      </c>
      <c r="W91" s="191" t="str" cm="1">
        <f t="array" ref="W91">IF(D91&gt;E91, IF(E91&lt;&gt;"", "  ", ""), IF(E91&lt;&gt;"", IF(E91&lt;Datum_werkingsjaar_begin, "| Veld '"&amp;$W$4&amp;ROW()&amp;"': De datum uit dienst mag niet vóór 1/01/"&amp;Datum_werkingsjaar&amp;" vallen.  ", ""), ""))</f>
        <v/>
      </c>
      <c r="X91" s="191" t="str">
        <f t="shared" si="16"/>
        <v/>
      </c>
      <c r="Y91" s="191" t="str">
        <f t="shared" si="17"/>
        <v/>
      </c>
      <c r="Z91" s="194" t="str">
        <f t="shared" si="26"/>
        <v/>
      </c>
      <c r="AA91" s="191" t="str">
        <f>IF(I91&lt;&gt;1, IF(SUM(I91:$I$204)&lt;&gt;0, "| Laat geen witruimte tussen ingevulde rijen.", ""), "")</f>
        <v/>
      </c>
      <c r="AB91" s="194" t="str">
        <f t="shared" si="27"/>
        <v/>
      </c>
      <c r="AD91" s="76" t="str">
        <f t="shared" si="28"/>
        <v/>
      </c>
    </row>
    <row r="92" spans="1:30" s="191" customFormat="1" ht="14.4" customHeight="1" x14ac:dyDescent="0.3">
      <c r="A92" s="149" t="str">
        <f t="shared" si="18"/>
        <v/>
      </c>
      <c r="B92" s="188" t="str">
        <f t="shared" si="19"/>
        <v/>
      </c>
      <c r="C92" s="200"/>
      <c r="D92" s="201"/>
      <c r="E92" s="201"/>
      <c r="F92" s="202"/>
      <c r="G92" s="189"/>
      <c r="H92" s="190" t="s">
        <v>84</v>
      </c>
      <c r="I92" s="191">
        <f t="shared" si="20"/>
        <v>0</v>
      </c>
      <c r="J92" s="192">
        <f t="shared" si="21"/>
        <v>0</v>
      </c>
      <c r="K92" s="191">
        <f t="shared" si="22"/>
        <v>0</v>
      </c>
      <c r="L92" s="191">
        <f t="shared" si="23"/>
        <v>0</v>
      </c>
      <c r="M92" s="191">
        <f t="shared" si="24"/>
        <v>0</v>
      </c>
      <c r="N92" s="191">
        <f t="shared" si="25"/>
        <v>0</v>
      </c>
      <c r="O92" s="192"/>
      <c r="T92" s="193"/>
      <c r="V92" s="191" t="str" cm="1">
        <f t="array" ref="V92">IF(E92&lt;&gt;"", IF(D92&gt;E92, "| Velden '"&amp;$V$4&amp;ROW()&amp;"' en '"&amp;$W$4&amp;ROW()&amp;"': De datum uit dienst mag niet voor de datum in dienst vallen.", ""), IF(D92&gt;Datum_werkingsjaar_einde, "| Veld '"&amp;$V$4&amp;ROW()&amp;"': De datum in dienst mag niet na 31/12/"&amp;Datum_werkingsjaar&amp;" vallen.  ", ""))</f>
        <v/>
      </c>
      <c r="W92" s="191" t="str" cm="1">
        <f t="array" ref="W92">IF(D92&gt;E92, IF(E92&lt;&gt;"", "  ", ""), IF(E92&lt;&gt;"", IF(E92&lt;Datum_werkingsjaar_begin, "| Veld '"&amp;$W$4&amp;ROW()&amp;"': De datum uit dienst mag niet vóór 1/01/"&amp;Datum_werkingsjaar&amp;" vallen.  ", ""), ""))</f>
        <v/>
      </c>
      <c r="X92" s="191" t="str">
        <f t="shared" si="16"/>
        <v/>
      </c>
      <c r="Y92" s="191" t="str">
        <f t="shared" si="17"/>
        <v/>
      </c>
      <c r="Z92" s="194" t="str">
        <f t="shared" si="26"/>
        <v/>
      </c>
      <c r="AA92" s="191" t="str">
        <f>IF(I92&lt;&gt;1, IF(SUM(I92:$I$204)&lt;&gt;0, "| Laat geen witruimte tussen ingevulde rijen.", ""), "")</f>
        <v/>
      </c>
      <c r="AB92" s="194" t="str">
        <f t="shared" si="27"/>
        <v/>
      </c>
      <c r="AD92" s="76" t="str">
        <f t="shared" si="28"/>
        <v/>
      </c>
    </row>
    <row r="93" spans="1:30" s="191" customFormat="1" ht="14.4" customHeight="1" x14ac:dyDescent="0.3">
      <c r="A93" s="149" t="str">
        <f t="shared" si="18"/>
        <v/>
      </c>
      <c r="B93" s="188" t="str">
        <f t="shared" si="19"/>
        <v/>
      </c>
      <c r="C93" s="200"/>
      <c r="D93" s="201"/>
      <c r="E93" s="201"/>
      <c r="F93" s="202"/>
      <c r="G93" s="189"/>
      <c r="H93" s="190" t="s">
        <v>84</v>
      </c>
      <c r="I93" s="191">
        <f t="shared" si="20"/>
        <v>0</v>
      </c>
      <c r="J93" s="192">
        <f t="shared" si="21"/>
        <v>0</v>
      </c>
      <c r="K93" s="191">
        <f t="shared" si="22"/>
        <v>0</v>
      </c>
      <c r="L93" s="191">
        <f t="shared" si="23"/>
        <v>0</v>
      </c>
      <c r="M93" s="191">
        <f t="shared" si="24"/>
        <v>0</v>
      </c>
      <c r="N93" s="191">
        <f t="shared" si="25"/>
        <v>0</v>
      </c>
      <c r="O93" s="192"/>
      <c r="T93" s="193"/>
      <c r="V93" s="191" t="str" cm="1">
        <f t="array" ref="V93">IF(E93&lt;&gt;"", IF(D93&gt;E93, "| Velden '"&amp;$V$4&amp;ROW()&amp;"' en '"&amp;$W$4&amp;ROW()&amp;"': De datum uit dienst mag niet voor de datum in dienst vallen.", ""), IF(D93&gt;Datum_werkingsjaar_einde, "| Veld '"&amp;$V$4&amp;ROW()&amp;"': De datum in dienst mag niet na 31/12/"&amp;Datum_werkingsjaar&amp;" vallen.  ", ""))</f>
        <v/>
      </c>
      <c r="W93" s="191" t="str" cm="1">
        <f t="array" ref="W93">IF(D93&gt;E93, IF(E93&lt;&gt;"", "  ", ""), IF(E93&lt;&gt;"", IF(E93&lt;Datum_werkingsjaar_begin, "| Veld '"&amp;$W$4&amp;ROW()&amp;"': De datum uit dienst mag niet vóór 1/01/"&amp;Datum_werkingsjaar&amp;" vallen.  ", ""), ""))</f>
        <v/>
      </c>
      <c r="X93" s="191" t="str">
        <f t="shared" si="16"/>
        <v/>
      </c>
      <c r="Y93" s="191" t="str">
        <f t="shared" si="17"/>
        <v/>
      </c>
      <c r="Z93" s="194" t="str">
        <f t="shared" si="26"/>
        <v/>
      </c>
      <c r="AA93" s="191" t="str">
        <f>IF(I93&lt;&gt;1, IF(SUM(I93:$I$204)&lt;&gt;0, "| Laat geen witruimte tussen ingevulde rijen.", ""), "")</f>
        <v/>
      </c>
      <c r="AB93" s="194" t="str">
        <f t="shared" si="27"/>
        <v/>
      </c>
      <c r="AD93" s="76" t="str">
        <f t="shared" si="28"/>
        <v/>
      </c>
    </row>
    <row r="94" spans="1:30" s="191" customFormat="1" ht="14.4" customHeight="1" x14ac:dyDescent="0.3">
      <c r="A94" s="149" t="str">
        <f t="shared" si="18"/>
        <v/>
      </c>
      <c r="B94" s="188" t="str">
        <f t="shared" si="19"/>
        <v/>
      </c>
      <c r="C94" s="200"/>
      <c r="D94" s="201"/>
      <c r="E94" s="201"/>
      <c r="F94" s="202"/>
      <c r="G94" s="189"/>
      <c r="H94" s="190" t="s">
        <v>84</v>
      </c>
      <c r="I94" s="191">
        <f t="shared" si="20"/>
        <v>0</v>
      </c>
      <c r="J94" s="192">
        <f t="shared" si="21"/>
        <v>0</v>
      </c>
      <c r="K94" s="191">
        <f t="shared" si="22"/>
        <v>0</v>
      </c>
      <c r="L94" s="191">
        <f t="shared" si="23"/>
        <v>0</v>
      </c>
      <c r="M94" s="191">
        <f t="shared" si="24"/>
        <v>0</v>
      </c>
      <c r="N94" s="191">
        <f t="shared" si="25"/>
        <v>0</v>
      </c>
      <c r="O94" s="192"/>
      <c r="T94" s="193"/>
      <c r="V94" s="191" t="str" cm="1">
        <f t="array" ref="V94">IF(E94&lt;&gt;"", IF(D94&gt;E94, "| Velden '"&amp;$V$4&amp;ROW()&amp;"' en '"&amp;$W$4&amp;ROW()&amp;"': De datum uit dienst mag niet voor de datum in dienst vallen.", ""), IF(D94&gt;Datum_werkingsjaar_einde, "| Veld '"&amp;$V$4&amp;ROW()&amp;"': De datum in dienst mag niet na 31/12/"&amp;Datum_werkingsjaar&amp;" vallen.  ", ""))</f>
        <v/>
      </c>
      <c r="W94" s="191" t="str" cm="1">
        <f t="array" ref="W94">IF(D94&gt;E94, IF(E94&lt;&gt;"", "  ", ""), IF(E94&lt;&gt;"", IF(E94&lt;Datum_werkingsjaar_begin, "| Veld '"&amp;$W$4&amp;ROW()&amp;"': De datum uit dienst mag niet vóór 1/01/"&amp;Datum_werkingsjaar&amp;" vallen.  ", ""), ""))</f>
        <v/>
      </c>
      <c r="X94" s="191" t="str">
        <f t="shared" si="16"/>
        <v/>
      </c>
      <c r="Y94" s="191" t="str">
        <f t="shared" si="17"/>
        <v/>
      </c>
      <c r="Z94" s="194" t="str">
        <f t="shared" si="26"/>
        <v/>
      </c>
      <c r="AA94" s="191" t="str">
        <f>IF(I94&lt;&gt;1, IF(SUM(I94:$I$204)&lt;&gt;0, "| Laat geen witruimte tussen ingevulde rijen.", ""), "")</f>
        <v/>
      </c>
      <c r="AB94" s="194" t="str">
        <f t="shared" si="27"/>
        <v/>
      </c>
      <c r="AD94" s="76" t="str">
        <f t="shared" si="28"/>
        <v/>
      </c>
    </row>
    <row r="95" spans="1:30" s="191" customFormat="1" ht="14.4" customHeight="1" x14ac:dyDescent="0.3">
      <c r="A95" s="149" t="str">
        <f t="shared" si="18"/>
        <v/>
      </c>
      <c r="B95" s="188" t="str">
        <f t="shared" si="19"/>
        <v/>
      </c>
      <c r="C95" s="200"/>
      <c r="D95" s="201"/>
      <c r="E95" s="201"/>
      <c r="F95" s="202"/>
      <c r="G95" s="189"/>
      <c r="H95" s="190" t="s">
        <v>84</v>
      </c>
      <c r="I95" s="191">
        <f t="shared" si="20"/>
        <v>0</v>
      </c>
      <c r="J95" s="192">
        <f t="shared" si="21"/>
        <v>0</v>
      </c>
      <c r="K95" s="191">
        <f t="shared" si="22"/>
        <v>0</v>
      </c>
      <c r="L95" s="191">
        <f t="shared" si="23"/>
        <v>0</v>
      </c>
      <c r="M95" s="191">
        <f t="shared" si="24"/>
        <v>0</v>
      </c>
      <c r="N95" s="191">
        <f t="shared" si="25"/>
        <v>0</v>
      </c>
      <c r="O95" s="192"/>
      <c r="T95" s="193"/>
      <c r="V95" s="191" t="str" cm="1">
        <f t="array" ref="V95">IF(E95&lt;&gt;"", IF(D95&gt;E95, "| Velden '"&amp;$V$4&amp;ROW()&amp;"' en '"&amp;$W$4&amp;ROW()&amp;"': De datum uit dienst mag niet voor de datum in dienst vallen.", ""), IF(D95&gt;Datum_werkingsjaar_einde, "| Veld '"&amp;$V$4&amp;ROW()&amp;"': De datum in dienst mag niet na 31/12/"&amp;Datum_werkingsjaar&amp;" vallen.  ", ""))</f>
        <v/>
      </c>
      <c r="W95" s="191" t="str" cm="1">
        <f t="array" ref="W95">IF(D95&gt;E95, IF(E95&lt;&gt;"", "  ", ""), IF(E95&lt;&gt;"", IF(E95&lt;Datum_werkingsjaar_begin, "| Veld '"&amp;$W$4&amp;ROW()&amp;"': De datum uit dienst mag niet vóór 1/01/"&amp;Datum_werkingsjaar&amp;" vallen.  ", ""), ""))</f>
        <v/>
      </c>
      <c r="X95" s="191" t="str">
        <f t="shared" si="16"/>
        <v/>
      </c>
      <c r="Y95" s="191" t="str">
        <f t="shared" si="17"/>
        <v/>
      </c>
      <c r="Z95" s="194" t="str">
        <f t="shared" si="26"/>
        <v/>
      </c>
      <c r="AA95" s="191" t="str">
        <f>IF(I95&lt;&gt;1, IF(SUM(I95:$I$204)&lt;&gt;0, "| Laat geen witruimte tussen ingevulde rijen.", ""), "")</f>
        <v/>
      </c>
      <c r="AB95" s="194" t="str">
        <f t="shared" si="27"/>
        <v/>
      </c>
      <c r="AD95" s="76" t="str">
        <f t="shared" si="28"/>
        <v/>
      </c>
    </row>
    <row r="96" spans="1:30" s="191" customFormat="1" ht="14.4" customHeight="1" x14ac:dyDescent="0.3">
      <c r="A96" s="149" t="str">
        <f t="shared" si="18"/>
        <v/>
      </c>
      <c r="B96" s="188" t="str">
        <f t="shared" si="19"/>
        <v/>
      </c>
      <c r="C96" s="200"/>
      <c r="D96" s="201"/>
      <c r="E96" s="201"/>
      <c r="F96" s="202"/>
      <c r="G96" s="189"/>
      <c r="H96" s="190" t="s">
        <v>84</v>
      </c>
      <c r="I96" s="191">
        <f t="shared" si="20"/>
        <v>0</v>
      </c>
      <c r="J96" s="192">
        <f t="shared" si="21"/>
        <v>0</v>
      </c>
      <c r="K96" s="191">
        <f t="shared" si="22"/>
        <v>0</v>
      </c>
      <c r="L96" s="191">
        <f t="shared" si="23"/>
        <v>0</v>
      </c>
      <c r="M96" s="191">
        <f t="shared" si="24"/>
        <v>0</v>
      </c>
      <c r="N96" s="191">
        <f t="shared" si="25"/>
        <v>0</v>
      </c>
      <c r="O96" s="192"/>
      <c r="T96" s="193"/>
      <c r="V96" s="191" t="str" cm="1">
        <f t="array" ref="V96">IF(E96&lt;&gt;"", IF(D96&gt;E96, "| Velden '"&amp;$V$4&amp;ROW()&amp;"' en '"&amp;$W$4&amp;ROW()&amp;"': De datum uit dienst mag niet voor de datum in dienst vallen.", ""), IF(D96&gt;Datum_werkingsjaar_einde, "| Veld '"&amp;$V$4&amp;ROW()&amp;"': De datum in dienst mag niet na 31/12/"&amp;Datum_werkingsjaar&amp;" vallen.  ", ""))</f>
        <v/>
      </c>
      <c r="W96" s="191" t="str" cm="1">
        <f t="array" ref="W96">IF(D96&gt;E96, IF(E96&lt;&gt;"", "  ", ""), IF(E96&lt;&gt;"", IF(E96&lt;Datum_werkingsjaar_begin, "| Veld '"&amp;$W$4&amp;ROW()&amp;"': De datum uit dienst mag niet vóór 1/01/"&amp;Datum_werkingsjaar&amp;" vallen.  ", ""), ""))</f>
        <v/>
      </c>
      <c r="X96" s="191" t="str">
        <f t="shared" si="16"/>
        <v/>
      </c>
      <c r="Y96" s="191" t="str">
        <f t="shared" si="17"/>
        <v/>
      </c>
      <c r="Z96" s="194" t="str">
        <f t="shared" si="26"/>
        <v/>
      </c>
      <c r="AA96" s="191" t="str">
        <f>IF(I96&lt;&gt;1, IF(SUM(I96:$I$204)&lt;&gt;0, "| Laat geen witruimte tussen ingevulde rijen.", ""), "")</f>
        <v/>
      </c>
      <c r="AB96" s="194" t="str">
        <f t="shared" si="27"/>
        <v/>
      </c>
      <c r="AD96" s="76" t="str">
        <f t="shared" si="28"/>
        <v/>
      </c>
    </row>
    <row r="97" spans="1:30" s="191" customFormat="1" ht="14.4" customHeight="1" x14ac:dyDescent="0.3">
      <c r="A97" s="149" t="str">
        <f t="shared" si="18"/>
        <v/>
      </c>
      <c r="B97" s="188" t="str">
        <f t="shared" si="19"/>
        <v/>
      </c>
      <c r="C97" s="200"/>
      <c r="D97" s="201"/>
      <c r="E97" s="201"/>
      <c r="F97" s="202"/>
      <c r="G97" s="189"/>
      <c r="H97" s="190" t="s">
        <v>84</v>
      </c>
      <c r="I97" s="191">
        <f t="shared" si="20"/>
        <v>0</v>
      </c>
      <c r="J97" s="192">
        <f t="shared" si="21"/>
        <v>0</v>
      </c>
      <c r="K97" s="191">
        <f t="shared" si="22"/>
        <v>0</v>
      </c>
      <c r="L97" s="191">
        <f t="shared" si="23"/>
        <v>0</v>
      </c>
      <c r="M97" s="191">
        <f t="shared" si="24"/>
        <v>0</v>
      </c>
      <c r="N97" s="191">
        <f t="shared" si="25"/>
        <v>0</v>
      </c>
      <c r="O97" s="192"/>
      <c r="T97" s="193"/>
      <c r="V97" s="191" t="str" cm="1">
        <f t="array" ref="V97">IF(E97&lt;&gt;"", IF(D97&gt;E97, "| Velden '"&amp;$V$4&amp;ROW()&amp;"' en '"&amp;$W$4&amp;ROW()&amp;"': De datum uit dienst mag niet voor de datum in dienst vallen.", ""), IF(D97&gt;Datum_werkingsjaar_einde, "| Veld '"&amp;$V$4&amp;ROW()&amp;"': De datum in dienst mag niet na 31/12/"&amp;Datum_werkingsjaar&amp;" vallen.  ", ""))</f>
        <v/>
      </c>
      <c r="W97" s="191" t="str" cm="1">
        <f t="array" ref="W97">IF(D97&gt;E97, IF(E97&lt;&gt;"", "  ", ""), IF(E97&lt;&gt;"", IF(E97&lt;Datum_werkingsjaar_begin, "| Veld '"&amp;$W$4&amp;ROW()&amp;"': De datum uit dienst mag niet vóór 1/01/"&amp;Datum_werkingsjaar&amp;" vallen.  ", ""), ""))</f>
        <v/>
      </c>
      <c r="X97" s="191" t="str">
        <f t="shared" si="16"/>
        <v/>
      </c>
      <c r="Y97" s="191" t="str">
        <f t="shared" si="17"/>
        <v/>
      </c>
      <c r="Z97" s="194" t="str">
        <f t="shared" si="26"/>
        <v/>
      </c>
      <c r="AA97" s="191" t="str">
        <f>IF(I97&lt;&gt;1, IF(SUM(I97:$I$204)&lt;&gt;0, "| Laat geen witruimte tussen ingevulde rijen.", ""), "")</f>
        <v/>
      </c>
      <c r="AB97" s="194" t="str">
        <f t="shared" si="27"/>
        <v/>
      </c>
      <c r="AD97" s="76" t="str">
        <f t="shared" si="28"/>
        <v/>
      </c>
    </row>
    <row r="98" spans="1:30" s="191" customFormat="1" ht="14.4" customHeight="1" x14ac:dyDescent="0.3">
      <c r="A98" s="149" t="str">
        <f t="shared" si="18"/>
        <v/>
      </c>
      <c r="B98" s="188" t="str">
        <f t="shared" si="19"/>
        <v/>
      </c>
      <c r="C98" s="200"/>
      <c r="D98" s="201"/>
      <c r="E98" s="201"/>
      <c r="F98" s="202"/>
      <c r="G98" s="189"/>
      <c r="H98" s="190" t="s">
        <v>84</v>
      </c>
      <c r="I98" s="191">
        <f t="shared" si="20"/>
        <v>0</v>
      </c>
      <c r="J98" s="192">
        <f t="shared" si="21"/>
        <v>0</v>
      </c>
      <c r="K98" s="191">
        <f t="shared" si="22"/>
        <v>0</v>
      </c>
      <c r="L98" s="191">
        <f t="shared" si="23"/>
        <v>0</v>
      </c>
      <c r="M98" s="191">
        <f t="shared" si="24"/>
        <v>0</v>
      </c>
      <c r="N98" s="191">
        <f t="shared" si="25"/>
        <v>0</v>
      </c>
      <c r="O98" s="192"/>
      <c r="T98" s="193"/>
      <c r="V98" s="191" t="str" cm="1">
        <f t="array" ref="V98">IF(E98&lt;&gt;"", IF(D98&gt;E98, "| Velden '"&amp;$V$4&amp;ROW()&amp;"' en '"&amp;$W$4&amp;ROW()&amp;"': De datum uit dienst mag niet voor de datum in dienst vallen.", ""), IF(D98&gt;Datum_werkingsjaar_einde, "| Veld '"&amp;$V$4&amp;ROW()&amp;"': De datum in dienst mag niet na 31/12/"&amp;Datum_werkingsjaar&amp;" vallen.  ", ""))</f>
        <v/>
      </c>
      <c r="W98" s="191" t="str" cm="1">
        <f t="array" ref="W98">IF(D98&gt;E98, IF(E98&lt;&gt;"", "  ", ""), IF(E98&lt;&gt;"", IF(E98&lt;Datum_werkingsjaar_begin, "| Veld '"&amp;$W$4&amp;ROW()&amp;"': De datum uit dienst mag niet vóór 1/01/"&amp;Datum_werkingsjaar&amp;" vallen.  ", ""), ""))</f>
        <v/>
      </c>
      <c r="X98" s="191" t="str">
        <f t="shared" si="16"/>
        <v/>
      </c>
      <c r="Y98" s="191" t="str">
        <f t="shared" si="17"/>
        <v/>
      </c>
      <c r="Z98" s="194" t="str">
        <f t="shared" si="26"/>
        <v/>
      </c>
      <c r="AA98" s="191" t="str">
        <f>IF(I98&lt;&gt;1, IF(SUM(I98:$I$204)&lt;&gt;0, "| Laat geen witruimte tussen ingevulde rijen.", ""), "")</f>
        <v/>
      </c>
      <c r="AB98" s="194" t="str">
        <f t="shared" si="27"/>
        <v/>
      </c>
      <c r="AD98" s="76" t="str">
        <f t="shared" si="28"/>
        <v/>
      </c>
    </row>
    <row r="99" spans="1:30" s="191" customFormat="1" ht="14.4" customHeight="1" x14ac:dyDescent="0.3">
      <c r="A99" s="149" t="str">
        <f t="shared" si="18"/>
        <v/>
      </c>
      <c r="B99" s="188" t="str">
        <f t="shared" si="19"/>
        <v/>
      </c>
      <c r="C99" s="200"/>
      <c r="D99" s="201"/>
      <c r="E99" s="201"/>
      <c r="F99" s="202"/>
      <c r="G99" s="189"/>
      <c r="H99" s="190" t="s">
        <v>84</v>
      </c>
      <c r="I99" s="191">
        <f t="shared" si="20"/>
        <v>0</v>
      </c>
      <c r="J99" s="192">
        <f t="shared" si="21"/>
        <v>0</v>
      </c>
      <c r="K99" s="191">
        <f t="shared" si="22"/>
        <v>0</v>
      </c>
      <c r="L99" s="191">
        <f t="shared" si="23"/>
        <v>0</v>
      </c>
      <c r="M99" s="191">
        <f t="shared" si="24"/>
        <v>0</v>
      </c>
      <c r="N99" s="191">
        <f t="shared" si="25"/>
        <v>0</v>
      </c>
      <c r="O99" s="192"/>
      <c r="T99" s="193"/>
      <c r="V99" s="191" t="str" cm="1">
        <f t="array" ref="V99">IF(E99&lt;&gt;"", IF(D99&gt;E99, "| Velden '"&amp;$V$4&amp;ROW()&amp;"' en '"&amp;$W$4&amp;ROW()&amp;"': De datum uit dienst mag niet voor de datum in dienst vallen.", ""), IF(D99&gt;Datum_werkingsjaar_einde, "| Veld '"&amp;$V$4&amp;ROW()&amp;"': De datum in dienst mag niet na 31/12/"&amp;Datum_werkingsjaar&amp;" vallen.  ", ""))</f>
        <v/>
      </c>
      <c r="W99" s="191" t="str" cm="1">
        <f t="array" ref="W99">IF(D99&gt;E99, IF(E99&lt;&gt;"", "  ", ""), IF(E99&lt;&gt;"", IF(E99&lt;Datum_werkingsjaar_begin, "| Veld '"&amp;$W$4&amp;ROW()&amp;"': De datum uit dienst mag niet vóór 1/01/"&amp;Datum_werkingsjaar&amp;" vallen.  ", ""), ""))</f>
        <v/>
      </c>
      <c r="X99" s="191" t="str">
        <f t="shared" si="16"/>
        <v/>
      </c>
      <c r="Y99" s="191" t="str">
        <f t="shared" si="17"/>
        <v/>
      </c>
      <c r="Z99" s="194" t="str">
        <f t="shared" si="26"/>
        <v/>
      </c>
      <c r="AA99" s="191" t="str">
        <f>IF(I99&lt;&gt;1, IF(SUM(I99:$I$204)&lt;&gt;0, "| Laat geen witruimte tussen ingevulde rijen.", ""), "")</f>
        <v/>
      </c>
      <c r="AB99" s="194" t="str">
        <f t="shared" si="27"/>
        <v/>
      </c>
      <c r="AD99" s="76" t="str">
        <f t="shared" si="28"/>
        <v/>
      </c>
    </row>
    <row r="100" spans="1:30" s="191" customFormat="1" ht="14.4" customHeight="1" x14ac:dyDescent="0.3">
      <c r="A100" s="149" t="str">
        <f t="shared" si="18"/>
        <v/>
      </c>
      <c r="B100" s="188" t="str">
        <f t="shared" si="19"/>
        <v/>
      </c>
      <c r="C100" s="200"/>
      <c r="D100" s="201"/>
      <c r="E100" s="201"/>
      <c r="F100" s="202"/>
      <c r="G100" s="189"/>
      <c r="H100" s="190" t="s">
        <v>84</v>
      </c>
      <c r="I100" s="191">
        <f t="shared" si="20"/>
        <v>0</v>
      </c>
      <c r="J100" s="192">
        <f t="shared" si="21"/>
        <v>0</v>
      </c>
      <c r="K100" s="191">
        <f t="shared" si="22"/>
        <v>0</v>
      </c>
      <c r="L100" s="191">
        <f t="shared" si="23"/>
        <v>0</v>
      </c>
      <c r="M100" s="191">
        <f t="shared" si="24"/>
        <v>0</v>
      </c>
      <c r="N100" s="191">
        <f t="shared" si="25"/>
        <v>0</v>
      </c>
      <c r="O100" s="192"/>
      <c r="T100" s="193"/>
      <c r="V100" s="191" t="str" cm="1">
        <f t="array" ref="V100">IF(E100&lt;&gt;"", IF(D100&gt;E100, "| Velden '"&amp;$V$4&amp;ROW()&amp;"' en '"&amp;$W$4&amp;ROW()&amp;"': De datum uit dienst mag niet voor de datum in dienst vallen.", ""), IF(D100&gt;Datum_werkingsjaar_einde, "| Veld '"&amp;$V$4&amp;ROW()&amp;"': De datum in dienst mag niet na 31/12/"&amp;Datum_werkingsjaar&amp;" vallen.  ", ""))</f>
        <v/>
      </c>
      <c r="W100" s="191" t="str" cm="1">
        <f t="array" ref="W100">IF(D100&gt;E100, IF(E100&lt;&gt;"", "  ", ""), IF(E100&lt;&gt;"", IF(E100&lt;Datum_werkingsjaar_begin, "| Veld '"&amp;$W$4&amp;ROW()&amp;"': De datum uit dienst mag niet vóór 1/01/"&amp;Datum_werkingsjaar&amp;" vallen.  ", ""), ""))</f>
        <v/>
      </c>
      <c r="X100" s="191" t="str">
        <f t="shared" si="16"/>
        <v/>
      </c>
      <c r="Y100" s="191" t="str">
        <f t="shared" si="17"/>
        <v/>
      </c>
      <c r="Z100" s="194" t="str">
        <f t="shared" si="26"/>
        <v/>
      </c>
      <c r="AA100" s="191" t="str">
        <f>IF(I100&lt;&gt;1, IF(SUM(I100:$I$204)&lt;&gt;0, "| Laat geen witruimte tussen ingevulde rijen.", ""), "")</f>
        <v/>
      </c>
      <c r="AB100" s="194" t="str">
        <f t="shared" si="27"/>
        <v/>
      </c>
      <c r="AD100" s="76" t="str">
        <f t="shared" si="28"/>
        <v/>
      </c>
    </row>
    <row r="101" spans="1:30" s="191" customFormat="1" ht="14.4" customHeight="1" x14ac:dyDescent="0.3">
      <c r="A101" s="149" t="str">
        <f t="shared" si="18"/>
        <v/>
      </c>
      <c r="B101" s="188" t="str">
        <f t="shared" si="19"/>
        <v/>
      </c>
      <c r="C101" s="200"/>
      <c r="D101" s="201"/>
      <c r="E101" s="201"/>
      <c r="F101" s="202"/>
      <c r="G101" s="189"/>
      <c r="H101" s="190" t="s">
        <v>84</v>
      </c>
      <c r="I101" s="191">
        <f t="shared" si="20"/>
        <v>0</v>
      </c>
      <c r="J101" s="192">
        <f t="shared" si="21"/>
        <v>0</v>
      </c>
      <c r="K101" s="191">
        <f t="shared" si="22"/>
        <v>0</v>
      </c>
      <c r="L101" s="191">
        <f t="shared" si="23"/>
        <v>0</v>
      </c>
      <c r="M101" s="191">
        <f t="shared" si="24"/>
        <v>0</v>
      </c>
      <c r="N101" s="191">
        <f t="shared" si="25"/>
        <v>0</v>
      </c>
      <c r="O101" s="192"/>
      <c r="T101" s="193"/>
      <c r="V101" s="191" t="str" cm="1">
        <f t="array" ref="V101">IF(E101&lt;&gt;"", IF(D101&gt;E101, "| Velden '"&amp;$V$4&amp;ROW()&amp;"' en '"&amp;$W$4&amp;ROW()&amp;"': De datum uit dienst mag niet voor de datum in dienst vallen.", ""), IF(D101&gt;Datum_werkingsjaar_einde, "| Veld '"&amp;$V$4&amp;ROW()&amp;"': De datum in dienst mag niet na 31/12/"&amp;Datum_werkingsjaar&amp;" vallen.  ", ""))</f>
        <v/>
      </c>
      <c r="W101" s="191" t="str" cm="1">
        <f t="array" ref="W101">IF(D101&gt;E101, IF(E101&lt;&gt;"", "  ", ""), IF(E101&lt;&gt;"", IF(E101&lt;Datum_werkingsjaar_begin, "| Veld '"&amp;$W$4&amp;ROW()&amp;"': De datum uit dienst mag niet vóór 1/01/"&amp;Datum_werkingsjaar&amp;" vallen.  ", ""), ""))</f>
        <v/>
      </c>
      <c r="X101" s="191" t="str">
        <f t="shared" ref="X101:X132" si="29">IF(ISTEXT(F101), IFERROR(IF(SEARCH(".", F101)&lt;&gt;0, "| Veld '"&amp;X$4&amp;ROW()&amp;"': "&amp;Fout_punt), "| Veld '"&amp;X$4&amp;ROW()&amp;"': "&amp;Fout_geen_getal), IF(F101&lt;0, "| Veld '"&amp;X$4&amp;ROW()&amp;"': "&amp;Fout_negatief, IF(F101&gt;1, "| Veld '"&amp;X$4&amp;ROW()&amp;"': Dit getal mag niet groter dan 1 zijn.  ", "")))</f>
        <v/>
      </c>
      <c r="Y101" s="191" t="str">
        <f t="shared" ref="Y101:Y132" si="30">IF(ISTEXT(G101), IFERROR(IF(SEARCH(".", G101)&lt;&gt;0, "| Veld '"&amp;Y$4&amp;ROW()&amp;"': "&amp;Fout_punt), "| Veld '"&amp;Y$4&amp;ROW()&amp;"': "&amp;Fout_geen_getal), IF(G101&lt;0, "| Veld '"&amp;Y$4&amp;ROW()&amp;"': "&amp;Fout_negatief, ""))</f>
        <v/>
      </c>
      <c r="Z101" s="194" t="str">
        <f t="shared" si="26"/>
        <v/>
      </c>
      <c r="AA101" s="191" t="str">
        <f>IF(I101&lt;&gt;1, IF(SUM(I101:$I$204)&lt;&gt;0, "| Laat geen witruimte tussen ingevulde rijen.", ""), "")</f>
        <v/>
      </c>
      <c r="AB101" s="194" t="str">
        <f t="shared" si="27"/>
        <v/>
      </c>
      <c r="AD101" s="76" t="str">
        <f t="shared" si="28"/>
        <v/>
      </c>
    </row>
    <row r="102" spans="1:30" s="191" customFormat="1" ht="14.4" customHeight="1" x14ac:dyDescent="0.3">
      <c r="A102" s="149" t="str">
        <f t="shared" si="18"/>
        <v/>
      </c>
      <c r="B102" s="188" t="str">
        <f t="shared" si="19"/>
        <v/>
      </c>
      <c r="C102" s="200"/>
      <c r="D102" s="201"/>
      <c r="E102" s="201"/>
      <c r="F102" s="202"/>
      <c r="G102" s="189"/>
      <c r="H102" s="190" t="s">
        <v>84</v>
      </c>
      <c r="I102" s="191">
        <f t="shared" si="20"/>
        <v>0</v>
      </c>
      <c r="J102" s="192">
        <f t="shared" si="21"/>
        <v>0</v>
      </c>
      <c r="K102" s="191">
        <f t="shared" si="22"/>
        <v>0</v>
      </c>
      <c r="L102" s="191">
        <f t="shared" si="23"/>
        <v>0</v>
      </c>
      <c r="M102" s="191">
        <f t="shared" si="24"/>
        <v>0</v>
      </c>
      <c r="N102" s="191">
        <f t="shared" si="25"/>
        <v>0</v>
      </c>
      <c r="O102" s="192"/>
      <c r="T102" s="193"/>
      <c r="V102" s="191" t="str" cm="1">
        <f t="array" ref="V102">IF(E102&lt;&gt;"", IF(D102&gt;E102, "| Velden '"&amp;$V$4&amp;ROW()&amp;"' en '"&amp;$W$4&amp;ROW()&amp;"': De datum uit dienst mag niet voor de datum in dienst vallen.", ""), IF(D102&gt;Datum_werkingsjaar_einde, "| Veld '"&amp;$V$4&amp;ROW()&amp;"': De datum in dienst mag niet na 31/12/"&amp;Datum_werkingsjaar&amp;" vallen.  ", ""))</f>
        <v/>
      </c>
      <c r="W102" s="191" t="str" cm="1">
        <f t="array" ref="W102">IF(D102&gt;E102, IF(E102&lt;&gt;"", "  ", ""), IF(E102&lt;&gt;"", IF(E102&lt;Datum_werkingsjaar_begin, "| Veld '"&amp;$W$4&amp;ROW()&amp;"': De datum uit dienst mag niet vóór 1/01/"&amp;Datum_werkingsjaar&amp;" vallen.  ", ""), ""))</f>
        <v/>
      </c>
      <c r="X102" s="191" t="str">
        <f t="shared" si="29"/>
        <v/>
      </c>
      <c r="Y102" s="191" t="str">
        <f t="shared" si="30"/>
        <v/>
      </c>
      <c r="Z102" s="194" t="str">
        <f t="shared" si="26"/>
        <v/>
      </c>
      <c r="AA102" s="191" t="str">
        <f>IF(I102&lt;&gt;1, IF(SUM(I102:$I$204)&lt;&gt;0, "| Laat geen witruimte tussen ingevulde rijen.", ""), "")</f>
        <v/>
      </c>
      <c r="AB102" s="194" t="str">
        <f t="shared" si="27"/>
        <v/>
      </c>
      <c r="AD102" s="76" t="str">
        <f t="shared" si="28"/>
        <v/>
      </c>
    </row>
    <row r="103" spans="1:30" s="191" customFormat="1" ht="14.4" customHeight="1" x14ac:dyDescent="0.3">
      <c r="A103" s="149" t="str">
        <f t="shared" si="18"/>
        <v/>
      </c>
      <c r="B103" s="188" t="str">
        <f t="shared" si="19"/>
        <v/>
      </c>
      <c r="C103" s="200"/>
      <c r="D103" s="201"/>
      <c r="E103" s="201"/>
      <c r="F103" s="202"/>
      <c r="G103" s="189"/>
      <c r="H103" s="190" t="s">
        <v>84</v>
      </c>
      <c r="I103" s="191">
        <f t="shared" si="20"/>
        <v>0</v>
      </c>
      <c r="J103" s="192">
        <f t="shared" si="21"/>
        <v>0</v>
      </c>
      <c r="K103" s="191">
        <f t="shared" si="22"/>
        <v>0</v>
      </c>
      <c r="L103" s="191">
        <f t="shared" si="23"/>
        <v>0</v>
      </c>
      <c r="M103" s="191">
        <f t="shared" si="24"/>
        <v>0</v>
      </c>
      <c r="N103" s="191">
        <f t="shared" si="25"/>
        <v>0</v>
      </c>
      <c r="O103" s="192"/>
      <c r="T103" s="193"/>
      <c r="V103" s="191" t="str" cm="1">
        <f t="array" ref="V103">IF(E103&lt;&gt;"", IF(D103&gt;E103, "| Velden '"&amp;$V$4&amp;ROW()&amp;"' en '"&amp;$W$4&amp;ROW()&amp;"': De datum uit dienst mag niet voor de datum in dienst vallen.", ""), IF(D103&gt;Datum_werkingsjaar_einde, "| Veld '"&amp;$V$4&amp;ROW()&amp;"': De datum in dienst mag niet na 31/12/"&amp;Datum_werkingsjaar&amp;" vallen.  ", ""))</f>
        <v/>
      </c>
      <c r="W103" s="191" t="str" cm="1">
        <f t="array" ref="W103">IF(D103&gt;E103, IF(E103&lt;&gt;"", "  ", ""), IF(E103&lt;&gt;"", IF(E103&lt;Datum_werkingsjaar_begin, "| Veld '"&amp;$W$4&amp;ROW()&amp;"': De datum uit dienst mag niet vóór 1/01/"&amp;Datum_werkingsjaar&amp;" vallen.  ", ""), ""))</f>
        <v/>
      </c>
      <c r="X103" s="191" t="str">
        <f t="shared" si="29"/>
        <v/>
      </c>
      <c r="Y103" s="191" t="str">
        <f t="shared" si="30"/>
        <v/>
      </c>
      <c r="Z103" s="194" t="str">
        <f t="shared" si="26"/>
        <v/>
      </c>
      <c r="AA103" s="191" t="str">
        <f>IF(I103&lt;&gt;1, IF(SUM(I103:$I$204)&lt;&gt;0, "| Laat geen witruimte tussen ingevulde rijen.", ""), "")</f>
        <v/>
      </c>
      <c r="AB103" s="194" t="str">
        <f t="shared" si="27"/>
        <v/>
      </c>
      <c r="AD103" s="76" t="str">
        <f t="shared" si="28"/>
        <v/>
      </c>
    </row>
    <row r="104" spans="1:30" s="191" customFormat="1" ht="14.4" customHeight="1" x14ac:dyDescent="0.3">
      <c r="A104" s="149" t="str">
        <f t="shared" si="18"/>
        <v/>
      </c>
      <c r="B104" s="188" t="str">
        <f t="shared" si="19"/>
        <v/>
      </c>
      <c r="C104" s="200"/>
      <c r="D104" s="201"/>
      <c r="E104" s="201"/>
      <c r="F104" s="202"/>
      <c r="G104" s="189"/>
      <c r="H104" s="190" t="s">
        <v>84</v>
      </c>
      <c r="I104" s="191">
        <f t="shared" si="20"/>
        <v>0</v>
      </c>
      <c r="J104" s="192">
        <f t="shared" si="21"/>
        <v>0</v>
      </c>
      <c r="K104" s="191">
        <f t="shared" si="22"/>
        <v>0</v>
      </c>
      <c r="L104" s="191">
        <f t="shared" si="23"/>
        <v>0</v>
      </c>
      <c r="M104" s="191">
        <f t="shared" si="24"/>
        <v>0</v>
      </c>
      <c r="N104" s="191">
        <f t="shared" si="25"/>
        <v>0</v>
      </c>
      <c r="O104" s="192"/>
      <c r="T104" s="193"/>
      <c r="V104" s="191" t="str" cm="1">
        <f t="array" ref="V104">IF(E104&lt;&gt;"", IF(D104&gt;E104, "| Velden '"&amp;$V$4&amp;ROW()&amp;"' en '"&amp;$W$4&amp;ROW()&amp;"': De datum uit dienst mag niet voor de datum in dienst vallen.", ""), IF(D104&gt;Datum_werkingsjaar_einde, "| Veld '"&amp;$V$4&amp;ROW()&amp;"': De datum in dienst mag niet na 31/12/"&amp;Datum_werkingsjaar&amp;" vallen.  ", ""))</f>
        <v/>
      </c>
      <c r="W104" s="191" t="str" cm="1">
        <f t="array" ref="W104">IF(D104&gt;E104, IF(E104&lt;&gt;"", "  ", ""), IF(E104&lt;&gt;"", IF(E104&lt;Datum_werkingsjaar_begin, "| Veld '"&amp;$W$4&amp;ROW()&amp;"': De datum uit dienst mag niet vóór 1/01/"&amp;Datum_werkingsjaar&amp;" vallen.  ", ""), ""))</f>
        <v/>
      </c>
      <c r="X104" s="191" t="str">
        <f t="shared" si="29"/>
        <v/>
      </c>
      <c r="Y104" s="191" t="str">
        <f t="shared" si="30"/>
        <v/>
      </c>
      <c r="Z104" s="194" t="str">
        <f t="shared" si="26"/>
        <v/>
      </c>
      <c r="AA104" s="191" t="str">
        <f>IF(I104&lt;&gt;1, IF(SUM(I104:$I$204)&lt;&gt;0, "| Laat geen witruimte tussen ingevulde rijen.", ""), "")</f>
        <v/>
      </c>
      <c r="AB104" s="194" t="str">
        <f t="shared" si="27"/>
        <v/>
      </c>
      <c r="AD104" s="76" t="str">
        <f t="shared" si="28"/>
        <v/>
      </c>
    </row>
    <row r="105" spans="1:30" s="191" customFormat="1" ht="14.4" customHeight="1" x14ac:dyDescent="0.3">
      <c r="A105" s="149" t="str">
        <f t="shared" si="18"/>
        <v/>
      </c>
      <c r="B105" s="188" t="str">
        <f t="shared" si="19"/>
        <v/>
      </c>
      <c r="C105" s="200"/>
      <c r="D105" s="201"/>
      <c r="E105" s="201"/>
      <c r="F105" s="202"/>
      <c r="G105" s="189"/>
      <c r="H105" s="190" t="s">
        <v>84</v>
      </c>
      <c r="I105" s="191">
        <f t="shared" si="20"/>
        <v>0</v>
      </c>
      <c r="J105" s="192">
        <f t="shared" si="21"/>
        <v>0</v>
      </c>
      <c r="K105" s="191">
        <f t="shared" si="22"/>
        <v>0</v>
      </c>
      <c r="L105" s="191">
        <f t="shared" si="23"/>
        <v>0</v>
      </c>
      <c r="M105" s="191">
        <f t="shared" si="24"/>
        <v>0</v>
      </c>
      <c r="N105" s="191">
        <f t="shared" si="25"/>
        <v>0</v>
      </c>
      <c r="O105" s="192"/>
      <c r="T105" s="193"/>
      <c r="V105" s="191" t="str" cm="1">
        <f t="array" ref="V105">IF(E105&lt;&gt;"", IF(D105&gt;E105, "| Velden '"&amp;$V$4&amp;ROW()&amp;"' en '"&amp;$W$4&amp;ROW()&amp;"': De datum uit dienst mag niet voor de datum in dienst vallen.", ""), IF(D105&gt;Datum_werkingsjaar_einde, "| Veld '"&amp;$V$4&amp;ROW()&amp;"': De datum in dienst mag niet na 31/12/"&amp;Datum_werkingsjaar&amp;" vallen.  ", ""))</f>
        <v/>
      </c>
      <c r="W105" s="191" t="str" cm="1">
        <f t="array" ref="W105">IF(D105&gt;E105, IF(E105&lt;&gt;"", "  ", ""), IF(E105&lt;&gt;"", IF(E105&lt;Datum_werkingsjaar_begin, "| Veld '"&amp;$W$4&amp;ROW()&amp;"': De datum uit dienst mag niet vóór 1/01/"&amp;Datum_werkingsjaar&amp;" vallen.  ", ""), ""))</f>
        <v/>
      </c>
      <c r="X105" s="191" t="str">
        <f t="shared" si="29"/>
        <v/>
      </c>
      <c r="Y105" s="191" t="str">
        <f t="shared" si="30"/>
        <v/>
      </c>
      <c r="Z105" s="194" t="str">
        <f t="shared" si="26"/>
        <v/>
      </c>
      <c r="AA105" s="191" t="str">
        <f>IF(I105&lt;&gt;1, IF(SUM(I105:$I$204)&lt;&gt;0, "| Laat geen witruimte tussen ingevulde rijen.", ""), "")</f>
        <v/>
      </c>
      <c r="AB105" s="194" t="str">
        <f t="shared" si="27"/>
        <v/>
      </c>
      <c r="AD105" s="76" t="str">
        <f t="shared" si="28"/>
        <v/>
      </c>
    </row>
    <row r="106" spans="1:30" s="191" customFormat="1" ht="14.4" customHeight="1" x14ac:dyDescent="0.3">
      <c r="A106" s="149" t="str">
        <f t="shared" si="18"/>
        <v/>
      </c>
      <c r="B106" s="188" t="str">
        <f t="shared" si="19"/>
        <v/>
      </c>
      <c r="C106" s="200"/>
      <c r="D106" s="201"/>
      <c r="E106" s="201"/>
      <c r="F106" s="202"/>
      <c r="G106" s="189"/>
      <c r="H106" s="190" t="s">
        <v>84</v>
      </c>
      <c r="I106" s="191">
        <f t="shared" si="20"/>
        <v>0</v>
      </c>
      <c r="J106" s="192">
        <f t="shared" si="21"/>
        <v>0</v>
      </c>
      <c r="K106" s="191">
        <f t="shared" si="22"/>
        <v>0</v>
      </c>
      <c r="L106" s="191">
        <f t="shared" si="23"/>
        <v>0</v>
      </c>
      <c r="M106" s="191">
        <f t="shared" si="24"/>
        <v>0</v>
      </c>
      <c r="N106" s="191">
        <f t="shared" si="25"/>
        <v>0</v>
      </c>
      <c r="O106" s="192"/>
      <c r="T106" s="193"/>
      <c r="V106" s="191" t="str" cm="1">
        <f t="array" ref="V106">IF(E106&lt;&gt;"", IF(D106&gt;E106, "| Velden '"&amp;$V$4&amp;ROW()&amp;"' en '"&amp;$W$4&amp;ROW()&amp;"': De datum uit dienst mag niet voor de datum in dienst vallen.", ""), IF(D106&gt;Datum_werkingsjaar_einde, "| Veld '"&amp;$V$4&amp;ROW()&amp;"': De datum in dienst mag niet na 31/12/"&amp;Datum_werkingsjaar&amp;" vallen.  ", ""))</f>
        <v/>
      </c>
      <c r="W106" s="191" t="str" cm="1">
        <f t="array" ref="W106">IF(D106&gt;E106, IF(E106&lt;&gt;"", "  ", ""), IF(E106&lt;&gt;"", IF(E106&lt;Datum_werkingsjaar_begin, "| Veld '"&amp;$W$4&amp;ROW()&amp;"': De datum uit dienst mag niet vóór 1/01/"&amp;Datum_werkingsjaar&amp;" vallen.  ", ""), ""))</f>
        <v/>
      </c>
      <c r="X106" s="191" t="str">
        <f t="shared" si="29"/>
        <v/>
      </c>
      <c r="Y106" s="191" t="str">
        <f t="shared" si="30"/>
        <v/>
      </c>
      <c r="Z106" s="194" t="str">
        <f t="shared" si="26"/>
        <v/>
      </c>
      <c r="AA106" s="191" t="str">
        <f>IF(I106&lt;&gt;1, IF(SUM(I106:$I$204)&lt;&gt;0, "| Laat geen witruimte tussen ingevulde rijen.", ""), "")</f>
        <v/>
      </c>
      <c r="AB106" s="194" t="str">
        <f t="shared" si="27"/>
        <v/>
      </c>
      <c r="AD106" s="76" t="str">
        <f t="shared" si="28"/>
        <v/>
      </c>
    </row>
    <row r="107" spans="1:30" s="191" customFormat="1" ht="14.4" customHeight="1" x14ac:dyDescent="0.3">
      <c r="A107" s="149" t="str">
        <f t="shared" si="18"/>
        <v/>
      </c>
      <c r="B107" s="188" t="str">
        <f t="shared" si="19"/>
        <v/>
      </c>
      <c r="C107" s="200"/>
      <c r="D107" s="201"/>
      <c r="E107" s="201"/>
      <c r="F107" s="202"/>
      <c r="G107" s="189"/>
      <c r="H107" s="190" t="s">
        <v>84</v>
      </c>
      <c r="I107" s="191">
        <f t="shared" si="20"/>
        <v>0</v>
      </c>
      <c r="J107" s="192">
        <f t="shared" si="21"/>
        <v>0</v>
      </c>
      <c r="K107" s="191">
        <f t="shared" si="22"/>
        <v>0</v>
      </c>
      <c r="L107" s="191">
        <f t="shared" si="23"/>
        <v>0</v>
      </c>
      <c r="M107" s="191">
        <f t="shared" si="24"/>
        <v>0</v>
      </c>
      <c r="N107" s="191">
        <f t="shared" si="25"/>
        <v>0</v>
      </c>
      <c r="O107" s="192"/>
      <c r="T107" s="193"/>
      <c r="V107" s="191" t="str" cm="1">
        <f t="array" ref="V107">IF(E107&lt;&gt;"", IF(D107&gt;E107, "| Velden '"&amp;$V$4&amp;ROW()&amp;"' en '"&amp;$W$4&amp;ROW()&amp;"': De datum uit dienst mag niet voor de datum in dienst vallen.", ""), IF(D107&gt;Datum_werkingsjaar_einde, "| Veld '"&amp;$V$4&amp;ROW()&amp;"': De datum in dienst mag niet na 31/12/"&amp;Datum_werkingsjaar&amp;" vallen.  ", ""))</f>
        <v/>
      </c>
      <c r="W107" s="191" t="str" cm="1">
        <f t="array" ref="W107">IF(D107&gt;E107, IF(E107&lt;&gt;"", "  ", ""), IF(E107&lt;&gt;"", IF(E107&lt;Datum_werkingsjaar_begin, "| Veld '"&amp;$W$4&amp;ROW()&amp;"': De datum uit dienst mag niet vóór 1/01/"&amp;Datum_werkingsjaar&amp;" vallen.  ", ""), ""))</f>
        <v/>
      </c>
      <c r="X107" s="191" t="str">
        <f t="shared" si="29"/>
        <v/>
      </c>
      <c r="Y107" s="191" t="str">
        <f t="shared" si="30"/>
        <v/>
      </c>
      <c r="Z107" s="194" t="str">
        <f t="shared" si="26"/>
        <v/>
      </c>
      <c r="AA107" s="191" t="str">
        <f>IF(I107&lt;&gt;1, IF(SUM(I107:$I$204)&lt;&gt;0, "| Laat geen witruimte tussen ingevulde rijen.", ""), "")</f>
        <v/>
      </c>
      <c r="AB107" s="194" t="str">
        <f t="shared" si="27"/>
        <v/>
      </c>
      <c r="AD107" s="76" t="str">
        <f t="shared" si="28"/>
        <v/>
      </c>
    </row>
    <row r="108" spans="1:30" s="191" customFormat="1" ht="14.4" customHeight="1" x14ac:dyDescent="0.3">
      <c r="A108" s="149" t="str">
        <f t="shared" si="18"/>
        <v/>
      </c>
      <c r="B108" s="188" t="str">
        <f t="shared" si="19"/>
        <v/>
      </c>
      <c r="C108" s="200"/>
      <c r="D108" s="201"/>
      <c r="E108" s="201"/>
      <c r="F108" s="202"/>
      <c r="G108" s="189"/>
      <c r="H108" s="190" t="s">
        <v>84</v>
      </c>
      <c r="I108" s="191">
        <f t="shared" si="20"/>
        <v>0</v>
      </c>
      <c r="J108" s="192">
        <f t="shared" si="21"/>
        <v>0</v>
      </c>
      <c r="K108" s="191">
        <f t="shared" si="22"/>
        <v>0</v>
      </c>
      <c r="L108" s="191">
        <f t="shared" si="23"/>
        <v>0</v>
      </c>
      <c r="M108" s="191">
        <f t="shared" si="24"/>
        <v>0</v>
      </c>
      <c r="N108" s="191">
        <f t="shared" si="25"/>
        <v>0</v>
      </c>
      <c r="O108" s="192"/>
      <c r="T108" s="193"/>
      <c r="V108" s="191" t="str" cm="1">
        <f t="array" ref="V108">IF(E108&lt;&gt;"", IF(D108&gt;E108, "| Velden '"&amp;$V$4&amp;ROW()&amp;"' en '"&amp;$W$4&amp;ROW()&amp;"': De datum uit dienst mag niet voor de datum in dienst vallen.", ""), IF(D108&gt;Datum_werkingsjaar_einde, "| Veld '"&amp;$V$4&amp;ROW()&amp;"': De datum in dienst mag niet na 31/12/"&amp;Datum_werkingsjaar&amp;" vallen.  ", ""))</f>
        <v/>
      </c>
      <c r="W108" s="191" t="str" cm="1">
        <f t="array" ref="W108">IF(D108&gt;E108, IF(E108&lt;&gt;"", "  ", ""), IF(E108&lt;&gt;"", IF(E108&lt;Datum_werkingsjaar_begin, "| Veld '"&amp;$W$4&amp;ROW()&amp;"': De datum uit dienst mag niet vóór 1/01/"&amp;Datum_werkingsjaar&amp;" vallen.  ", ""), ""))</f>
        <v/>
      </c>
      <c r="X108" s="191" t="str">
        <f t="shared" si="29"/>
        <v/>
      </c>
      <c r="Y108" s="191" t="str">
        <f t="shared" si="30"/>
        <v/>
      </c>
      <c r="Z108" s="194" t="str">
        <f t="shared" si="26"/>
        <v/>
      </c>
      <c r="AA108" s="191" t="str">
        <f>IF(I108&lt;&gt;1, IF(SUM(I108:$I$204)&lt;&gt;0, "| Laat geen witruimte tussen ingevulde rijen.", ""), "")</f>
        <v/>
      </c>
      <c r="AB108" s="194" t="str">
        <f t="shared" si="27"/>
        <v/>
      </c>
      <c r="AD108" s="76" t="str">
        <f t="shared" si="28"/>
        <v/>
      </c>
    </row>
    <row r="109" spans="1:30" s="191" customFormat="1" ht="14.4" customHeight="1" x14ac:dyDescent="0.3">
      <c r="A109" s="149" t="str">
        <f t="shared" si="18"/>
        <v/>
      </c>
      <c r="B109" s="188" t="str">
        <f t="shared" si="19"/>
        <v/>
      </c>
      <c r="C109" s="200"/>
      <c r="D109" s="201"/>
      <c r="E109" s="201"/>
      <c r="F109" s="202"/>
      <c r="G109" s="189"/>
      <c r="H109" s="190" t="s">
        <v>84</v>
      </c>
      <c r="I109" s="191">
        <f t="shared" si="20"/>
        <v>0</v>
      </c>
      <c r="J109" s="192">
        <f t="shared" si="21"/>
        <v>0</v>
      </c>
      <c r="K109" s="191">
        <f t="shared" si="22"/>
        <v>0</v>
      </c>
      <c r="L109" s="191">
        <f t="shared" si="23"/>
        <v>0</v>
      </c>
      <c r="M109" s="191">
        <f t="shared" si="24"/>
        <v>0</v>
      </c>
      <c r="N109" s="191">
        <f t="shared" si="25"/>
        <v>0</v>
      </c>
      <c r="O109" s="192"/>
      <c r="T109" s="193"/>
      <c r="V109" s="191" t="str" cm="1">
        <f t="array" ref="V109">IF(E109&lt;&gt;"", IF(D109&gt;E109, "| Velden '"&amp;$V$4&amp;ROW()&amp;"' en '"&amp;$W$4&amp;ROW()&amp;"': De datum uit dienst mag niet voor de datum in dienst vallen.", ""), IF(D109&gt;Datum_werkingsjaar_einde, "| Veld '"&amp;$V$4&amp;ROW()&amp;"': De datum in dienst mag niet na 31/12/"&amp;Datum_werkingsjaar&amp;" vallen.  ", ""))</f>
        <v/>
      </c>
      <c r="W109" s="191" t="str" cm="1">
        <f t="array" ref="W109">IF(D109&gt;E109, IF(E109&lt;&gt;"", "  ", ""), IF(E109&lt;&gt;"", IF(E109&lt;Datum_werkingsjaar_begin, "| Veld '"&amp;$W$4&amp;ROW()&amp;"': De datum uit dienst mag niet vóór 1/01/"&amp;Datum_werkingsjaar&amp;" vallen.  ", ""), ""))</f>
        <v/>
      </c>
      <c r="X109" s="191" t="str">
        <f t="shared" si="29"/>
        <v/>
      </c>
      <c r="Y109" s="191" t="str">
        <f t="shared" si="30"/>
        <v/>
      </c>
      <c r="Z109" s="194" t="str">
        <f t="shared" si="26"/>
        <v/>
      </c>
      <c r="AA109" s="191" t="str">
        <f>IF(I109&lt;&gt;1, IF(SUM(I109:$I$204)&lt;&gt;0, "| Laat geen witruimte tussen ingevulde rijen.", ""), "")</f>
        <v/>
      </c>
      <c r="AB109" s="194" t="str">
        <f t="shared" si="27"/>
        <v/>
      </c>
      <c r="AD109" s="76" t="str">
        <f t="shared" si="28"/>
        <v/>
      </c>
    </row>
    <row r="110" spans="1:30" s="191" customFormat="1" ht="14.4" customHeight="1" x14ac:dyDescent="0.3">
      <c r="A110" s="149" t="str">
        <f t="shared" si="18"/>
        <v/>
      </c>
      <c r="B110" s="188" t="str">
        <f t="shared" si="19"/>
        <v/>
      </c>
      <c r="C110" s="200"/>
      <c r="D110" s="201"/>
      <c r="E110" s="201"/>
      <c r="F110" s="202"/>
      <c r="G110" s="189"/>
      <c r="H110" s="190" t="s">
        <v>84</v>
      </c>
      <c r="I110" s="191">
        <f t="shared" si="20"/>
        <v>0</v>
      </c>
      <c r="J110" s="192">
        <f t="shared" si="21"/>
        <v>0</v>
      </c>
      <c r="K110" s="191">
        <f t="shared" si="22"/>
        <v>0</v>
      </c>
      <c r="L110" s="191">
        <f t="shared" si="23"/>
        <v>0</v>
      </c>
      <c r="M110" s="191">
        <f t="shared" si="24"/>
        <v>0</v>
      </c>
      <c r="N110" s="191">
        <f t="shared" si="25"/>
        <v>0</v>
      </c>
      <c r="O110" s="192"/>
      <c r="T110" s="193"/>
      <c r="V110" s="191" t="str" cm="1">
        <f t="array" ref="V110">IF(E110&lt;&gt;"", IF(D110&gt;E110, "| Velden '"&amp;$V$4&amp;ROW()&amp;"' en '"&amp;$W$4&amp;ROW()&amp;"': De datum uit dienst mag niet voor de datum in dienst vallen.", ""), IF(D110&gt;Datum_werkingsjaar_einde, "| Veld '"&amp;$V$4&amp;ROW()&amp;"': De datum in dienst mag niet na 31/12/"&amp;Datum_werkingsjaar&amp;" vallen.  ", ""))</f>
        <v/>
      </c>
      <c r="W110" s="191" t="str" cm="1">
        <f t="array" ref="W110">IF(D110&gt;E110, IF(E110&lt;&gt;"", "  ", ""), IF(E110&lt;&gt;"", IF(E110&lt;Datum_werkingsjaar_begin, "| Veld '"&amp;$W$4&amp;ROW()&amp;"': De datum uit dienst mag niet vóór 1/01/"&amp;Datum_werkingsjaar&amp;" vallen.  ", ""), ""))</f>
        <v/>
      </c>
      <c r="X110" s="191" t="str">
        <f t="shared" si="29"/>
        <v/>
      </c>
      <c r="Y110" s="191" t="str">
        <f t="shared" si="30"/>
        <v/>
      </c>
      <c r="Z110" s="194" t="str">
        <f t="shared" si="26"/>
        <v/>
      </c>
      <c r="AA110" s="191" t="str">
        <f>IF(I110&lt;&gt;1, IF(SUM(I110:$I$204)&lt;&gt;0, "| Laat geen witruimte tussen ingevulde rijen.", ""), "")</f>
        <v/>
      </c>
      <c r="AB110" s="194" t="str">
        <f t="shared" si="27"/>
        <v/>
      </c>
      <c r="AD110" s="76" t="str">
        <f t="shared" si="28"/>
        <v/>
      </c>
    </row>
    <row r="111" spans="1:30" s="191" customFormat="1" ht="14.4" customHeight="1" x14ac:dyDescent="0.3">
      <c r="A111" s="149" t="str">
        <f t="shared" si="18"/>
        <v/>
      </c>
      <c r="B111" s="188" t="str">
        <f t="shared" si="19"/>
        <v/>
      </c>
      <c r="C111" s="200"/>
      <c r="D111" s="201"/>
      <c r="E111" s="201"/>
      <c r="F111" s="202"/>
      <c r="G111" s="189"/>
      <c r="H111" s="190" t="s">
        <v>84</v>
      </c>
      <c r="I111" s="191">
        <f t="shared" si="20"/>
        <v>0</v>
      </c>
      <c r="J111" s="192">
        <f t="shared" si="21"/>
        <v>0</v>
      </c>
      <c r="K111" s="191">
        <f t="shared" si="22"/>
        <v>0</v>
      </c>
      <c r="L111" s="191">
        <f t="shared" si="23"/>
        <v>0</v>
      </c>
      <c r="M111" s="191">
        <f t="shared" si="24"/>
        <v>0</v>
      </c>
      <c r="N111" s="191">
        <f t="shared" si="25"/>
        <v>0</v>
      </c>
      <c r="O111" s="192"/>
      <c r="T111" s="193"/>
      <c r="V111" s="191" t="str" cm="1">
        <f t="array" ref="V111">IF(E111&lt;&gt;"", IF(D111&gt;E111, "| Velden '"&amp;$V$4&amp;ROW()&amp;"' en '"&amp;$W$4&amp;ROW()&amp;"': De datum uit dienst mag niet voor de datum in dienst vallen.", ""), IF(D111&gt;Datum_werkingsjaar_einde, "| Veld '"&amp;$V$4&amp;ROW()&amp;"': De datum in dienst mag niet na 31/12/"&amp;Datum_werkingsjaar&amp;" vallen.  ", ""))</f>
        <v/>
      </c>
      <c r="W111" s="191" t="str" cm="1">
        <f t="array" ref="W111">IF(D111&gt;E111, IF(E111&lt;&gt;"", "  ", ""), IF(E111&lt;&gt;"", IF(E111&lt;Datum_werkingsjaar_begin, "| Veld '"&amp;$W$4&amp;ROW()&amp;"': De datum uit dienst mag niet vóór 1/01/"&amp;Datum_werkingsjaar&amp;" vallen.  ", ""), ""))</f>
        <v/>
      </c>
      <c r="X111" s="191" t="str">
        <f t="shared" si="29"/>
        <v/>
      </c>
      <c r="Y111" s="191" t="str">
        <f t="shared" si="30"/>
        <v/>
      </c>
      <c r="Z111" s="194" t="str">
        <f t="shared" si="26"/>
        <v/>
      </c>
      <c r="AA111" s="191" t="str">
        <f>IF(I111&lt;&gt;1, IF(SUM(I111:$I$204)&lt;&gt;0, "| Laat geen witruimte tussen ingevulde rijen.", ""), "")</f>
        <v/>
      </c>
      <c r="AB111" s="194" t="str">
        <f t="shared" si="27"/>
        <v/>
      </c>
      <c r="AD111" s="76" t="str">
        <f t="shared" si="28"/>
        <v/>
      </c>
    </row>
    <row r="112" spans="1:30" s="191" customFormat="1" ht="14.4" customHeight="1" x14ac:dyDescent="0.3">
      <c r="A112" s="149" t="str">
        <f t="shared" si="18"/>
        <v/>
      </c>
      <c r="B112" s="188" t="str">
        <f t="shared" si="19"/>
        <v/>
      </c>
      <c r="C112" s="200"/>
      <c r="D112" s="201"/>
      <c r="E112" s="201"/>
      <c r="F112" s="202"/>
      <c r="G112" s="189"/>
      <c r="H112" s="190" t="s">
        <v>84</v>
      </c>
      <c r="I112" s="191">
        <f t="shared" si="20"/>
        <v>0</v>
      </c>
      <c r="J112" s="192">
        <f t="shared" si="21"/>
        <v>0</v>
      </c>
      <c r="K112" s="191">
        <f t="shared" si="22"/>
        <v>0</v>
      </c>
      <c r="L112" s="191">
        <f t="shared" si="23"/>
        <v>0</v>
      </c>
      <c r="M112" s="191">
        <f t="shared" si="24"/>
        <v>0</v>
      </c>
      <c r="N112" s="191">
        <f t="shared" si="25"/>
        <v>0</v>
      </c>
      <c r="O112" s="192"/>
      <c r="T112" s="193"/>
      <c r="V112" s="191" t="str" cm="1">
        <f t="array" ref="V112">IF(E112&lt;&gt;"", IF(D112&gt;E112, "| Velden '"&amp;$V$4&amp;ROW()&amp;"' en '"&amp;$W$4&amp;ROW()&amp;"': De datum uit dienst mag niet voor de datum in dienst vallen.", ""), IF(D112&gt;Datum_werkingsjaar_einde, "| Veld '"&amp;$V$4&amp;ROW()&amp;"': De datum in dienst mag niet na 31/12/"&amp;Datum_werkingsjaar&amp;" vallen.  ", ""))</f>
        <v/>
      </c>
      <c r="W112" s="191" t="str" cm="1">
        <f t="array" ref="W112">IF(D112&gt;E112, IF(E112&lt;&gt;"", "  ", ""), IF(E112&lt;&gt;"", IF(E112&lt;Datum_werkingsjaar_begin, "| Veld '"&amp;$W$4&amp;ROW()&amp;"': De datum uit dienst mag niet vóór 1/01/"&amp;Datum_werkingsjaar&amp;" vallen.  ", ""), ""))</f>
        <v/>
      </c>
      <c r="X112" s="191" t="str">
        <f t="shared" si="29"/>
        <v/>
      </c>
      <c r="Y112" s="191" t="str">
        <f t="shared" si="30"/>
        <v/>
      </c>
      <c r="Z112" s="194" t="str">
        <f t="shared" si="26"/>
        <v/>
      </c>
      <c r="AA112" s="191" t="str">
        <f>IF(I112&lt;&gt;1, IF(SUM(I112:$I$204)&lt;&gt;0, "| Laat geen witruimte tussen ingevulde rijen.", ""), "")</f>
        <v/>
      </c>
      <c r="AB112" s="194" t="str">
        <f t="shared" si="27"/>
        <v/>
      </c>
      <c r="AD112" s="76" t="str">
        <f t="shared" si="28"/>
        <v/>
      </c>
    </row>
    <row r="113" spans="1:30" s="191" customFormat="1" ht="14.4" customHeight="1" x14ac:dyDescent="0.3">
      <c r="A113" s="149" t="str">
        <f t="shared" si="18"/>
        <v/>
      </c>
      <c r="B113" s="188" t="str">
        <f t="shared" si="19"/>
        <v/>
      </c>
      <c r="C113" s="200"/>
      <c r="D113" s="201"/>
      <c r="E113" s="201"/>
      <c r="F113" s="202"/>
      <c r="G113" s="189"/>
      <c r="H113" s="190" t="s">
        <v>84</v>
      </c>
      <c r="I113" s="191">
        <f t="shared" si="20"/>
        <v>0</v>
      </c>
      <c r="J113" s="192">
        <f t="shared" si="21"/>
        <v>0</v>
      </c>
      <c r="K113" s="191">
        <f t="shared" si="22"/>
        <v>0</v>
      </c>
      <c r="L113" s="191">
        <f t="shared" si="23"/>
        <v>0</v>
      </c>
      <c r="M113" s="191">
        <f t="shared" si="24"/>
        <v>0</v>
      </c>
      <c r="N113" s="191">
        <f t="shared" si="25"/>
        <v>0</v>
      </c>
      <c r="O113" s="192"/>
      <c r="T113" s="193"/>
      <c r="V113" s="191" t="str" cm="1">
        <f t="array" ref="V113">IF(E113&lt;&gt;"", IF(D113&gt;E113, "| Velden '"&amp;$V$4&amp;ROW()&amp;"' en '"&amp;$W$4&amp;ROW()&amp;"': De datum uit dienst mag niet voor de datum in dienst vallen.", ""), IF(D113&gt;Datum_werkingsjaar_einde, "| Veld '"&amp;$V$4&amp;ROW()&amp;"': De datum in dienst mag niet na 31/12/"&amp;Datum_werkingsjaar&amp;" vallen.  ", ""))</f>
        <v/>
      </c>
      <c r="W113" s="191" t="str" cm="1">
        <f t="array" ref="W113">IF(D113&gt;E113, IF(E113&lt;&gt;"", "  ", ""), IF(E113&lt;&gt;"", IF(E113&lt;Datum_werkingsjaar_begin, "| Veld '"&amp;$W$4&amp;ROW()&amp;"': De datum uit dienst mag niet vóór 1/01/"&amp;Datum_werkingsjaar&amp;" vallen.  ", ""), ""))</f>
        <v/>
      </c>
      <c r="X113" s="191" t="str">
        <f t="shared" si="29"/>
        <v/>
      </c>
      <c r="Y113" s="191" t="str">
        <f t="shared" si="30"/>
        <v/>
      </c>
      <c r="Z113" s="194" t="str">
        <f t="shared" si="26"/>
        <v/>
      </c>
      <c r="AA113" s="191" t="str">
        <f>IF(I113&lt;&gt;1, IF(SUM(I113:$I$204)&lt;&gt;0, "| Laat geen witruimte tussen ingevulde rijen.", ""), "")</f>
        <v/>
      </c>
      <c r="AB113" s="194" t="str">
        <f t="shared" si="27"/>
        <v/>
      </c>
      <c r="AD113" s="76" t="str">
        <f t="shared" si="28"/>
        <v/>
      </c>
    </row>
    <row r="114" spans="1:30" s="191" customFormat="1" ht="14.4" customHeight="1" x14ac:dyDescent="0.3">
      <c r="A114" s="149" t="str">
        <f t="shared" si="18"/>
        <v/>
      </c>
      <c r="B114" s="188" t="str">
        <f t="shared" si="19"/>
        <v/>
      </c>
      <c r="C114" s="200"/>
      <c r="D114" s="201"/>
      <c r="E114" s="201"/>
      <c r="F114" s="202"/>
      <c r="G114" s="189"/>
      <c r="H114" s="190" t="s">
        <v>84</v>
      </c>
      <c r="I114" s="191">
        <f t="shared" si="20"/>
        <v>0</v>
      </c>
      <c r="J114" s="192">
        <f t="shared" si="21"/>
        <v>0</v>
      </c>
      <c r="K114" s="191">
        <f t="shared" si="22"/>
        <v>0</v>
      </c>
      <c r="L114" s="191">
        <f t="shared" si="23"/>
        <v>0</v>
      </c>
      <c r="M114" s="191">
        <f t="shared" si="24"/>
        <v>0</v>
      </c>
      <c r="N114" s="191">
        <f t="shared" si="25"/>
        <v>0</v>
      </c>
      <c r="O114" s="192"/>
      <c r="T114" s="193"/>
      <c r="V114" s="191" t="str" cm="1">
        <f t="array" ref="V114">IF(E114&lt;&gt;"", IF(D114&gt;E114, "| Velden '"&amp;$V$4&amp;ROW()&amp;"' en '"&amp;$W$4&amp;ROW()&amp;"': De datum uit dienst mag niet voor de datum in dienst vallen.", ""), IF(D114&gt;Datum_werkingsjaar_einde, "| Veld '"&amp;$V$4&amp;ROW()&amp;"': De datum in dienst mag niet na 31/12/"&amp;Datum_werkingsjaar&amp;" vallen.  ", ""))</f>
        <v/>
      </c>
      <c r="W114" s="191" t="str" cm="1">
        <f t="array" ref="W114">IF(D114&gt;E114, IF(E114&lt;&gt;"", "  ", ""), IF(E114&lt;&gt;"", IF(E114&lt;Datum_werkingsjaar_begin, "| Veld '"&amp;$W$4&amp;ROW()&amp;"': De datum uit dienst mag niet vóór 1/01/"&amp;Datum_werkingsjaar&amp;" vallen.  ", ""), ""))</f>
        <v/>
      </c>
      <c r="X114" s="191" t="str">
        <f t="shared" si="29"/>
        <v/>
      </c>
      <c r="Y114" s="191" t="str">
        <f t="shared" si="30"/>
        <v/>
      </c>
      <c r="Z114" s="194" t="str">
        <f t="shared" si="26"/>
        <v/>
      </c>
      <c r="AA114" s="191" t="str">
        <f>IF(I114&lt;&gt;1, IF(SUM(I114:$I$204)&lt;&gt;0, "| Laat geen witruimte tussen ingevulde rijen.", ""), "")</f>
        <v/>
      </c>
      <c r="AB114" s="194" t="str">
        <f t="shared" si="27"/>
        <v/>
      </c>
      <c r="AD114" s="76" t="str">
        <f t="shared" si="28"/>
        <v/>
      </c>
    </row>
    <row r="115" spans="1:30" s="191" customFormat="1" ht="14.4" customHeight="1" x14ac:dyDescent="0.3">
      <c r="A115" s="149" t="str">
        <f t="shared" si="18"/>
        <v/>
      </c>
      <c r="B115" s="188" t="str">
        <f t="shared" si="19"/>
        <v/>
      </c>
      <c r="C115" s="200"/>
      <c r="D115" s="201"/>
      <c r="E115" s="201"/>
      <c r="F115" s="202"/>
      <c r="G115" s="189"/>
      <c r="H115" s="190" t="s">
        <v>84</v>
      </c>
      <c r="I115" s="191">
        <f t="shared" si="20"/>
        <v>0</v>
      </c>
      <c r="J115" s="192">
        <f t="shared" si="21"/>
        <v>0</v>
      </c>
      <c r="K115" s="191">
        <f t="shared" si="22"/>
        <v>0</v>
      </c>
      <c r="L115" s="191">
        <f t="shared" si="23"/>
        <v>0</v>
      </c>
      <c r="M115" s="191">
        <f t="shared" si="24"/>
        <v>0</v>
      </c>
      <c r="N115" s="191">
        <f t="shared" si="25"/>
        <v>0</v>
      </c>
      <c r="O115" s="192"/>
      <c r="T115" s="193"/>
      <c r="V115" s="191" t="str" cm="1">
        <f t="array" ref="V115">IF(E115&lt;&gt;"", IF(D115&gt;E115, "| Velden '"&amp;$V$4&amp;ROW()&amp;"' en '"&amp;$W$4&amp;ROW()&amp;"': De datum uit dienst mag niet voor de datum in dienst vallen.", ""), IF(D115&gt;Datum_werkingsjaar_einde, "| Veld '"&amp;$V$4&amp;ROW()&amp;"': De datum in dienst mag niet na 31/12/"&amp;Datum_werkingsjaar&amp;" vallen.  ", ""))</f>
        <v/>
      </c>
      <c r="W115" s="191" t="str" cm="1">
        <f t="array" ref="W115">IF(D115&gt;E115, IF(E115&lt;&gt;"", "  ", ""), IF(E115&lt;&gt;"", IF(E115&lt;Datum_werkingsjaar_begin, "| Veld '"&amp;$W$4&amp;ROW()&amp;"': De datum uit dienst mag niet vóór 1/01/"&amp;Datum_werkingsjaar&amp;" vallen.  ", ""), ""))</f>
        <v/>
      </c>
      <c r="X115" s="191" t="str">
        <f t="shared" si="29"/>
        <v/>
      </c>
      <c r="Y115" s="191" t="str">
        <f t="shared" si="30"/>
        <v/>
      </c>
      <c r="Z115" s="194" t="str">
        <f t="shared" si="26"/>
        <v/>
      </c>
      <c r="AA115" s="191" t="str">
        <f>IF(I115&lt;&gt;1, IF(SUM(I115:$I$204)&lt;&gt;0, "| Laat geen witruimte tussen ingevulde rijen.", ""), "")</f>
        <v/>
      </c>
      <c r="AB115" s="194" t="str">
        <f t="shared" si="27"/>
        <v/>
      </c>
      <c r="AD115" s="76" t="str">
        <f t="shared" si="28"/>
        <v/>
      </c>
    </row>
    <row r="116" spans="1:30" s="191" customFormat="1" ht="14.4" customHeight="1" x14ac:dyDescent="0.3">
      <c r="A116" s="149" t="str">
        <f t="shared" si="18"/>
        <v/>
      </c>
      <c r="B116" s="188" t="str">
        <f t="shared" si="19"/>
        <v/>
      </c>
      <c r="C116" s="200"/>
      <c r="D116" s="201"/>
      <c r="E116" s="201"/>
      <c r="F116" s="202"/>
      <c r="G116" s="189"/>
      <c r="H116" s="190" t="s">
        <v>84</v>
      </c>
      <c r="I116" s="191">
        <f t="shared" si="20"/>
        <v>0</v>
      </c>
      <c r="J116" s="192">
        <f t="shared" si="21"/>
        <v>0</v>
      </c>
      <c r="K116" s="191">
        <f t="shared" si="22"/>
        <v>0</v>
      </c>
      <c r="L116" s="191">
        <f t="shared" si="23"/>
        <v>0</v>
      </c>
      <c r="M116" s="191">
        <f t="shared" si="24"/>
        <v>0</v>
      </c>
      <c r="N116" s="191">
        <f t="shared" si="25"/>
        <v>0</v>
      </c>
      <c r="O116" s="192"/>
      <c r="T116" s="193"/>
      <c r="V116" s="191" t="str" cm="1">
        <f t="array" ref="V116">IF(E116&lt;&gt;"", IF(D116&gt;E116, "| Velden '"&amp;$V$4&amp;ROW()&amp;"' en '"&amp;$W$4&amp;ROW()&amp;"': De datum uit dienst mag niet voor de datum in dienst vallen.", ""), IF(D116&gt;Datum_werkingsjaar_einde, "| Veld '"&amp;$V$4&amp;ROW()&amp;"': De datum in dienst mag niet na 31/12/"&amp;Datum_werkingsjaar&amp;" vallen.  ", ""))</f>
        <v/>
      </c>
      <c r="W116" s="191" t="str" cm="1">
        <f t="array" ref="W116">IF(D116&gt;E116, IF(E116&lt;&gt;"", "  ", ""), IF(E116&lt;&gt;"", IF(E116&lt;Datum_werkingsjaar_begin, "| Veld '"&amp;$W$4&amp;ROW()&amp;"': De datum uit dienst mag niet vóór 1/01/"&amp;Datum_werkingsjaar&amp;" vallen.  ", ""), ""))</f>
        <v/>
      </c>
      <c r="X116" s="191" t="str">
        <f t="shared" si="29"/>
        <v/>
      </c>
      <c r="Y116" s="191" t="str">
        <f t="shared" si="30"/>
        <v/>
      </c>
      <c r="Z116" s="194" t="str">
        <f t="shared" si="26"/>
        <v/>
      </c>
      <c r="AA116" s="191" t="str">
        <f>IF(I116&lt;&gt;1, IF(SUM(I116:$I$204)&lt;&gt;0, "| Laat geen witruimte tussen ingevulde rijen.", ""), "")</f>
        <v/>
      </c>
      <c r="AB116" s="194" t="str">
        <f t="shared" si="27"/>
        <v/>
      </c>
      <c r="AD116" s="76" t="str">
        <f t="shared" si="28"/>
        <v/>
      </c>
    </row>
    <row r="117" spans="1:30" s="191" customFormat="1" ht="14.4" customHeight="1" x14ac:dyDescent="0.3">
      <c r="A117" s="149" t="str">
        <f t="shared" si="18"/>
        <v/>
      </c>
      <c r="B117" s="188" t="str">
        <f t="shared" si="19"/>
        <v/>
      </c>
      <c r="C117" s="200"/>
      <c r="D117" s="201"/>
      <c r="E117" s="201"/>
      <c r="F117" s="202"/>
      <c r="G117" s="189"/>
      <c r="H117" s="190" t="s">
        <v>84</v>
      </c>
      <c r="I117" s="191">
        <f t="shared" si="20"/>
        <v>0</v>
      </c>
      <c r="J117" s="192">
        <f t="shared" si="21"/>
        <v>0</v>
      </c>
      <c r="K117" s="191">
        <f t="shared" si="22"/>
        <v>0</v>
      </c>
      <c r="L117" s="191">
        <f t="shared" si="23"/>
        <v>0</v>
      </c>
      <c r="M117" s="191">
        <f t="shared" si="24"/>
        <v>0</v>
      </c>
      <c r="N117" s="191">
        <f t="shared" si="25"/>
        <v>0</v>
      </c>
      <c r="O117" s="192"/>
      <c r="T117" s="193"/>
      <c r="V117" s="191" t="str" cm="1">
        <f t="array" ref="V117">IF(E117&lt;&gt;"", IF(D117&gt;E117, "| Velden '"&amp;$V$4&amp;ROW()&amp;"' en '"&amp;$W$4&amp;ROW()&amp;"': De datum uit dienst mag niet voor de datum in dienst vallen.", ""), IF(D117&gt;Datum_werkingsjaar_einde, "| Veld '"&amp;$V$4&amp;ROW()&amp;"': De datum in dienst mag niet na 31/12/"&amp;Datum_werkingsjaar&amp;" vallen.  ", ""))</f>
        <v/>
      </c>
      <c r="W117" s="191" t="str" cm="1">
        <f t="array" ref="W117">IF(D117&gt;E117, IF(E117&lt;&gt;"", "  ", ""), IF(E117&lt;&gt;"", IF(E117&lt;Datum_werkingsjaar_begin, "| Veld '"&amp;$W$4&amp;ROW()&amp;"': De datum uit dienst mag niet vóór 1/01/"&amp;Datum_werkingsjaar&amp;" vallen.  ", ""), ""))</f>
        <v/>
      </c>
      <c r="X117" s="191" t="str">
        <f t="shared" si="29"/>
        <v/>
      </c>
      <c r="Y117" s="191" t="str">
        <f t="shared" si="30"/>
        <v/>
      </c>
      <c r="Z117" s="194" t="str">
        <f t="shared" si="26"/>
        <v/>
      </c>
      <c r="AA117" s="191" t="str">
        <f>IF(I117&lt;&gt;1, IF(SUM(I117:$I$204)&lt;&gt;0, "| Laat geen witruimte tussen ingevulde rijen.", ""), "")</f>
        <v/>
      </c>
      <c r="AB117" s="194" t="str">
        <f t="shared" si="27"/>
        <v/>
      </c>
      <c r="AD117" s="76" t="str">
        <f t="shared" si="28"/>
        <v/>
      </c>
    </row>
    <row r="118" spans="1:30" s="191" customFormat="1" ht="14.4" customHeight="1" x14ac:dyDescent="0.3">
      <c r="A118" s="149" t="str">
        <f t="shared" si="18"/>
        <v/>
      </c>
      <c r="B118" s="188" t="str">
        <f t="shared" si="19"/>
        <v/>
      </c>
      <c r="C118" s="200"/>
      <c r="D118" s="201"/>
      <c r="E118" s="201"/>
      <c r="F118" s="202"/>
      <c r="G118" s="189"/>
      <c r="H118" s="190" t="s">
        <v>84</v>
      </c>
      <c r="I118" s="191">
        <f t="shared" si="20"/>
        <v>0</v>
      </c>
      <c r="J118" s="192">
        <f t="shared" si="21"/>
        <v>0</v>
      </c>
      <c r="K118" s="191">
        <f t="shared" si="22"/>
        <v>0</v>
      </c>
      <c r="L118" s="191">
        <f t="shared" si="23"/>
        <v>0</v>
      </c>
      <c r="M118" s="191">
        <f t="shared" si="24"/>
        <v>0</v>
      </c>
      <c r="N118" s="191">
        <f t="shared" si="25"/>
        <v>0</v>
      </c>
      <c r="O118" s="192"/>
      <c r="T118" s="193"/>
      <c r="V118" s="191" t="str" cm="1">
        <f t="array" ref="V118">IF(E118&lt;&gt;"", IF(D118&gt;E118, "| Velden '"&amp;$V$4&amp;ROW()&amp;"' en '"&amp;$W$4&amp;ROW()&amp;"': De datum uit dienst mag niet voor de datum in dienst vallen.", ""), IF(D118&gt;Datum_werkingsjaar_einde, "| Veld '"&amp;$V$4&amp;ROW()&amp;"': De datum in dienst mag niet na 31/12/"&amp;Datum_werkingsjaar&amp;" vallen.  ", ""))</f>
        <v/>
      </c>
      <c r="W118" s="191" t="str" cm="1">
        <f t="array" ref="W118">IF(D118&gt;E118, IF(E118&lt;&gt;"", "  ", ""), IF(E118&lt;&gt;"", IF(E118&lt;Datum_werkingsjaar_begin, "| Veld '"&amp;$W$4&amp;ROW()&amp;"': De datum uit dienst mag niet vóór 1/01/"&amp;Datum_werkingsjaar&amp;" vallen.  ", ""), ""))</f>
        <v/>
      </c>
      <c r="X118" s="191" t="str">
        <f t="shared" si="29"/>
        <v/>
      </c>
      <c r="Y118" s="191" t="str">
        <f t="shared" si="30"/>
        <v/>
      </c>
      <c r="Z118" s="194" t="str">
        <f t="shared" si="26"/>
        <v/>
      </c>
      <c r="AA118" s="191" t="str">
        <f>IF(I118&lt;&gt;1, IF(SUM(I118:$I$204)&lt;&gt;0, "| Laat geen witruimte tussen ingevulde rijen.", ""), "")</f>
        <v/>
      </c>
      <c r="AB118" s="194" t="str">
        <f t="shared" si="27"/>
        <v/>
      </c>
      <c r="AD118" s="76" t="str">
        <f t="shared" si="28"/>
        <v/>
      </c>
    </row>
    <row r="119" spans="1:30" s="191" customFormat="1" ht="14.4" customHeight="1" x14ac:dyDescent="0.3">
      <c r="A119" s="149" t="str">
        <f t="shared" si="18"/>
        <v/>
      </c>
      <c r="B119" s="188" t="str">
        <f t="shared" si="19"/>
        <v/>
      </c>
      <c r="C119" s="200"/>
      <c r="D119" s="201"/>
      <c r="E119" s="201"/>
      <c r="F119" s="202"/>
      <c r="G119" s="189"/>
      <c r="H119" s="190" t="s">
        <v>84</v>
      </c>
      <c r="I119" s="191">
        <f t="shared" si="20"/>
        <v>0</v>
      </c>
      <c r="J119" s="192">
        <f t="shared" si="21"/>
        <v>0</v>
      </c>
      <c r="K119" s="191">
        <f t="shared" si="22"/>
        <v>0</v>
      </c>
      <c r="L119" s="191">
        <f t="shared" si="23"/>
        <v>0</v>
      </c>
      <c r="M119" s="191">
        <f t="shared" si="24"/>
        <v>0</v>
      </c>
      <c r="N119" s="191">
        <f t="shared" si="25"/>
        <v>0</v>
      </c>
      <c r="O119" s="192"/>
      <c r="T119" s="193"/>
      <c r="V119" s="191" t="str" cm="1">
        <f t="array" ref="V119">IF(E119&lt;&gt;"", IF(D119&gt;E119, "| Velden '"&amp;$V$4&amp;ROW()&amp;"' en '"&amp;$W$4&amp;ROW()&amp;"': De datum uit dienst mag niet voor de datum in dienst vallen.", ""), IF(D119&gt;Datum_werkingsjaar_einde, "| Veld '"&amp;$V$4&amp;ROW()&amp;"': De datum in dienst mag niet na 31/12/"&amp;Datum_werkingsjaar&amp;" vallen.  ", ""))</f>
        <v/>
      </c>
      <c r="W119" s="191" t="str" cm="1">
        <f t="array" ref="W119">IF(D119&gt;E119, IF(E119&lt;&gt;"", "  ", ""), IF(E119&lt;&gt;"", IF(E119&lt;Datum_werkingsjaar_begin, "| Veld '"&amp;$W$4&amp;ROW()&amp;"': De datum uit dienst mag niet vóór 1/01/"&amp;Datum_werkingsjaar&amp;" vallen.  ", ""), ""))</f>
        <v/>
      </c>
      <c r="X119" s="191" t="str">
        <f t="shared" si="29"/>
        <v/>
      </c>
      <c r="Y119" s="191" t="str">
        <f t="shared" si="30"/>
        <v/>
      </c>
      <c r="Z119" s="194" t="str">
        <f t="shared" si="26"/>
        <v/>
      </c>
      <c r="AA119" s="191" t="str">
        <f>IF(I119&lt;&gt;1, IF(SUM(I119:$I$204)&lt;&gt;0, "| Laat geen witruimte tussen ingevulde rijen.", ""), "")</f>
        <v/>
      </c>
      <c r="AB119" s="194" t="str">
        <f t="shared" si="27"/>
        <v/>
      </c>
      <c r="AD119" s="76" t="str">
        <f t="shared" si="28"/>
        <v/>
      </c>
    </row>
    <row r="120" spans="1:30" s="191" customFormat="1" ht="14.4" customHeight="1" x14ac:dyDescent="0.3">
      <c r="A120" s="149" t="str">
        <f t="shared" si="18"/>
        <v/>
      </c>
      <c r="B120" s="188" t="str">
        <f t="shared" si="19"/>
        <v/>
      </c>
      <c r="C120" s="200"/>
      <c r="D120" s="201"/>
      <c r="E120" s="201"/>
      <c r="F120" s="202"/>
      <c r="G120" s="189"/>
      <c r="H120" s="190" t="s">
        <v>84</v>
      </c>
      <c r="I120" s="191">
        <f t="shared" si="20"/>
        <v>0</v>
      </c>
      <c r="J120" s="192">
        <f t="shared" si="21"/>
        <v>0</v>
      </c>
      <c r="K120" s="191">
        <f t="shared" si="22"/>
        <v>0</v>
      </c>
      <c r="L120" s="191">
        <f t="shared" si="23"/>
        <v>0</v>
      </c>
      <c r="M120" s="191">
        <f t="shared" si="24"/>
        <v>0</v>
      </c>
      <c r="N120" s="191">
        <f t="shared" si="25"/>
        <v>0</v>
      </c>
      <c r="O120" s="192"/>
      <c r="T120" s="193"/>
      <c r="V120" s="191" t="str" cm="1">
        <f t="array" ref="V120">IF(E120&lt;&gt;"", IF(D120&gt;E120, "| Velden '"&amp;$V$4&amp;ROW()&amp;"' en '"&amp;$W$4&amp;ROW()&amp;"': De datum uit dienst mag niet voor de datum in dienst vallen.", ""), IF(D120&gt;Datum_werkingsjaar_einde, "| Veld '"&amp;$V$4&amp;ROW()&amp;"': De datum in dienst mag niet na 31/12/"&amp;Datum_werkingsjaar&amp;" vallen.  ", ""))</f>
        <v/>
      </c>
      <c r="W120" s="191" t="str" cm="1">
        <f t="array" ref="W120">IF(D120&gt;E120, IF(E120&lt;&gt;"", "  ", ""), IF(E120&lt;&gt;"", IF(E120&lt;Datum_werkingsjaar_begin, "| Veld '"&amp;$W$4&amp;ROW()&amp;"': De datum uit dienst mag niet vóór 1/01/"&amp;Datum_werkingsjaar&amp;" vallen.  ", ""), ""))</f>
        <v/>
      </c>
      <c r="X120" s="191" t="str">
        <f t="shared" si="29"/>
        <v/>
      </c>
      <c r="Y120" s="191" t="str">
        <f t="shared" si="30"/>
        <v/>
      </c>
      <c r="Z120" s="194" t="str">
        <f t="shared" si="26"/>
        <v/>
      </c>
      <c r="AA120" s="191" t="str">
        <f>IF(I120&lt;&gt;1, IF(SUM(I120:$I$204)&lt;&gt;0, "| Laat geen witruimte tussen ingevulde rijen.", ""), "")</f>
        <v/>
      </c>
      <c r="AB120" s="194" t="str">
        <f t="shared" si="27"/>
        <v/>
      </c>
      <c r="AD120" s="76" t="str">
        <f t="shared" si="28"/>
        <v/>
      </c>
    </row>
    <row r="121" spans="1:30" s="191" customFormat="1" ht="14.4" customHeight="1" x14ac:dyDescent="0.3">
      <c r="A121" s="149" t="str">
        <f t="shared" si="18"/>
        <v/>
      </c>
      <c r="B121" s="188" t="str">
        <f t="shared" si="19"/>
        <v/>
      </c>
      <c r="C121" s="200"/>
      <c r="D121" s="201"/>
      <c r="E121" s="201"/>
      <c r="F121" s="202"/>
      <c r="G121" s="189"/>
      <c r="H121" s="190" t="s">
        <v>84</v>
      </c>
      <c r="I121" s="191">
        <f t="shared" si="20"/>
        <v>0</v>
      </c>
      <c r="J121" s="192">
        <f t="shared" si="21"/>
        <v>0</v>
      </c>
      <c r="K121" s="191">
        <f t="shared" si="22"/>
        <v>0</v>
      </c>
      <c r="L121" s="191">
        <f t="shared" si="23"/>
        <v>0</v>
      </c>
      <c r="M121" s="191">
        <f t="shared" si="24"/>
        <v>0</v>
      </c>
      <c r="N121" s="191">
        <f t="shared" si="25"/>
        <v>0</v>
      </c>
      <c r="O121" s="192"/>
      <c r="T121" s="193"/>
      <c r="V121" s="191" t="str" cm="1">
        <f t="array" ref="V121">IF(E121&lt;&gt;"", IF(D121&gt;E121, "| Velden '"&amp;$V$4&amp;ROW()&amp;"' en '"&amp;$W$4&amp;ROW()&amp;"': De datum uit dienst mag niet voor de datum in dienst vallen.", ""), IF(D121&gt;Datum_werkingsjaar_einde, "| Veld '"&amp;$V$4&amp;ROW()&amp;"': De datum in dienst mag niet na 31/12/"&amp;Datum_werkingsjaar&amp;" vallen.  ", ""))</f>
        <v/>
      </c>
      <c r="W121" s="191" t="str" cm="1">
        <f t="array" ref="W121">IF(D121&gt;E121, IF(E121&lt;&gt;"", "  ", ""), IF(E121&lt;&gt;"", IF(E121&lt;Datum_werkingsjaar_begin, "| Veld '"&amp;$W$4&amp;ROW()&amp;"': De datum uit dienst mag niet vóór 1/01/"&amp;Datum_werkingsjaar&amp;" vallen.  ", ""), ""))</f>
        <v/>
      </c>
      <c r="X121" s="191" t="str">
        <f t="shared" si="29"/>
        <v/>
      </c>
      <c r="Y121" s="191" t="str">
        <f t="shared" si="30"/>
        <v/>
      </c>
      <c r="Z121" s="194" t="str">
        <f t="shared" si="26"/>
        <v/>
      </c>
      <c r="AA121" s="191" t="str">
        <f>IF(I121&lt;&gt;1, IF(SUM(I121:$I$204)&lt;&gt;0, "| Laat geen witruimte tussen ingevulde rijen.", ""), "")</f>
        <v/>
      </c>
      <c r="AB121" s="194" t="str">
        <f t="shared" si="27"/>
        <v/>
      </c>
      <c r="AD121" s="76" t="str">
        <f t="shared" si="28"/>
        <v/>
      </c>
    </row>
    <row r="122" spans="1:30" s="191" customFormat="1" ht="14.4" customHeight="1" x14ac:dyDescent="0.3">
      <c r="A122" s="149" t="str">
        <f t="shared" si="18"/>
        <v/>
      </c>
      <c r="B122" s="188" t="str">
        <f t="shared" si="19"/>
        <v/>
      </c>
      <c r="C122" s="200"/>
      <c r="D122" s="201"/>
      <c r="E122" s="201"/>
      <c r="F122" s="202"/>
      <c r="G122" s="189"/>
      <c r="H122" s="190" t="s">
        <v>84</v>
      </c>
      <c r="I122" s="191">
        <f t="shared" si="20"/>
        <v>0</v>
      </c>
      <c r="J122" s="192">
        <f t="shared" si="21"/>
        <v>0</v>
      </c>
      <c r="K122" s="191">
        <f t="shared" si="22"/>
        <v>0</v>
      </c>
      <c r="L122" s="191">
        <f t="shared" si="23"/>
        <v>0</v>
      </c>
      <c r="M122" s="191">
        <f t="shared" si="24"/>
        <v>0</v>
      </c>
      <c r="N122" s="191">
        <f t="shared" si="25"/>
        <v>0</v>
      </c>
      <c r="O122" s="192"/>
      <c r="T122" s="193"/>
      <c r="V122" s="191" t="str" cm="1">
        <f t="array" ref="V122">IF(E122&lt;&gt;"", IF(D122&gt;E122, "| Velden '"&amp;$V$4&amp;ROW()&amp;"' en '"&amp;$W$4&amp;ROW()&amp;"': De datum uit dienst mag niet voor de datum in dienst vallen.", ""), IF(D122&gt;Datum_werkingsjaar_einde, "| Veld '"&amp;$V$4&amp;ROW()&amp;"': De datum in dienst mag niet na 31/12/"&amp;Datum_werkingsjaar&amp;" vallen.  ", ""))</f>
        <v/>
      </c>
      <c r="W122" s="191" t="str" cm="1">
        <f t="array" ref="W122">IF(D122&gt;E122, IF(E122&lt;&gt;"", "  ", ""), IF(E122&lt;&gt;"", IF(E122&lt;Datum_werkingsjaar_begin, "| Veld '"&amp;$W$4&amp;ROW()&amp;"': De datum uit dienst mag niet vóór 1/01/"&amp;Datum_werkingsjaar&amp;" vallen.  ", ""), ""))</f>
        <v/>
      </c>
      <c r="X122" s="191" t="str">
        <f t="shared" si="29"/>
        <v/>
      </c>
      <c r="Y122" s="191" t="str">
        <f t="shared" si="30"/>
        <v/>
      </c>
      <c r="Z122" s="194" t="str">
        <f t="shared" si="26"/>
        <v/>
      </c>
      <c r="AA122" s="191" t="str">
        <f>IF(I122&lt;&gt;1, IF(SUM(I122:$I$204)&lt;&gt;0, "| Laat geen witruimte tussen ingevulde rijen.", ""), "")</f>
        <v/>
      </c>
      <c r="AB122" s="194" t="str">
        <f t="shared" si="27"/>
        <v/>
      </c>
      <c r="AD122" s="76" t="str">
        <f t="shared" si="28"/>
        <v/>
      </c>
    </row>
    <row r="123" spans="1:30" s="191" customFormat="1" ht="14.4" customHeight="1" x14ac:dyDescent="0.3">
      <c r="A123" s="149" t="str">
        <f t="shared" si="18"/>
        <v/>
      </c>
      <c r="B123" s="188" t="str">
        <f t="shared" si="19"/>
        <v/>
      </c>
      <c r="C123" s="200"/>
      <c r="D123" s="201"/>
      <c r="E123" s="201"/>
      <c r="F123" s="202"/>
      <c r="G123" s="189"/>
      <c r="H123" s="190" t="s">
        <v>84</v>
      </c>
      <c r="I123" s="191">
        <f t="shared" si="20"/>
        <v>0</v>
      </c>
      <c r="J123" s="192">
        <f t="shared" si="21"/>
        <v>0</v>
      </c>
      <c r="K123" s="191">
        <f t="shared" si="22"/>
        <v>0</v>
      </c>
      <c r="L123" s="191">
        <f t="shared" si="23"/>
        <v>0</v>
      </c>
      <c r="M123" s="191">
        <f t="shared" si="24"/>
        <v>0</v>
      </c>
      <c r="N123" s="191">
        <f t="shared" si="25"/>
        <v>0</v>
      </c>
      <c r="O123" s="192"/>
      <c r="T123" s="193"/>
      <c r="V123" s="191" t="str" cm="1">
        <f t="array" ref="V123">IF(E123&lt;&gt;"", IF(D123&gt;E123, "| Velden '"&amp;$V$4&amp;ROW()&amp;"' en '"&amp;$W$4&amp;ROW()&amp;"': De datum uit dienst mag niet voor de datum in dienst vallen.", ""), IF(D123&gt;Datum_werkingsjaar_einde, "| Veld '"&amp;$V$4&amp;ROW()&amp;"': De datum in dienst mag niet na 31/12/"&amp;Datum_werkingsjaar&amp;" vallen.  ", ""))</f>
        <v/>
      </c>
      <c r="W123" s="191" t="str" cm="1">
        <f t="array" ref="W123">IF(D123&gt;E123, IF(E123&lt;&gt;"", "  ", ""), IF(E123&lt;&gt;"", IF(E123&lt;Datum_werkingsjaar_begin, "| Veld '"&amp;$W$4&amp;ROW()&amp;"': De datum uit dienst mag niet vóór 1/01/"&amp;Datum_werkingsjaar&amp;" vallen.  ", ""), ""))</f>
        <v/>
      </c>
      <c r="X123" s="191" t="str">
        <f t="shared" si="29"/>
        <v/>
      </c>
      <c r="Y123" s="191" t="str">
        <f t="shared" si="30"/>
        <v/>
      </c>
      <c r="Z123" s="194" t="str">
        <f t="shared" si="26"/>
        <v/>
      </c>
      <c r="AA123" s="191" t="str">
        <f>IF(I123&lt;&gt;1, IF(SUM(I123:$I$204)&lt;&gt;0, "| Laat geen witruimte tussen ingevulde rijen.", ""), "")</f>
        <v/>
      </c>
      <c r="AB123" s="194" t="str">
        <f t="shared" si="27"/>
        <v/>
      </c>
      <c r="AD123" s="76" t="str">
        <f t="shared" si="28"/>
        <v/>
      </c>
    </row>
    <row r="124" spans="1:30" s="191" customFormat="1" ht="14.4" customHeight="1" x14ac:dyDescent="0.3">
      <c r="A124" s="149" t="str">
        <f t="shared" si="18"/>
        <v/>
      </c>
      <c r="B124" s="188" t="str">
        <f t="shared" si="19"/>
        <v/>
      </c>
      <c r="C124" s="200"/>
      <c r="D124" s="201"/>
      <c r="E124" s="201"/>
      <c r="F124" s="202"/>
      <c r="G124" s="189"/>
      <c r="H124" s="190" t="s">
        <v>84</v>
      </c>
      <c r="I124" s="191">
        <f t="shared" si="20"/>
        <v>0</v>
      </c>
      <c r="J124" s="192">
        <f t="shared" si="21"/>
        <v>0</v>
      </c>
      <c r="K124" s="191">
        <f t="shared" si="22"/>
        <v>0</v>
      </c>
      <c r="L124" s="191">
        <f t="shared" si="23"/>
        <v>0</v>
      </c>
      <c r="M124" s="191">
        <f t="shared" si="24"/>
        <v>0</v>
      </c>
      <c r="N124" s="191">
        <f t="shared" si="25"/>
        <v>0</v>
      </c>
      <c r="O124" s="192"/>
      <c r="T124" s="193"/>
      <c r="V124" s="191" t="str" cm="1">
        <f t="array" ref="V124">IF(E124&lt;&gt;"", IF(D124&gt;E124, "| Velden '"&amp;$V$4&amp;ROW()&amp;"' en '"&amp;$W$4&amp;ROW()&amp;"': De datum uit dienst mag niet voor de datum in dienst vallen.", ""), IF(D124&gt;Datum_werkingsjaar_einde, "| Veld '"&amp;$V$4&amp;ROW()&amp;"': De datum in dienst mag niet na 31/12/"&amp;Datum_werkingsjaar&amp;" vallen.  ", ""))</f>
        <v/>
      </c>
      <c r="W124" s="191" t="str" cm="1">
        <f t="array" ref="W124">IF(D124&gt;E124, IF(E124&lt;&gt;"", "  ", ""), IF(E124&lt;&gt;"", IF(E124&lt;Datum_werkingsjaar_begin, "| Veld '"&amp;$W$4&amp;ROW()&amp;"': De datum uit dienst mag niet vóór 1/01/"&amp;Datum_werkingsjaar&amp;" vallen.  ", ""), ""))</f>
        <v/>
      </c>
      <c r="X124" s="191" t="str">
        <f t="shared" si="29"/>
        <v/>
      </c>
      <c r="Y124" s="191" t="str">
        <f t="shared" si="30"/>
        <v/>
      </c>
      <c r="Z124" s="194" t="str">
        <f t="shared" si="26"/>
        <v/>
      </c>
      <c r="AA124" s="191" t="str">
        <f>IF(I124&lt;&gt;1, IF(SUM(I124:$I$204)&lt;&gt;0, "| Laat geen witruimte tussen ingevulde rijen.", ""), "")</f>
        <v/>
      </c>
      <c r="AB124" s="194" t="str">
        <f t="shared" si="27"/>
        <v/>
      </c>
      <c r="AD124" s="76" t="str">
        <f t="shared" si="28"/>
        <v/>
      </c>
    </row>
    <row r="125" spans="1:30" s="191" customFormat="1" ht="14.4" customHeight="1" x14ac:dyDescent="0.3">
      <c r="A125" s="149" t="str">
        <f t="shared" si="18"/>
        <v/>
      </c>
      <c r="B125" s="188" t="str">
        <f t="shared" si="19"/>
        <v/>
      </c>
      <c r="C125" s="200"/>
      <c r="D125" s="201"/>
      <c r="E125" s="201"/>
      <c r="F125" s="202"/>
      <c r="G125" s="189"/>
      <c r="H125" s="190" t="s">
        <v>84</v>
      </c>
      <c r="I125" s="191">
        <f t="shared" si="20"/>
        <v>0</v>
      </c>
      <c r="J125" s="192">
        <f t="shared" si="21"/>
        <v>0</v>
      </c>
      <c r="K125" s="191">
        <f t="shared" si="22"/>
        <v>0</v>
      </c>
      <c r="L125" s="191">
        <f t="shared" si="23"/>
        <v>0</v>
      </c>
      <c r="M125" s="191">
        <f t="shared" si="24"/>
        <v>0</v>
      </c>
      <c r="N125" s="191">
        <f t="shared" si="25"/>
        <v>0</v>
      </c>
      <c r="O125" s="192"/>
      <c r="T125" s="193"/>
      <c r="V125" s="191" t="str" cm="1">
        <f t="array" ref="V125">IF(E125&lt;&gt;"", IF(D125&gt;E125, "| Velden '"&amp;$V$4&amp;ROW()&amp;"' en '"&amp;$W$4&amp;ROW()&amp;"': De datum uit dienst mag niet voor de datum in dienst vallen.", ""), IF(D125&gt;Datum_werkingsjaar_einde, "| Veld '"&amp;$V$4&amp;ROW()&amp;"': De datum in dienst mag niet na 31/12/"&amp;Datum_werkingsjaar&amp;" vallen.  ", ""))</f>
        <v/>
      </c>
      <c r="W125" s="191" t="str" cm="1">
        <f t="array" ref="W125">IF(D125&gt;E125, IF(E125&lt;&gt;"", "  ", ""), IF(E125&lt;&gt;"", IF(E125&lt;Datum_werkingsjaar_begin, "| Veld '"&amp;$W$4&amp;ROW()&amp;"': De datum uit dienst mag niet vóór 1/01/"&amp;Datum_werkingsjaar&amp;" vallen.  ", ""), ""))</f>
        <v/>
      </c>
      <c r="X125" s="191" t="str">
        <f t="shared" si="29"/>
        <v/>
      </c>
      <c r="Y125" s="191" t="str">
        <f t="shared" si="30"/>
        <v/>
      </c>
      <c r="Z125" s="194" t="str">
        <f t="shared" si="26"/>
        <v/>
      </c>
      <c r="AA125" s="191" t="str">
        <f>IF(I125&lt;&gt;1, IF(SUM(I125:$I$204)&lt;&gt;0, "| Laat geen witruimte tussen ingevulde rijen.", ""), "")</f>
        <v/>
      </c>
      <c r="AB125" s="194" t="str">
        <f t="shared" si="27"/>
        <v/>
      </c>
      <c r="AD125" s="76" t="str">
        <f t="shared" si="28"/>
        <v/>
      </c>
    </row>
    <row r="126" spans="1:30" s="191" customFormat="1" ht="14.4" customHeight="1" x14ac:dyDescent="0.3">
      <c r="A126" s="149" t="str">
        <f t="shared" si="18"/>
        <v/>
      </c>
      <c r="B126" s="188" t="str">
        <f t="shared" si="19"/>
        <v/>
      </c>
      <c r="C126" s="200"/>
      <c r="D126" s="201"/>
      <c r="E126" s="201"/>
      <c r="F126" s="202"/>
      <c r="G126" s="189"/>
      <c r="H126" s="190" t="s">
        <v>84</v>
      </c>
      <c r="I126" s="191">
        <f t="shared" si="20"/>
        <v>0</v>
      </c>
      <c r="J126" s="192">
        <f t="shared" si="21"/>
        <v>0</v>
      </c>
      <c r="K126" s="191">
        <f t="shared" si="22"/>
        <v>0</v>
      </c>
      <c r="L126" s="191">
        <f t="shared" si="23"/>
        <v>0</v>
      </c>
      <c r="M126" s="191">
        <f t="shared" si="24"/>
        <v>0</v>
      </c>
      <c r="N126" s="191">
        <f t="shared" si="25"/>
        <v>0</v>
      </c>
      <c r="O126" s="192"/>
      <c r="T126" s="193"/>
      <c r="V126" s="191" t="str" cm="1">
        <f t="array" ref="V126">IF(E126&lt;&gt;"", IF(D126&gt;E126, "| Velden '"&amp;$V$4&amp;ROW()&amp;"' en '"&amp;$W$4&amp;ROW()&amp;"': De datum uit dienst mag niet voor de datum in dienst vallen.", ""), IF(D126&gt;Datum_werkingsjaar_einde, "| Veld '"&amp;$V$4&amp;ROW()&amp;"': De datum in dienst mag niet na 31/12/"&amp;Datum_werkingsjaar&amp;" vallen.  ", ""))</f>
        <v/>
      </c>
      <c r="W126" s="191" t="str" cm="1">
        <f t="array" ref="W126">IF(D126&gt;E126, IF(E126&lt;&gt;"", "  ", ""), IF(E126&lt;&gt;"", IF(E126&lt;Datum_werkingsjaar_begin, "| Veld '"&amp;$W$4&amp;ROW()&amp;"': De datum uit dienst mag niet vóór 1/01/"&amp;Datum_werkingsjaar&amp;" vallen.  ", ""), ""))</f>
        <v/>
      </c>
      <c r="X126" s="191" t="str">
        <f t="shared" si="29"/>
        <v/>
      </c>
      <c r="Y126" s="191" t="str">
        <f t="shared" si="30"/>
        <v/>
      </c>
      <c r="Z126" s="194" t="str">
        <f t="shared" si="26"/>
        <v/>
      </c>
      <c r="AA126" s="191" t="str">
        <f>IF(I126&lt;&gt;1, IF(SUM(I126:$I$204)&lt;&gt;0, "| Laat geen witruimte tussen ingevulde rijen.", ""), "")</f>
        <v/>
      </c>
      <c r="AB126" s="194" t="str">
        <f t="shared" si="27"/>
        <v/>
      </c>
      <c r="AD126" s="76" t="str">
        <f t="shared" si="28"/>
        <v/>
      </c>
    </row>
    <row r="127" spans="1:30" s="191" customFormat="1" ht="14.4" customHeight="1" x14ac:dyDescent="0.3">
      <c r="A127" s="149" t="str">
        <f t="shared" si="18"/>
        <v/>
      </c>
      <c r="B127" s="188" t="str">
        <f t="shared" si="19"/>
        <v/>
      </c>
      <c r="C127" s="200"/>
      <c r="D127" s="201"/>
      <c r="E127" s="201"/>
      <c r="F127" s="202"/>
      <c r="G127" s="189"/>
      <c r="H127" s="190" t="s">
        <v>84</v>
      </c>
      <c r="I127" s="191">
        <f t="shared" si="20"/>
        <v>0</v>
      </c>
      <c r="J127" s="192">
        <f t="shared" si="21"/>
        <v>0</v>
      </c>
      <c r="K127" s="191">
        <f t="shared" si="22"/>
        <v>0</v>
      </c>
      <c r="L127" s="191">
        <f t="shared" si="23"/>
        <v>0</v>
      </c>
      <c r="M127" s="191">
        <f t="shared" si="24"/>
        <v>0</v>
      </c>
      <c r="N127" s="191">
        <f t="shared" si="25"/>
        <v>0</v>
      </c>
      <c r="O127" s="192"/>
      <c r="T127" s="193"/>
      <c r="V127" s="191" t="str" cm="1">
        <f t="array" ref="V127">IF(E127&lt;&gt;"", IF(D127&gt;E127, "| Velden '"&amp;$V$4&amp;ROW()&amp;"' en '"&amp;$W$4&amp;ROW()&amp;"': De datum uit dienst mag niet voor de datum in dienst vallen.", ""), IF(D127&gt;Datum_werkingsjaar_einde, "| Veld '"&amp;$V$4&amp;ROW()&amp;"': De datum in dienst mag niet na 31/12/"&amp;Datum_werkingsjaar&amp;" vallen.  ", ""))</f>
        <v/>
      </c>
      <c r="W127" s="191" t="str" cm="1">
        <f t="array" ref="W127">IF(D127&gt;E127, IF(E127&lt;&gt;"", "  ", ""), IF(E127&lt;&gt;"", IF(E127&lt;Datum_werkingsjaar_begin, "| Veld '"&amp;$W$4&amp;ROW()&amp;"': De datum uit dienst mag niet vóór 1/01/"&amp;Datum_werkingsjaar&amp;" vallen.  ", ""), ""))</f>
        <v/>
      </c>
      <c r="X127" s="191" t="str">
        <f t="shared" si="29"/>
        <v/>
      </c>
      <c r="Y127" s="191" t="str">
        <f t="shared" si="30"/>
        <v/>
      </c>
      <c r="Z127" s="194" t="str">
        <f t="shared" si="26"/>
        <v/>
      </c>
      <c r="AA127" s="191" t="str">
        <f>IF(I127&lt;&gt;1, IF(SUM(I127:$I$204)&lt;&gt;0, "| Laat geen witruimte tussen ingevulde rijen.", ""), "")</f>
        <v/>
      </c>
      <c r="AB127" s="194" t="str">
        <f t="shared" si="27"/>
        <v/>
      </c>
      <c r="AD127" s="76" t="str">
        <f t="shared" si="28"/>
        <v/>
      </c>
    </row>
    <row r="128" spans="1:30" s="191" customFormat="1" ht="14.4" customHeight="1" x14ac:dyDescent="0.3">
      <c r="A128" s="149" t="str">
        <f t="shared" si="18"/>
        <v/>
      </c>
      <c r="B128" s="188" t="str">
        <f t="shared" si="19"/>
        <v/>
      </c>
      <c r="C128" s="200"/>
      <c r="D128" s="201"/>
      <c r="E128" s="201"/>
      <c r="F128" s="202"/>
      <c r="G128" s="189"/>
      <c r="H128" s="190" t="s">
        <v>84</v>
      </c>
      <c r="I128" s="191">
        <f t="shared" si="20"/>
        <v>0</v>
      </c>
      <c r="J128" s="192">
        <f t="shared" si="21"/>
        <v>0</v>
      </c>
      <c r="K128" s="191">
        <f t="shared" si="22"/>
        <v>0</v>
      </c>
      <c r="L128" s="191">
        <f t="shared" si="23"/>
        <v>0</v>
      </c>
      <c r="M128" s="191">
        <f t="shared" si="24"/>
        <v>0</v>
      </c>
      <c r="N128" s="191">
        <f t="shared" si="25"/>
        <v>0</v>
      </c>
      <c r="O128" s="192"/>
      <c r="T128" s="193"/>
      <c r="V128" s="191" t="str" cm="1">
        <f t="array" ref="V128">IF(E128&lt;&gt;"", IF(D128&gt;E128, "| Velden '"&amp;$V$4&amp;ROW()&amp;"' en '"&amp;$W$4&amp;ROW()&amp;"': De datum uit dienst mag niet voor de datum in dienst vallen.", ""), IF(D128&gt;Datum_werkingsjaar_einde, "| Veld '"&amp;$V$4&amp;ROW()&amp;"': De datum in dienst mag niet na 31/12/"&amp;Datum_werkingsjaar&amp;" vallen.  ", ""))</f>
        <v/>
      </c>
      <c r="W128" s="191" t="str" cm="1">
        <f t="array" ref="W128">IF(D128&gt;E128, IF(E128&lt;&gt;"", "  ", ""), IF(E128&lt;&gt;"", IF(E128&lt;Datum_werkingsjaar_begin, "| Veld '"&amp;$W$4&amp;ROW()&amp;"': De datum uit dienst mag niet vóór 1/01/"&amp;Datum_werkingsjaar&amp;" vallen.  ", ""), ""))</f>
        <v/>
      </c>
      <c r="X128" s="191" t="str">
        <f t="shared" si="29"/>
        <v/>
      </c>
      <c r="Y128" s="191" t="str">
        <f t="shared" si="30"/>
        <v/>
      </c>
      <c r="Z128" s="194" t="str">
        <f t="shared" si="26"/>
        <v/>
      </c>
      <c r="AA128" s="191" t="str">
        <f>IF(I128&lt;&gt;1, IF(SUM(I128:$I$204)&lt;&gt;0, "| Laat geen witruimte tussen ingevulde rijen.", ""), "")</f>
        <v/>
      </c>
      <c r="AB128" s="194" t="str">
        <f t="shared" si="27"/>
        <v/>
      </c>
      <c r="AD128" s="76" t="str">
        <f t="shared" si="28"/>
        <v/>
      </c>
    </row>
    <row r="129" spans="1:30" s="191" customFormat="1" ht="14.4" customHeight="1" x14ac:dyDescent="0.3">
      <c r="A129" s="149" t="str">
        <f t="shared" si="18"/>
        <v/>
      </c>
      <c r="B129" s="188" t="str">
        <f t="shared" si="19"/>
        <v/>
      </c>
      <c r="C129" s="200"/>
      <c r="D129" s="201"/>
      <c r="E129" s="201"/>
      <c r="F129" s="202"/>
      <c r="G129" s="189"/>
      <c r="H129" s="190" t="s">
        <v>84</v>
      </c>
      <c r="I129" s="191">
        <f t="shared" si="20"/>
        <v>0</v>
      </c>
      <c r="J129" s="192">
        <f t="shared" si="21"/>
        <v>0</v>
      </c>
      <c r="K129" s="191">
        <f t="shared" si="22"/>
        <v>0</v>
      </c>
      <c r="L129" s="191">
        <f t="shared" si="23"/>
        <v>0</v>
      </c>
      <c r="M129" s="191">
        <f t="shared" si="24"/>
        <v>0</v>
      </c>
      <c r="N129" s="191">
        <f t="shared" si="25"/>
        <v>0</v>
      </c>
      <c r="O129" s="192"/>
      <c r="T129" s="193"/>
      <c r="V129" s="191" t="str" cm="1">
        <f t="array" ref="V129">IF(E129&lt;&gt;"", IF(D129&gt;E129, "| Velden '"&amp;$V$4&amp;ROW()&amp;"' en '"&amp;$W$4&amp;ROW()&amp;"': De datum uit dienst mag niet voor de datum in dienst vallen.", ""), IF(D129&gt;Datum_werkingsjaar_einde, "| Veld '"&amp;$V$4&amp;ROW()&amp;"': De datum in dienst mag niet na 31/12/"&amp;Datum_werkingsjaar&amp;" vallen.  ", ""))</f>
        <v/>
      </c>
      <c r="W129" s="191" t="str" cm="1">
        <f t="array" ref="W129">IF(D129&gt;E129, IF(E129&lt;&gt;"", "  ", ""), IF(E129&lt;&gt;"", IF(E129&lt;Datum_werkingsjaar_begin, "| Veld '"&amp;$W$4&amp;ROW()&amp;"': De datum uit dienst mag niet vóór 1/01/"&amp;Datum_werkingsjaar&amp;" vallen.  ", ""), ""))</f>
        <v/>
      </c>
      <c r="X129" s="191" t="str">
        <f t="shared" si="29"/>
        <v/>
      </c>
      <c r="Y129" s="191" t="str">
        <f t="shared" si="30"/>
        <v/>
      </c>
      <c r="Z129" s="194" t="str">
        <f t="shared" si="26"/>
        <v/>
      </c>
      <c r="AA129" s="191" t="str">
        <f>IF(I129&lt;&gt;1, IF(SUM(I129:$I$204)&lt;&gt;0, "| Laat geen witruimte tussen ingevulde rijen.", ""), "")</f>
        <v/>
      </c>
      <c r="AB129" s="194" t="str">
        <f t="shared" si="27"/>
        <v/>
      </c>
      <c r="AD129" s="76" t="str">
        <f t="shared" si="28"/>
        <v/>
      </c>
    </row>
    <row r="130" spans="1:30" s="191" customFormat="1" ht="14.4" customHeight="1" x14ac:dyDescent="0.3">
      <c r="A130" s="149" t="str">
        <f t="shared" si="18"/>
        <v/>
      </c>
      <c r="B130" s="188" t="str">
        <f t="shared" si="19"/>
        <v/>
      </c>
      <c r="C130" s="200"/>
      <c r="D130" s="201"/>
      <c r="E130" s="201"/>
      <c r="F130" s="202"/>
      <c r="G130" s="189"/>
      <c r="H130" s="190" t="s">
        <v>84</v>
      </c>
      <c r="I130" s="191">
        <f t="shared" si="20"/>
        <v>0</v>
      </c>
      <c r="J130" s="192">
        <f t="shared" si="21"/>
        <v>0</v>
      </c>
      <c r="K130" s="191">
        <f t="shared" si="22"/>
        <v>0</v>
      </c>
      <c r="L130" s="191">
        <f t="shared" si="23"/>
        <v>0</v>
      </c>
      <c r="M130" s="191">
        <f t="shared" si="24"/>
        <v>0</v>
      </c>
      <c r="N130" s="191">
        <f t="shared" si="25"/>
        <v>0</v>
      </c>
      <c r="O130" s="192"/>
      <c r="T130" s="193"/>
      <c r="V130" s="191" t="str" cm="1">
        <f t="array" ref="V130">IF(E130&lt;&gt;"", IF(D130&gt;E130, "| Velden '"&amp;$V$4&amp;ROW()&amp;"' en '"&amp;$W$4&amp;ROW()&amp;"': De datum uit dienst mag niet voor de datum in dienst vallen.", ""), IF(D130&gt;Datum_werkingsjaar_einde, "| Veld '"&amp;$V$4&amp;ROW()&amp;"': De datum in dienst mag niet na 31/12/"&amp;Datum_werkingsjaar&amp;" vallen.  ", ""))</f>
        <v/>
      </c>
      <c r="W130" s="191" t="str" cm="1">
        <f t="array" ref="W130">IF(D130&gt;E130, IF(E130&lt;&gt;"", "  ", ""), IF(E130&lt;&gt;"", IF(E130&lt;Datum_werkingsjaar_begin, "| Veld '"&amp;$W$4&amp;ROW()&amp;"': De datum uit dienst mag niet vóór 1/01/"&amp;Datum_werkingsjaar&amp;" vallen.  ", ""), ""))</f>
        <v/>
      </c>
      <c r="X130" s="191" t="str">
        <f t="shared" si="29"/>
        <v/>
      </c>
      <c r="Y130" s="191" t="str">
        <f t="shared" si="30"/>
        <v/>
      </c>
      <c r="Z130" s="194" t="str">
        <f t="shared" si="26"/>
        <v/>
      </c>
      <c r="AA130" s="191" t="str">
        <f>IF(I130&lt;&gt;1, IF(SUM(I130:$I$204)&lt;&gt;0, "| Laat geen witruimte tussen ingevulde rijen.", ""), "")</f>
        <v/>
      </c>
      <c r="AB130" s="194" t="str">
        <f t="shared" si="27"/>
        <v/>
      </c>
      <c r="AD130" s="76" t="str">
        <f t="shared" si="28"/>
        <v/>
      </c>
    </row>
    <row r="131" spans="1:30" s="191" customFormat="1" ht="14.4" customHeight="1" x14ac:dyDescent="0.3">
      <c r="A131" s="149" t="str">
        <f t="shared" si="18"/>
        <v/>
      </c>
      <c r="B131" s="188" t="str">
        <f t="shared" si="19"/>
        <v/>
      </c>
      <c r="C131" s="200"/>
      <c r="D131" s="201"/>
      <c r="E131" s="201"/>
      <c r="F131" s="202"/>
      <c r="G131" s="189"/>
      <c r="H131" s="190" t="s">
        <v>84</v>
      </c>
      <c r="I131" s="191">
        <f t="shared" si="20"/>
        <v>0</v>
      </c>
      <c r="J131" s="192">
        <f t="shared" si="21"/>
        <v>0</v>
      </c>
      <c r="K131" s="191">
        <f t="shared" si="22"/>
        <v>0</v>
      </c>
      <c r="L131" s="191">
        <f t="shared" si="23"/>
        <v>0</v>
      </c>
      <c r="M131" s="191">
        <f t="shared" si="24"/>
        <v>0</v>
      </c>
      <c r="N131" s="191">
        <f t="shared" si="25"/>
        <v>0</v>
      </c>
      <c r="O131" s="192"/>
      <c r="T131" s="193"/>
      <c r="V131" s="191" t="str" cm="1">
        <f t="array" ref="V131">IF(E131&lt;&gt;"", IF(D131&gt;E131, "| Velden '"&amp;$V$4&amp;ROW()&amp;"' en '"&amp;$W$4&amp;ROW()&amp;"': De datum uit dienst mag niet voor de datum in dienst vallen.", ""), IF(D131&gt;Datum_werkingsjaar_einde, "| Veld '"&amp;$V$4&amp;ROW()&amp;"': De datum in dienst mag niet na 31/12/"&amp;Datum_werkingsjaar&amp;" vallen.  ", ""))</f>
        <v/>
      </c>
      <c r="W131" s="191" t="str" cm="1">
        <f t="array" ref="W131">IF(D131&gt;E131, IF(E131&lt;&gt;"", "  ", ""), IF(E131&lt;&gt;"", IF(E131&lt;Datum_werkingsjaar_begin, "| Veld '"&amp;$W$4&amp;ROW()&amp;"': De datum uit dienst mag niet vóór 1/01/"&amp;Datum_werkingsjaar&amp;" vallen.  ", ""), ""))</f>
        <v/>
      </c>
      <c r="X131" s="191" t="str">
        <f t="shared" si="29"/>
        <v/>
      </c>
      <c r="Y131" s="191" t="str">
        <f t="shared" si="30"/>
        <v/>
      </c>
      <c r="Z131" s="194" t="str">
        <f t="shared" si="26"/>
        <v/>
      </c>
      <c r="AA131" s="191" t="str">
        <f>IF(I131&lt;&gt;1, IF(SUM(I131:$I$204)&lt;&gt;0, "| Laat geen witruimte tussen ingevulde rijen.", ""), "")</f>
        <v/>
      </c>
      <c r="AB131" s="194" t="str">
        <f t="shared" si="27"/>
        <v/>
      </c>
      <c r="AD131" s="76" t="str">
        <f t="shared" si="28"/>
        <v/>
      </c>
    </row>
    <row r="132" spans="1:30" s="191" customFormat="1" ht="14.4" customHeight="1" x14ac:dyDescent="0.3">
      <c r="A132" s="149" t="str">
        <f t="shared" si="18"/>
        <v/>
      </c>
      <c r="B132" s="188" t="str">
        <f t="shared" si="19"/>
        <v/>
      </c>
      <c r="C132" s="200"/>
      <c r="D132" s="201"/>
      <c r="E132" s="201"/>
      <c r="F132" s="202"/>
      <c r="G132" s="189"/>
      <c r="H132" s="190" t="s">
        <v>84</v>
      </c>
      <c r="I132" s="191">
        <f t="shared" si="20"/>
        <v>0</v>
      </c>
      <c r="J132" s="192">
        <f t="shared" si="21"/>
        <v>0</v>
      </c>
      <c r="K132" s="191">
        <f t="shared" si="22"/>
        <v>0</v>
      </c>
      <c r="L132" s="191">
        <f t="shared" si="23"/>
        <v>0</v>
      </c>
      <c r="M132" s="191">
        <f t="shared" si="24"/>
        <v>0</v>
      </c>
      <c r="N132" s="191">
        <f t="shared" si="25"/>
        <v>0</v>
      </c>
      <c r="O132" s="192"/>
      <c r="T132" s="193"/>
      <c r="V132" s="191" t="str" cm="1">
        <f t="array" ref="V132">IF(E132&lt;&gt;"", IF(D132&gt;E132, "| Velden '"&amp;$V$4&amp;ROW()&amp;"' en '"&amp;$W$4&amp;ROW()&amp;"': De datum uit dienst mag niet voor de datum in dienst vallen.", ""), IF(D132&gt;Datum_werkingsjaar_einde, "| Veld '"&amp;$V$4&amp;ROW()&amp;"': De datum in dienst mag niet na 31/12/"&amp;Datum_werkingsjaar&amp;" vallen.  ", ""))</f>
        <v/>
      </c>
      <c r="W132" s="191" t="str" cm="1">
        <f t="array" ref="W132">IF(D132&gt;E132, IF(E132&lt;&gt;"", "  ", ""), IF(E132&lt;&gt;"", IF(E132&lt;Datum_werkingsjaar_begin, "| Veld '"&amp;$W$4&amp;ROW()&amp;"': De datum uit dienst mag niet vóór 1/01/"&amp;Datum_werkingsjaar&amp;" vallen.  ", ""), ""))</f>
        <v/>
      </c>
      <c r="X132" s="191" t="str">
        <f t="shared" si="29"/>
        <v/>
      </c>
      <c r="Y132" s="191" t="str">
        <f t="shared" si="30"/>
        <v/>
      </c>
      <c r="Z132" s="194" t="str">
        <f t="shared" si="26"/>
        <v/>
      </c>
      <c r="AA132" s="191" t="str">
        <f>IF(I132&lt;&gt;1, IF(SUM(I132:$I$204)&lt;&gt;0, "| Laat geen witruimte tussen ingevulde rijen.", ""), "")</f>
        <v/>
      </c>
      <c r="AB132" s="194" t="str">
        <f t="shared" si="27"/>
        <v/>
      </c>
      <c r="AD132" s="76" t="str">
        <f t="shared" si="28"/>
        <v/>
      </c>
    </row>
    <row r="133" spans="1:30" s="191" customFormat="1" ht="14.4" customHeight="1" x14ac:dyDescent="0.3">
      <c r="A133" s="149" t="str">
        <f t="shared" si="18"/>
        <v/>
      </c>
      <c r="B133" s="188" t="str">
        <f t="shared" si="19"/>
        <v/>
      </c>
      <c r="C133" s="200"/>
      <c r="D133" s="201"/>
      <c r="E133" s="201"/>
      <c r="F133" s="202"/>
      <c r="G133" s="189"/>
      <c r="H133" s="190" t="s">
        <v>84</v>
      </c>
      <c r="I133" s="191">
        <f t="shared" si="20"/>
        <v>0</v>
      </c>
      <c r="J133" s="192">
        <f t="shared" si="21"/>
        <v>0</v>
      </c>
      <c r="K133" s="191">
        <f t="shared" si="22"/>
        <v>0</v>
      </c>
      <c r="L133" s="191">
        <f t="shared" si="23"/>
        <v>0</v>
      </c>
      <c r="M133" s="191">
        <f t="shared" si="24"/>
        <v>0</v>
      </c>
      <c r="N133" s="191">
        <f t="shared" si="25"/>
        <v>0</v>
      </c>
      <c r="O133" s="192"/>
      <c r="T133" s="193"/>
      <c r="V133" s="191" t="str" cm="1">
        <f t="array" ref="V133">IF(E133&lt;&gt;"", IF(D133&gt;E133, "| Velden '"&amp;$V$4&amp;ROW()&amp;"' en '"&amp;$W$4&amp;ROW()&amp;"': De datum uit dienst mag niet voor de datum in dienst vallen.", ""), IF(D133&gt;Datum_werkingsjaar_einde, "| Veld '"&amp;$V$4&amp;ROW()&amp;"': De datum in dienst mag niet na 31/12/"&amp;Datum_werkingsjaar&amp;" vallen.  ", ""))</f>
        <v/>
      </c>
      <c r="W133" s="191" t="str" cm="1">
        <f t="array" ref="W133">IF(D133&gt;E133, IF(E133&lt;&gt;"", "  ", ""), IF(E133&lt;&gt;"", IF(E133&lt;Datum_werkingsjaar_begin, "| Veld '"&amp;$W$4&amp;ROW()&amp;"': De datum uit dienst mag niet vóór 1/01/"&amp;Datum_werkingsjaar&amp;" vallen.  ", ""), ""))</f>
        <v/>
      </c>
      <c r="X133" s="191" t="str">
        <f t="shared" ref="X133:X164" si="31">IF(ISTEXT(F133), IFERROR(IF(SEARCH(".", F133)&lt;&gt;0, "| Veld '"&amp;X$4&amp;ROW()&amp;"': "&amp;Fout_punt), "| Veld '"&amp;X$4&amp;ROW()&amp;"': "&amp;Fout_geen_getal), IF(F133&lt;0, "| Veld '"&amp;X$4&amp;ROW()&amp;"': "&amp;Fout_negatief, IF(F133&gt;1, "| Veld '"&amp;X$4&amp;ROW()&amp;"': Dit getal mag niet groter dan 1 zijn.  ", "")))</f>
        <v/>
      </c>
      <c r="Y133" s="191" t="str">
        <f t="shared" ref="Y133:Y164" si="32">IF(ISTEXT(G133), IFERROR(IF(SEARCH(".", G133)&lt;&gt;0, "| Veld '"&amp;Y$4&amp;ROW()&amp;"': "&amp;Fout_punt), "| Veld '"&amp;Y$4&amp;ROW()&amp;"': "&amp;Fout_geen_getal), IF(G133&lt;0, "| Veld '"&amp;Y$4&amp;ROW()&amp;"': "&amp;Fout_negatief, ""))</f>
        <v/>
      </c>
      <c r="Z133" s="194" t="str">
        <f t="shared" si="26"/>
        <v/>
      </c>
      <c r="AA133" s="191" t="str">
        <f>IF(I133&lt;&gt;1, IF(SUM(I133:$I$204)&lt;&gt;0, "| Laat geen witruimte tussen ingevulde rijen.", ""), "")</f>
        <v/>
      </c>
      <c r="AB133" s="194" t="str">
        <f t="shared" si="27"/>
        <v/>
      </c>
      <c r="AD133" s="76" t="str">
        <f t="shared" si="28"/>
        <v/>
      </c>
    </row>
    <row r="134" spans="1:30" s="191" customFormat="1" ht="14.4" customHeight="1" x14ac:dyDescent="0.3">
      <c r="A134" s="149" t="str">
        <f t="shared" ref="A134:A197" si="33">IF(AD134&lt;&gt;"", "✘", "")</f>
        <v/>
      </c>
      <c r="B134" s="188" t="str">
        <f t="shared" ref="B134:B197" si="34">IF(OR(I134&lt;&gt;0, AA134&lt;&gt;""), ROW()-4, "")</f>
        <v/>
      </c>
      <c r="C134" s="200"/>
      <c r="D134" s="201"/>
      <c r="E134" s="201"/>
      <c r="F134" s="202"/>
      <c r="G134" s="189"/>
      <c r="H134" s="190" t="s">
        <v>84</v>
      </c>
      <c r="I134" s="191">
        <f t="shared" ref="I134:I197" si="35">IF(C134&amp;D134&amp;E134&amp;F134&amp;G134&lt;&gt;"", 1, 0)</f>
        <v>0</v>
      </c>
      <c r="J134" s="192">
        <f t="shared" ref="J134:J197" si="36">IF($I134&lt;&gt;0, IF(C134&lt;&gt;"", 0, 1), 0)</f>
        <v>0</v>
      </c>
      <c r="K134" s="191">
        <f t="shared" ref="K134:K197" si="37">IF($I134&lt;&gt;0, IF(D134&lt;&gt;"", 0, 1), 0)</f>
        <v>0</v>
      </c>
      <c r="L134" s="191">
        <f t="shared" ref="L134:L197" si="38">IF($I134&lt;&gt;0, IF(E134&lt;&gt;"", 0, 0), 0)</f>
        <v>0</v>
      </c>
      <c r="M134" s="191">
        <f t="shared" ref="M134:M197" si="39">IF($I134&lt;&gt;0, IF(F134&lt;&gt;"", 0, 1), 0)</f>
        <v>0</v>
      </c>
      <c r="N134" s="191">
        <f t="shared" ref="N134:N197" si="40">IF($I134&lt;&gt;0, IF(G134&lt;&gt;"", 0, 1), 0)</f>
        <v>0</v>
      </c>
      <c r="O134" s="192"/>
      <c r="T134" s="193"/>
      <c r="V134" s="191" t="str" cm="1">
        <f t="array" ref="V134">IF(E134&lt;&gt;"", IF(D134&gt;E134, "| Velden '"&amp;$V$4&amp;ROW()&amp;"' en '"&amp;$W$4&amp;ROW()&amp;"': De datum uit dienst mag niet voor de datum in dienst vallen.", ""), IF(D134&gt;Datum_werkingsjaar_einde, "| Veld '"&amp;$V$4&amp;ROW()&amp;"': De datum in dienst mag niet na 31/12/"&amp;Datum_werkingsjaar&amp;" vallen.  ", ""))</f>
        <v/>
      </c>
      <c r="W134" s="191" t="str" cm="1">
        <f t="array" ref="W134">IF(D134&gt;E134, IF(E134&lt;&gt;"", "  ", ""), IF(E134&lt;&gt;"", IF(E134&lt;Datum_werkingsjaar_begin, "| Veld '"&amp;$W$4&amp;ROW()&amp;"': De datum uit dienst mag niet vóór 1/01/"&amp;Datum_werkingsjaar&amp;" vallen.  ", ""), ""))</f>
        <v/>
      </c>
      <c r="X134" s="191" t="str">
        <f t="shared" si="31"/>
        <v/>
      </c>
      <c r="Y134" s="191" t="str">
        <f t="shared" si="32"/>
        <v/>
      </c>
      <c r="Z134" s="194" t="str">
        <f t="shared" ref="Z134:Z197" si="41">IF(SUMIF(J134:N134, "&gt;0")&gt;0, "| Vul verplichte velden in.", "")</f>
        <v/>
      </c>
      <c r="AA134" s="191" t="str">
        <f>IF(I134&lt;&gt;1, IF(SUM(I134:$I$204)&lt;&gt;0, "| Laat geen witruimte tussen ingevulde rijen.", ""), "")</f>
        <v/>
      </c>
      <c r="AB134" s="194" t="str">
        <f t="shared" ref="AB134:AB197" si="42">IF(U134&amp;V134&amp;W134&amp;X134&amp;Y134&lt;&gt;"", U134&amp;V134&amp;W134&amp;X134&amp;Y134, Z134&amp;AA134)</f>
        <v/>
      </c>
      <c r="AD134" s="76" t="str">
        <f t="shared" ref="AD134:AD197" si="43">IF(AB134&lt;&gt;"", AB134&amp;"", T134&amp;"")</f>
        <v/>
      </c>
    </row>
    <row r="135" spans="1:30" s="191" customFormat="1" ht="14.4" customHeight="1" x14ac:dyDescent="0.3">
      <c r="A135" s="149" t="str">
        <f t="shared" si="33"/>
        <v/>
      </c>
      <c r="B135" s="188" t="str">
        <f t="shared" si="34"/>
        <v/>
      </c>
      <c r="C135" s="200"/>
      <c r="D135" s="201"/>
      <c r="E135" s="201"/>
      <c r="F135" s="202"/>
      <c r="G135" s="189"/>
      <c r="H135" s="190" t="s">
        <v>84</v>
      </c>
      <c r="I135" s="191">
        <f t="shared" si="35"/>
        <v>0</v>
      </c>
      <c r="J135" s="192">
        <f t="shared" si="36"/>
        <v>0</v>
      </c>
      <c r="K135" s="191">
        <f t="shared" si="37"/>
        <v>0</v>
      </c>
      <c r="L135" s="191">
        <f t="shared" si="38"/>
        <v>0</v>
      </c>
      <c r="M135" s="191">
        <f t="shared" si="39"/>
        <v>0</v>
      </c>
      <c r="N135" s="191">
        <f t="shared" si="40"/>
        <v>0</v>
      </c>
      <c r="O135" s="192"/>
      <c r="T135" s="193"/>
      <c r="V135" s="191" t="str" cm="1">
        <f t="array" ref="V135">IF(E135&lt;&gt;"", IF(D135&gt;E135, "| Velden '"&amp;$V$4&amp;ROW()&amp;"' en '"&amp;$W$4&amp;ROW()&amp;"': De datum uit dienst mag niet voor de datum in dienst vallen.", ""), IF(D135&gt;Datum_werkingsjaar_einde, "| Veld '"&amp;$V$4&amp;ROW()&amp;"': De datum in dienst mag niet na 31/12/"&amp;Datum_werkingsjaar&amp;" vallen.  ", ""))</f>
        <v/>
      </c>
      <c r="W135" s="191" t="str" cm="1">
        <f t="array" ref="W135">IF(D135&gt;E135, IF(E135&lt;&gt;"", "  ", ""), IF(E135&lt;&gt;"", IF(E135&lt;Datum_werkingsjaar_begin, "| Veld '"&amp;$W$4&amp;ROW()&amp;"': De datum uit dienst mag niet vóór 1/01/"&amp;Datum_werkingsjaar&amp;" vallen.  ", ""), ""))</f>
        <v/>
      </c>
      <c r="X135" s="191" t="str">
        <f t="shared" si="31"/>
        <v/>
      </c>
      <c r="Y135" s="191" t="str">
        <f t="shared" si="32"/>
        <v/>
      </c>
      <c r="Z135" s="194" t="str">
        <f t="shared" si="41"/>
        <v/>
      </c>
      <c r="AA135" s="191" t="str">
        <f>IF(I135&lt;&gt;1, IF(SUM(I135:$I$204)&lt;&gt;0, "| Laat geen witruimte tussen ingevulde rijen.", ""), "")</f>
        <v/>
      </c>
      <c r="AB135" s="194" t="str">
        <f t="shared" si="42"/>
        <v/>
      </c>
      <c r="AD135" s="76" t="str">
        <f t="shared" si="43"/>
        <v/>
      </c>
    </row>
    <row r="136" spans="1:30" s="191" customFormat="1" ht="14.4" customHeight="1" x14ac:dyDescent="0.3">
      <c r="A136" s="149" t="str">
        <f t="shared" si="33"/>
        <v/>
      </c>
      <c r="B136" s="188" t="str">
        <f t="shared" si="34"/>
        <v/>
      </c>
      <c r="C136" s="200"/>
      <c r="D136" s="201"/>
      <c r="E136" s="201"/>
      <c r="F136" s="202"/>
      <c r="G136" s="189"/>
      <c r="H136" s="190" t="s">
        <v>84</v>
      </c>
      <c r="I136" s="191">
        <f t="shared" si="35"/>
        <v>0</v>
      </c>
      <c r="J136" s="192">
        <f t="shared" si="36"/>
        <v>0</v>
      </c>
      <c r="K136" s="191">
        <f t="shared" si="37"/>
        <v>0</v>
      </c>
      <c r="L136" s="191">
        <f t="shared" si="38"/>
        <v>0</v>
      </c>
      <c r="M136" s="191">
        <f t="shared" si="39"/>
        <v>0</v>
      </c>
      <c r="N136" s="191">
        <f t="shared" si="40"/>
        <v>0</v>
      </c>
      <c r="O136" s="192"/>
      <c r="T136" s="193"/>
      <c r="V136" s="191" t="str" cm="1">
        <f t="array" ref="V136">IF(E136&lt;&gt;"", IF(D136&gt;E136, "| Velden '"&amp;$V$4&amp;ROW()&amp;"' en '"&amp;$W$4&amp;ROW()&amp;"': De datum uit dienst mag niet voor de datum in dienst vallen.", ""), IF(D136&gt;Datum_werkingsjaar_einde, "| Veld '"&amp;$V$4&amp;ROW()&amp;"': De datum in dienst mag niet na 31/12/"&amp;Datum_werkingsjaar&amp;" vallen.  ", ""))</f>
        <v/>
      </c>
      <c r="W136" s="191" t="str" cm="1">
        <f t="array" ref="W136">IF(D136&gt;E136, IF(E136&lt;&gt;"", "  ", ""), IF(E136&lt;&gt;"", IF(E136&lt;Datum_werkingsjaar_begin, "| Veld '"&amp;$W$4&amp;ROW()&amp;"': De datum uit dienst mag niet vóór 1/01/"&amp;Datum_werkingsjaar&amp;" vallen.  ", ""), ""))</f>
        <v/>
      </c>
      <c r="X136" s="191" t="str">
        <f t="shared" si="31"/>
        <v/>
      </c>
      <c r="Y136" s="191" t="str">
        <f t="shared" si="32"/>
        <v/>
      </c>
      <c r="Z136" s="194" t="str">
        <f t="shared" si="41"/>
        <v/>
      </c>
      <c r="AA136" s="191" t="str">
        <f>IF(I136&lt;&gt;1, IF(SUM(I136:$I$204)&lt;&gt;0, "| Laat geen witruimte tussen ingevulde rijen.", ""), "")</f>
        <v/>
      </c>
      <c r="AB136" s="194" t="str">
        <f t="shared" si="42"/>
        <v/>
      </c>
      <c r="AD136" s="76" t="str">
        <f t="shared" si="43"/>
        <v/>
      </c>
    </row>
    <row r="137" spans="1:30" s="191" customFormat="1" ht="14.4" customHeight="1" x14ac:dyDescent="0.3">
      <c r="A137" s="149" t="str">
        <f t="shared" si="33"/>
        <v/>
      </c>
      <c r="B137" s="188" t="str">
        <f t="shared" si="34"/>
        <v/>
      </c>
      <c r="C137" s="200"/>
      <c r="D137" s="201"/>
      <c r="E137" s="201"/>
      <c r="F137" s="202"/>
      <c r="G137" s="189"/>
      <c r="H137" s="190" t="s">
        <v>84</v>
      </c>
      <c r="I137" s="191">
        <f t="shared" si="35"/>
        <v>0</v>
      </c>
      <c r="J137" s="192">
        <f t="shared" si="36"/>
        <v>0</v>
      </c>
      <c r="K137" s="191">
        <f t="shared" si="37"/>
        <v>0</v>
      </c>
      <c r="L137" s="191">
        <f t="shared" si="38"/>
        <v>0</v>
      </c>
      <c r="M137" s="191">
        <f t="shared" si="39"/>
        <v>0</v>
      </c>
      <c r="N137" s="191">
        <f t="shared" si="40"/>
        <v>0</v>
      </c>
      <c r="O137" s="192"/>
      <c r="T137" s="193"/>
      <c r="V137" s="191" t="str" cm="1">
        <f t="array" ref="V137">IF(E137&lt;&gt;"", IF(D137&gt;E137, "| Velden '"&amp;$V$4&amp;ROW()&amp;"' en '"&amp;$W$4&amp;ROW()&amp;"': De datum uit dienst mag niet voor de datum in dienst vallen.", ""), IF(D137&gt;Datum_werkingsjaar_einde, "| Veld '"&amp;$V$4&amp;ROW()&amp;"': De datum in dienst mag niet na 31/12/"&amp;Datum_werkingsjaar&amp;" vallen.  ", ""))</f>
        <v/>
      </c>
      <c r="W137" s="191" t="str" cm="1">
        <f t="array" ref="W137">IF(D137&gt;E137, IF(E137&lt;&gt;"", "  ", ""), IF(E137&lt;&gt;"", IF(E137&lt;Datum_werkingsjaar_begin, "| Veld '"&amp;$W$4&amp;ROW()&amp;"': De datum uit dienst mag niet vóór 1/01/"&amp;Datum_werkingsjaar&amp;" vallen.  ", ""), ""))</f>
        <v/>
      </c>
      <c r="X137" s="191" t="str">
        <f t="shared" si="31"/>
        <v/>
      </c>
      <c r="Y137" s="191" t="str">
        <f t="shared" si="32"/>
        <v/>
      </c>
      <c r="Z137" s="194" t="str">
        <f t="shared" si="41"/>
        <v/>
      </c>
      <c r="AA137" s="191" t="str">
        <f>IF(I137&lt;&gt;1, IF(SUM(I137:$I$204)&lt;&gt;0, "| Laat geen witruimte tussen ingevulde rijen.", ""), "")</f>
        <v/>
      </c>
      <c r="AB137" s="194" t="str">
        <f t="shared" si="42"/>
        <v/>
      </c>
      <c r="AD137" s="76" t="str">
        <f t="shared" si="43"/>
        <v/>
      </c>
    </row>
    <row r="138" spans="1:30" s="191" customFormat="1" ht="14.4" customHeight="1" x14ac:dyDescent="0.3">
      <c r="A138" s="149" t="str">
        <f t="shared" si="33"/>
        <v/>
      </c>
      <c r="B138" s="188" t="str">
        <f t="shared" si="34"/>
        <v/>
      </c>
      <c r="C138" s="200"/>
      <c r="D138" s="201"/>
      <c r="E138" s="201"/>
      <c r="F138" s="202"/>
      <c r="G138" s="189"/>
      <c r="H138" s="190" t="s">
        <v>84</v>
      </c>
      <c r="I138" s="191">
        <f t="shared" si="35"/>
        <v>0</v>
      </c>
      <c r="J138" s="192">
        <f t="shared" si="36"/>
        <v>0</v>
      </c>
      <c r="K138" s="191">
        <f t="shared" si="37"/>
        <v>0</v>
      </c>
      <c r="L138" s="191">
        <f t="shared" si="38"/>
        <v>0</v>
      </c>
      <c r="M138" s="191">
        <f t="shared" si="39"/>
        <v>0</v>
      </c>
      <c r="N138" s="191">
        <f t="shared" si="40"/>
        <v>0</v>
      </c>
      <c r="O138" s="192"/>
      <c r="T138" s="193"/>
      <c r="V138" s="191" t="str" cm="1">
        <f t="array" ref="V138">IF(E138&lt;&gt;"", IF(D138&gt;E138, "| Velden '"&amp;$V$4&amp;ROW()&amp;"' en '"&amp;$W$4&amp;ROW()&amp;"': De datum uit dienst mag niet voor de datum in dienst vallen.", ""), IF(D138&gt;Datum_werkingsjaar_einde, "| Veld '"&amp;$V$4&amp;ROW()&amp;"': De datum in dienst mag niet na 31/12/"&amp;Datum_werkingsjaar&amp;" vallen.  ", ""))</f>
        <v/>
      </c>
      <c r="W138" s="191" t="str" cm="1">
        <f t="array" ref="W138">IF(D138&gt;E138, IF(E138&lt;&gt;"", "  ", ""), IF(E138&lt;&gt;"", IF(E138&lt;Datum_werkingsjaar_begin, "| Veld '"&amp;$W$4&amp;ROW()&amp;"': De datum uit dienst mag niet vóór 1/01/"&amp;Datum_werkingsjaar&amp;" vallen.  ", ""), ""))</f>
        <v/>
      </c>
      <c r="X138" s="191" t="str">
        <f t="shared" si="31"/>
        <v/>
      </c>
      <c r="Y138" s="191" t="str">
        <f t="shared" si="32"/>
        <v/>
      </c>
      <c r="Z138" s="194" t="str">
        <f t="shared" si="41"/>
        <v/>
      </c>
      <c r="AA138" s="191" t="str">
        <f>IF(I138&lt;&gt;1, IF(SUM(I138:$I$204)&lt;&gt;0, "| Laat geen witruimte tussen ingevulde rijen.", ""), "")</f>
        <v/>
      </c>
      <c r="AB138" s="194" t="str">
        <f t="shared" si="42"/>
        <v/>
      </c>
      <c r="AD138" s="76" t="str">
        <f t="shared" si="43"/>
        <v/>
      </c>
    </row>
    <row r="139" spans="1:30" s="191" customFormat="1" ht="14.4" customHeight="1" x14ac:dyDescent="0.3">
      <c r="A139" s="149" t="str">
        <f t="shared" si="33"/>
        <v/>
      </c>
      <c r="B139" s="188" t="str">
        <f t="shared" si="34"/>
        <v/>
      </c>
      <c r="C139" s="200"/>
      <c r="D139" s="201"/>
      <c r="E139" s="201"/>
      <c r="F139" s="202"/>
      <c r="G139" s="189"/>
      <c r="H139" s="190" t="s">
        <v>84</v>
      </c>
      <c r="I139" s="191">
        <f t="shared" si="35"/>
        <v>0</v>
      </c>
      <c r="J139" s="192">
        <f t="shared" si="36"/>
        <v>0</v>
      </c>
      <c r="K139" s="191">
        <f t="shared" si="37"/>
        <v>0</v>
      </c>
      <c r="L139" s="191">
        <f t="shared" si="38"/>
        <v>0</v>
      </c>
      <c r="M139" s="191">
        <f t="shared" si="39"/>
        <v>0</v>
      </c>
      <c r="N139" s="191">
        <f t="shared" si="40"/>
        <v>0</v>
      </c>
      <c r="O139" s="192"/>
      <c r="T139" s="193"/>
      <c r="V139" s="191" t="str" cm="1">
        <f t="array" ref="V139">IF(E139&lt;&gt;"", IF(D139&gt;E139, "| Velden '"&amp;$V$4&amp;ROW()&amp;"' en '"&amp;$W$4&amp;ROW()&amp;"': De datum uit dienst mag niet voor de datum in dienst vallen.", ""), IF(D139&gt;Datum_werkingsjaar_einde, "| Veld '"&amp;$V$4&amp;ROW()&amp;"': De datum in dienst mag niet na 31/12/"&amp;Datum_werkingsjaar&amp;" vallen.  ", ""))</f>
        <v/>
      </c>
      <c r="W139" s="191" t="str" cm="1">
        <f t="array" ref="W139">IF(D139&gt;E139, IF(E139&lt;&gt;"", "  ", ""), IF(E139&lt;&gt;"", IF(E139&lt;Datum_werkingsjaar_begin, "| Veld '"&amp;$W$4&amp;ROW()&amp;"': De datum uit dienst mag niet vóór 1/01/"&amp;Datum_werkingsjaar&amp;" vallen.  ", ""), ""))</f>
        <v/>
      </c>
      <c r="X139" s="191" t="str">
        <f t="shared" si="31"/>
        <v/>
      </c>
      <c r="Y139" s="191" t="str">
        <f t="shared" si="32"/>
        <v/>
      </c>
      <c r="Z139" s="194" t="str">
        <f t="shared" si="41"/>
        <v/>
      </c>
      <c r="AA139" s="191" t="str">
        <f>IF(I139&lt;&gt;1, IF(SUM(I139:$I$204)&lt;&gt;0, "| Laat geen witruimte tussen ingevulde rijen.", ""), "")</f>
        <v/>
      </c>
      <c r="AB139" s="194" t="str">
        <f t="shared" si="42"/>
        <v/>
      </c>
      <c r="AD139" s="76" t="str">
        <f t="shared" si="43"/>
        <v/>
      </c>
    </row>
    <row r="140" spans="1:30" s="191" customFormat="1" ht="14.4" customHeight="1" x14ac:dyDescent="0.3">
      <c r="A140" s="149" t="str">
        <f t="shared" si="33"/>
        <v/>
      </c>
      <c r="B140" s="188" t="str">
        <f t="shared" si="34"/>
        <v/>
      </c>
      <c r="C140" s="200"/>
      <c r="D140" s="201"/>
      <c r="E140" s="201"/>
      <c r="F140" s="202"/>
      <c r="G140" s="189"/>
      <c r="H140" s="190" t="s">
        <v>84</v>
      </c>
      <c r="I140" s="191">
        <f t="shared" si="35"/>
        <v>0</v>
      </c>
      <c r="J140" s="192">
        <f t="shared" si="36"/>
        <v>0</v>
      </c>
      <c r="K140" s="191">
        <f t="shared" si="37"/>
        <v>0</v>
      </c>
      <c r="L140" s="191">
        <f t="shared" si="38"/>
        <v>0</v>
      </c>
      <c r="M140" s="191">
        <f t="shared" si="39"/>
        <v>0</v>
      </c>
      <c r="N140" s="191">
        <f t="shared" si="40"/>
        <v>0</v>
      </c>
      <c r="O140" s="192"/>
      <c r="T140" s="193"/>
      <c r="V140" s="191" t="str" cm="1">
        <f t="array" ref="V140">IF(E140&lt;&gt;"", IF(D140&gt;E140, "| Velden '"&amp;$V$4&amp;ROW()&amp;"' en '"&amp;$W$4&amp;ROW()&amp;"': De datum uit dienst mag niet voor de datum in dienst vallen.", ""), IF(D140&gt;Datum_werkingsjaar_einde, "| Veld '"&amp;$V$4&amp;ROW()&amp;"': De datum in dienst mag niet na 31/12/"&amp;Datum_werkingsjaar&amp;" vallen.  ", ""))</f>
        <v/>
      </c>
      <c r="W140" s="191" t="str" cm="1">
        <f t="array" ref="W140">IF(D140&gt;E140, IF(E140&lt;&gt;"", "  ", ""), IF(E140&lt;&gt;"", IF(E140&lt;Datum_werkingsjaar_begin, "| Veld '"&amp;$W$4&amp;ROW()&amp;"': De datum uit dienst mag niet vóór 1/01/"&amp;Datum_werkingsjaar&amp;" vallen.  ", ""), ""))</f>
        <v/>
      </c>
      <c r="X140" s="191" t="str">
        <f t="shared" si="31"/>
        <v/>
      </c>
      <c r="Y140" s="191" t="str">
        <f t="shared" si="32"/>
        <v/>
      </c>
      <c r="Z140" s="194" t="str">
        <f t="shared" si="41"/>
        <v/>
      </c>
      <c r="AA140" s="191" t="str">
        <f>IF(I140&lt;&gt;1, IF(SUM(I140:$I$204)&lt;&gt;0, "| Laat geen witruimte tussen ingevulde rijen.", ""), "")</f>
        <v/>
      </c>
      <c r="AB140" s="194" t="str">
        <f t="shared" si="42"/>
        <v/>
      </c>
      <c r="AD140" s="76" t="str">
        <f t="shared" si="43"/>
        <v/>
      </c>
    </row>
    <row r="141" spans="1:30" s="191" customFormat="1" ht="14.4" customHeight="1" x14ac:dyDescent="0.3">
      <c r="A141" s="149" t="str">
        <f t="shared" si="33"/>
        <v/>
      </c>
      <c r="B141" s="188" t="str">
        <f t="shared" si="34"/>
        <v/>
      </c>
      <c r="C141" s="200"/>
      <c r="D141" s="201"/>
      <c r="E141" s="201"/>
      <c r="F141" s="202"/>
      <c r="G141" s="189"/>
      <c r="H141" s="190" t="s">
        <v>84</v>
      </c>
      <c r="I141" s="191">
        <f t="shared" si="35"/>
        <v>0</v>
      </c>
      <c r="J141" s="192">
        <f t="shared" si="36"/>
        <v>0</v>
      </c>
      <c r="K141" s="191">
        <f t="shared" si="37"/>
        <v>0</v>
      </c>
      <c r="L141" s="191">
        <f t="shared" si="38"/>
        <v>0</v>
      </c>
      <c r="M141" s="191">
        <f t="shared" si="39"/>
        <v>0</v>
      </c>
      <c r="N141" s="191">
        <f t="shared" si="40"/>
        <v>0</v>
      </c>
      <c r="O141" s="192"/>
      <c r="T141" s="193"/>
      <c r="V141" s="191" t="str" cm="1">
        <f t="array" ref="V141">IF(E141&lt;&gt;"", IF(D141&gt;E141, "| Velden '"&amp;$V$4&amp;ROW()&amp;"' en '"&amp;$W$4&amp;ROW()&amp;"': De datum uit dienst mag niet voor de datum in dienst vallen.", ""), IF(D141&gt;Datum_werkingsjaar_einde, "| Veld '"&amp;$V$4&amp;ROW()&amp;"': De datum in dienst mag niet na 31/12/"&amp;Datum_werkingsjaar&amp;" vallen.  ", ""))</f>
        <v/>
      </c>
      <c r="W141" s="191" t="str" cm="1">
        <f t="array" ref="W141">IF(D141&gt;E141, IF(E141&lt;&gt;"", "  ", ""), IF(E141&lt;&gt;"", IF(E141&lt;Datum_werkingsjaar_begin, "| Veld '"&amp;$W$4&amp;ROW()&amp;"': De datum uit dienst mag niet vóór 1/01/"&amp;Datum_werkingsjaar&amp;" vallen.  ", ""), ""))</f>
        <v/>
      </c>
      <c r="X141" s="191" t="str">
        <f t="shared" si="31"/>
        <v/>
      </c>
      <c r="Y141" s="191" t="str">
        <f t="shared" si="32"/>
        <v/>
      </c>
      <c r="Z141" s="194" t="str">
        <f t="shared" si="41"/>
        <v/>
      </c>
      <c r="AA141" s="191" t="str">
        <f>IF(I141&lt;&gt;1, IF(SUM(I141:$I$204)&lt;&gt;0, "| Laat geen witruimte tussen ingevulde rijen.", ""), "")</f>
        <v/>
      </c>
      <c r="AB141" s="194" t="str">
        <f t="shared" si="42"/>
        <v/>
      </c>
      <c r="AD141" s="76" t="str">
        <f t="shared" si="43"/>
        <v/>
      </c>
    </row>
    <row r="142" spans="1:30" s="191" customFormat="1" ht="14.4" customHeight="1" x14ac:dyDescent="0.3">
      <c r="A142" s="149" t="str">
        <f t="shared" si="33"/>
        <v/>
      </c>
      <c r="B142" s="188" t="str">
        <f t="shared" si="34"/>
        <v/>
      </c>
      <c r="C142" s="200"/>
      <c r="D142" s="201"/>
      <c r="E142" s="201"/>
      <c r="F142" s="202"/>
      <c r="G142" s="189"/>
      <c r="H142" s="190" t="s">
        <v>84</v>
      </c>
      <c r="I142" s="191">
        <f t="shared" si="35"/>
        <v>0</v>
      </c>
      <c r="J142" s="192">
        <f t="shared" si="36"/>
        <v>0</v>
      </c>
      <c r="K142" s="191">
        <f t="shared" si="37"/>
        <v>0</v>
      </c>
      <c r="L142" s="191">
        <f t="shared" si="38"/>
        <v>0</v>
      </c>
      <c r="M142" s="191">
        <f t="shared" si="39"/>
        <v>0</v>
      </c>
      <c r="N142" s="191">
        <f t="shared" si="40"/>
        <v>0</v>
      </c>
      <c r="O142" s="192"/>
      <c r="T142" s="193"/>
      <c r="V142" s="191" t="str" cm="1">
        <f t="array" ref="V142">IF(E142&lt;&gt;"", IF(D142&gt;E142, "| Velden '"&amp;$V$4&amp;ROW()&amp;"' en '"&amp;$W$4&amp;ROW()&amp;"': De datum uit dienst mag niet voor de datum in dienst vallen.", ""), IF(D142&gt;Datum_werkingsjaar_einde, "| Veld '"&amp;$V$4&amp;ROW()&amp;"': De datum in dienst mag niet na 31/12/"&amp;Datum_werkingsjaar&amp;" vallen.  ", ""))</f>
        <v/>
      </c>
      <c r="W142" s="191" t="str" cm="1">
        <f t="array" ref="W142">IF(D142&gt;E142, IF(E142&lt;&gt;"", "  ", ""), IF(E142&lt;&gt;"", IF(E142&lt;Datum_werkingsjaar_begin, "| Veld '"&amp;$W$4&amp;ROW()&amp;"': De datum uit dienst mag niet vóór 1/01/"&amp;Datum_werkingsjaar&amp;" vallen.  ", ""), ""))</f>
        <v/>
      </c>
      <c r="X142" s="191" t="str">
        <f t="shared" si="31"/>
        <v/>
      </c>
      <c r="Y142" s="191" t="str">
        <f t="shared" si="32"/>
        <v/>
      </c>
      <c r="Z142" s="194" t="str">
        <f t="shared" si="41"/>
        <v/>
      </c>
      <c r="AA142" s="191" t="str">
        <f>IF(I142&lt;&gt;1, IF(SUM(I142:$I$204)&lt;&gt;0, "| Laat geen witruimte tussen ingevulde rijen.", ""), "")</f>
        <v/>
      </c>
      <c r="AB142" s="194" t="str">
        <f t="shared" si="42"/>
        <v/>
      </c>
      <c r="AD142" s="76" t="str">
        <f t="shared" si="43"/>
        <v/>
      </c>
    </row>
    <row r="143" spans="1:30" s="191" customFormat="1" ht="14.4" customHeight="1" x14ac:dyDescent="0.3">
      <c r="A143" s="149" t="str">
        <f t="shared" si="33"/>
        <v/>
      </c>
      <c r="B143" s="188" t="str">
        <f t="shared" si="34"/>
        <v/>
      </c>
      <c r="C143" s="200"/>
      <c r="D143" s="201"/>
      <c r="E143" s="201"/>
      <c r="F143" s="202"/>
      <c r="G143" s="189"/>
      <c r="H143" s="190" t="s">
        <v>84</v>
      </c>
      <c r="I143" s="191">
        <f t="shared" si="35"/>
        <v>0</v>
      </c>
      <c r="J143" s="192">
        <f t="shared" si="36"/>
        <v>0</v>
      </c>
      <c r="K143" s="191">
        <f t="shared" si="37"/>
        <v>0</v>
      </c>
      <c r="L143" s="191">
        <f t="shared" si="38"/>
        <v>0</v>
      </c>
      <c r="M143" s="191">
        <f t="shared" si="39"/>
        <v>0</v>
      </c>
      <c r="N143" s="191">
        <f t="shared" si="40"/>
        <v>0</v>
      </c>
      <c r="O143" s="192"/>
      <c r="T143" s="193"/>
      <c r="V143" s="191" t="str" cm="1">
        <f t="array" ref="V143">IF(E143&lt;&gt;"", IF(D143&gt;E143, "| Velden '"&amp;$V$4&amp;ROW()&amp;"' en '"&amp;$W$4&amp;ROW()&amp;"': De datum uit dienst mag niet voor de datum in dienst vallen.", ""), IF(D143&gt;Datum_werkingsjaar_einde, "| Veld '"&amp;$V$4&amp;ROW()&amp;"': De datum in dienst mag niet na 31/12/"&amp;Datum_werkingsjaar&amp;" vallen.  ", ""))</f>
        <v/>
      </c>
      <c r="W143" s="191" t="str" cm="1">
        <f t="array" ref="W143">IF(D143&gt;E143, IF(E143&lt;&gt;"", "  ", ""), IF(E143&lt;&gt;"", IF(E143&lt;Datum_werkingsjaar_begin, "| Veld '"&amp;$W$4&amp;ROW()&amp;"': De datum uit dienst mag niet vóór 1/01/"&amp;Datum_werkingsjaar&amp;" vallen.  ", ""), ""))</f>
        <v/>
      </c>
      <c r="X143" s="191" t="str">
        <f t="shared" si="31"/>
        <v/>
      </c>
      <c r="Y143" s="191" t="str">
        <f t="shared" si="32"/>
        <v/>
      </c>
      <c r="Z143" s="194" t="str">
        <f t="shared" si="41"/>
        <v/>
      </c>
      <c r="AA143" s="191" t="str">
        <f>IF(I143&lt;&gt;1, IF(SUM(I143:$I$204)&lt;&gt;0, "| Laat geen witruimte tussen ingevulde rijen.", ""), "")</f>
        <v/>
      </c>
      <c r="AB143" s="194" t="str">
        <f t="shared" si="42"/>
        <v/>
      </c>
      <c r="AD143" s="76" t="str">
        <f t="shared" si="43"/>
        <v/>
      </c>
    </row>
    <row r="144" spans="1:30" s="191" customFormat="1" ht="14.4" customHeight="1" x14ac:dyDescent="0.3">
      <c r="A144" s="149" t="str">
        <f t="shared" si="33"/>
        <v/>
      </c>
      <c r="B144" s="188" t="str">
        <f t="shared" si="34"/>
        <v/>
      </c>
      <c r="C144" s="200"/>
      <c r="D144" s="201"/>
      <c r="E144" s="201"/>
      <c r="F144" s="202"/>
      <c r="G144" s="189"/>
      <c r="H144" s="190" t="s">
        <v>84</v>
      </c>
      <c r="I144" s="191">
        <f t="shared" si="35"/>
        <v>0</v>
      </c>
      <c r="J144" s="192">
        <f t="shared" si="36"/>
        <v>0</v>
      </c>
      <c r="K144" s="191">
        <f t="shared" si="37"/>
        <v>0</v>
      </c>
      <c r="L144" s="191">
        <f t="shared" si="38"/>
        <v>0</v>
      </c>
      <c r="M144" s="191">
        <f t="shared" si="39"/>
        <v>0</v>
      </c>
      <c r="N144" s="191">
        <f t="shared" si="40"/>
        <v>0</v>
      </c>
      <c r="O144" s="192"/>
      <c r="T144" s="193"/>
      <c r="V144" s="191" t="str" cm="1">
        <f t="array" ref="V144">IF(E144&lt;&gt;"", IF(D144&gt;E144, "| Velden '"&amp;$V$4&amp;ROW()&amp;"' en '"&amp;$W$4&amp;ROW()&amp;"': De datum uit dienst mag niet voor de datum in dienst vallen.", ""), IF(D144&gt;Datum_werkingsjaar_einde, "| Veld '"&amp;$V$4&amp;ROW()&amp;"': De datum in dienst mag niet na 31/12/"&amp;Datum_werkingsjaar&amp;" vallen.  ", ""))</f>
        <v/>
      </c>
      <c r="W144" s="191" t="str" cm="1">
        <f t="array" ref="W144">IF(D144&gt;E144, IF(E144&lt;&gt;"", "  ", ""), IF(E144&lt;&gt;"", IF(E144&lt;Datum_werkingsjaar_begin, "| Veld '"&amp;$W$4&amp;ROW()&amp;"': De datum uit dienst mag niet vóór 1/01/"&amp;Datum_werkingsjaar&amp;" vallen.  ", ""), ""))</f>
        <v/>
      </c>
      <c r="X144" s="191" t="str">
        <f t="shared" si="31"/>
        <v/>
      </c>
      <c r="Y144" s="191" t="str">
        <f t="shared" si="32"/>
        <v/>
      </c>
      <c r="Z144" s="194" t="str">
        <f t="shared" si="41"/>
        <v/>
      </c>
      <c r="AA144" s="191" t="str">
        <f>IF(I144&lt;&gt;1, IF(SUM(I144:$I$204)&lt;&gt;0, "| Laat geen witruimte tussen ingevulde rijen.", ""), "")</f>
        <v/>
      </c>
      <c r="AB144" s="194" t="str">
        <f t="shared" si="42"/>
        <v/>
      </c>
      <c r="AD144" s="76" t="str">
        <f t="shared" si="43"/>
        <v/>
      </c>
    </row>
    <row r="145" spans="1:30" s="191" customFormat="1" ht="14.4" customHeight="1" x14ac:dyDescent="0.3">
      <c r="A145" s="149" t="str">
        <f t="shared" si="33"/>
        <v/>
      </c>
      <c r="B145" s="188" t="str">
        <f t="shared" si="34"/>
        <v/>
      </c>
      <c r="C145" s="200"/>
      <c r="D145" s="201"/>
      <c r="E145" s="201"/>
      <c r="F145" s="202"/>
      <c r="G145" s="189"/>
      <c r="H145" s="190" t="s">
        <v>84</v>
      </c>
      <c r="I145" s="191">
        <f t="shared" si="35"/>
        <v>0</v>
      </c>
      <c r="J145" s="192">
        <f t="shared" si="36"/>
        <v>0</v>
      </c>
      <c r="K145" s="191">
        <f t="shared" si="37"/>
        <v>0</v>
      </c>
      <c r="L145" s="191">
        <f t="shared" si="38"/>
        <v>0</v>
      </c>
      <c r="M145" s="191">
        <f t="shared" si="39"/>
        <v>0</v>
      </c>
      <c r="N145" s="191">
        <f t="shared" si="40"/>
        <v>0</v>
      </c>
      <c r="O145" s="192"/>
      <c r="T145" s="193"/>
      <c r="V145" s="191" t="str" cm="1">
        <f t="array" ref="V145">IF(E145&lt;&gt;"", IF(D145&gt;E145, "| Velden '"&amp;$V$4&amp;ROW()&amp;"' en '"&amp;$W$4&amp;ROW()&amp;"': De datum uit dienst mag niet voor de datum in dienst vallen.", ""), IF(D145&gt;Datum_werkingsjaar_einde, "| Veld '"&amp;$V$4&amp;ROW()&amp;"': De datum in dienst mag niet na 31/12/"&amp;Datum_werkingsjaar&amp;" vallen.  ", ""))</f>
        <v/>
      </c>
      <c r="W145" s="191" t="str" cm="1">
        <f t="array" ref="W145">IF(D145&gt;E145, IF(E145&lt;&gt;"", "  ", ""), IF(E145&lt;&gt;"", IF(E145&lt;Datum_werkingsjaar_begin, "| Veld '"&amp;$W$4&amp;ROW()&amp;"': De datum uit dienst mag niet vóór 1/01/"&amp;Datum_werkingsjaar&amp;" vallen.  ", ""), ""))</f>
        <v/>
      </c>
      <c r="X145" s="191" t="str">
        <f t="shared" si="31"/>
        <v/>
      </c>
      <c r="Y145" s="191" t="str">
        <f t="shared" si="32"/>
        <v/>
      </c>
      <c r="Z145" s="194" t="str">
        <f t="shared" si="41"/>
        <v/>
      </c>
      <c r="AA145" s="191" t="str">
        <f>IF(I145&lt;&gt;1, IF(SUM(I145:$I$204)&lt;&gt;0, "| Laat geen witruimte tussen ingevulde rijen.", ""), "")</f>
        <v/>
      </c>
      <c r="AB145" s="194" t="str">
        <f t="shared" si="42"/>
        <v/>
      </c>
      <c r="AD145" s="76" t="str">
        <f t="shared" si="43"/>
        <v/>
      </c>
    </row>
    <row r="146" spans="1:30" s="191" customFormat="1" ht="14.4" customHeight="1" x14ac:dyDescent="0.3">
      <c r="A146" s="149" t="str">
        <f t="shared" si="33"/>
        <v/>
      </c>
      <c r="B146" s="188" t="str">
        <f t="shared" si="34"/>
        <v/>
      </c>
      <c r="C146" s="200"/>
      <c r="D146" s="201"/>
      <c r="E146" s="201"/>
      <c r="F146" s="202"/>
      <c r="G146" s="189"/>
      <c r="H146" s="190" t="s">
        <v>84</v>
      </c>
      <c r="I146" s="191">
        <f t="shared" si="35"/>
        <v>0</v>
      </c>
      <c r="J146" s="192">
        <f t="shared" si="36"/>
        <v>0</v>
      </c>
      <c r="K146" s="191">
        <f t="shared" si="37"/>
        <v>0</v>
      </c>
      <c r="L146" s="191">
        <f t="shared" si="38"/>
        <v>0</v>
      </c>
      <c r="M146" s="191">
        <f t="shared" si="39"/>
        <v>0</v>
      </c>
      <c r="N146" s="191">
        <f t="shared" si="40"/>
        <v>0</v>
      </c>
      <c r="O146" s="192"/>
      <c r="T146" s="193"/>
      <c r="V146" s="191" t="str" cm="1">
        <f t="array" ref="V146">IF(E146&lt;&gt;"", IF(D146&gt;E146, "| Velden '"&amp;$V$4&amp;ROW()&amp;"' en '"&amp;$W$4&amp;ROW()&amp;"': De datum uit dienst mag niet voor de datum in dienst vallen.", ""), IF(D146&gt;Datum_werkingsjaar_einde, "| Veld '"&amp;$V$4&amp;ROW()&amp;"': De datum in dienst mag niet na 31/12/"&amp;Datum_werkingsjaar&amp;" vallen.  ", ""))</f>
        <v/>
      </c>
      <c r="W146" s="191" t="str" cm="1">
        <f t="array" ref="W146">IF(D146&gt;E146, IF(E146&lt;&gt;"", "  ", ""), IF(E146&lt;&gt;"", IF(E146&lt;Datum_werkingsjaar_begin, "| Veld '"&amp;$W$4&amp;ROW()&amp;"': De datum uit dienst mag niet vóór 1/01/"&amp;Datum_werkingsjaar&amp;" vallen.  ", ""), ""))</f>
        <v/>
      </c>
      <c r="X146" s="191" t="str">
        <f t="shared" si="31"/>
        <v/>
      </c>
      <c r="Y146" s="191" t="str">
        <f t="shared" si="32"/>
        <v/>
      </c>
      <c r="Z146" s="194" t="str">
        <f t="shared" si="41"/>
        <v/>
      </c>
      <c r="AA146" s="191" t="str">
        <f>IF(I146&lt;&gt;1, IF(SUM(I146:$I$204)&lt;&gt;0, "| Laat geen witruimte tussen ingevulde rijen.", ""), "")</f>
        <v/>
      </c>
      <c r="AB146" s="194" t="str">
        <f t="shared" si="42"/>
        <v/>
      </c>
      <c r="AD146" s="76" t="str">
        <f t="shared" si="43"/>
        <v/>
      </c>
    </row>
    <row r="147" spans="1:30" s="191" customFormat="1" ht="14.4" customHeight="1" x14ac:dyDescent="0.3">
      <c r="A147" s="149" t="str">
        <f t="shared" si="33"/>
        <v/>
      </c>
      <c r="B147" s="188" t="str">
        <f t="shared" si="34"/>
        <v/>
      </c>
      <c r="C147" s="200"/>
      <c r="D147" s="201"/>
      <c r="E147" s="201"/>
      <c r="F147" s="202"/>
      <c r="G147" s="189"/>
      <c r="H147" s="190" t="s">
        <v>84</v>
      </c>
      <c r="I147" s="191">
        <f t="shared" si="35"/>
        <v>0</v>
      </c>
      <c r="J147" s="192">
        <f t="shared" si="36"/>
        <v>0</v>
      </c>
      <c r="K147" s="191">
        <f t="shared" si="37"/>
        <v>0</v>
      </c>
      <c r="L147" s="191">
        <f t="shared" si="38"/>
        <v>0</v>
      </c>
      <c r="M147" s="191">
        <f t="shared" si="39"/>
        <v>0</v>
      </c>
      <c r="N147" s="191">
        <f t="shared" si="40"/>
        <v>0</v>
      </c>
      <c r="O147" s="192"/>
      <c r="T147" s="193"/>
      <c r="V147" s="191" t="str" cm="1">
        <f t="array" ref="V147">IF(E147&lt;&gt;"", IF(D147&gt;E147, "| Velden '"&amp;$V$4&amp;ROW()&amp;"' en '"&amp;$W$4&amp;ROW()&amp;"': De datum uit dienst mag niet voor de datum in dienst vallen.", ""), IF(D147&gt;Datum_werkingsjaar_einde, "| Veld '"&amp;$V$4&amp;ROW()&amp;"': De datum in dienst mag niet na 31/12/"&amp;Datum_werkingsjaar&amp;" vallen.  ", ""))</f>
        <v/>
      </c>
      <c r="W147" s="191" t="str" cm="1">
        <f t="array" ref="W147">IF(D147&gt;E147, IF(E147&lt;&gt;"", "  ", ""), IF(E147&lt;&gt;"", IF(E147&lt;Datum_werkingsjaar_begin, "| Veld '"&amp;$W$4&amp;ROW()&amp;"': De datum uit dienst mag niet vóór 1/01/"&amp;Datum_werkingsjaar&amp;" vallen.  ", ""), ""))</f>
        <v/>
      </c>
      <c r="X147" s="191" t="str">
        <f t="shared" si="31"/>
        <v/>
      </c>
      <c r="Y147" s="191" t="str">
        <f t="shared" si="32"/>
        <v/>
      </c>
      <c r="Z147" s="194" t="str">
        <f t="shared" si="41"/>
        <v/>
      </c>
      <c r="AA147" s="191" t="str">
        <f>IF(I147&lt;&gt;1, IF(SUM(I147:$I$204)&lt;&gt;0, "| Laat geen witruimte tussen ingevulde rijen.", ""), "")</f>
        <v/>
      </c>
      <c r="AB147" s="194" t="str">
        <f t="shared" si="42"/>
        <v/>
      </c>
      <c r="AD147" s="76" t="str">
        <f t="shared" si="43"/>
        <v/>
      </c>
    </row>
    <row r="148" spans="1:30" s="191" customFormat="1" ht="14.4" customHeight="1" x14ac:dyDescent="0.3">
      <c r="A148" s="149" t="str">
        <f t="shared" si="33"/>
        <v/>
      </c>
      <c r="B148" s="188" t="str">
        <f t="shared" si="34"/>
        <v/>
      </c>
      <c r="C148" s="200"/>
      <c r="D148" s="201"/>
      <c r="E148" s="201"/>
      <c r="F148" s="202"/>
      <c r="G148" s="189"/>
      <c r="H148" s="190" t="s">
        <v>84</v>
      </c>
      <c r="I148" s="191">
        <f t="shared" si="35"/>
        <v>0</v>
      </c>
      <c r="J148" s="192">
        <f t="shared" si="36"/>
        <v>0</v>
      </c>
      <c r="K148" s="191">
        <f t="shared" si="37"/>
        <v>0</v>
      </c>
      <c r="L148" s="191">
        <f t="shared" si="38"/>
        <v>0</v>
      </c>
      <c r="M148" s="191">
        <f t="shared" si="39"/>
        <v>0</v>
      </c>
      <c r="N148" s="191">
        <f t="shared" si="40"/>
        <v>0</v>
      </c>
      <c r="O148" s="192"/>
      <c r="T148" s="193"/>
      <c r="V148" s="191" t="str" cm="1">
        <f t="array" ref="V148">IF(E148&lt;&gt;"", IF(D148&gt;E148, "| Velden '"&amp;$V$4&amp;ROW()&amp;"' en '"&amp;$W$4&amp;ROW()&amp;"': De datum uit dienst mag niet voor de datum in dienst vallen.", ""), IF(D148&gt;Datum_werkingsjaar_einde, "| Veld '"&amp;$V$4&amp;ROW()&amp;"': De datum in dienst mag niet na 31/12/"&amp;Datum_werkingsjaar&amp;" vallen.  ", ""))</f>
        <v/>
      </c>
      <c r="W148" s="191" t="str" cm="1">
        <f t="array" ref="W148">IF(D148&gt;E148, IF(E148&lt;&gt;"", "  ", ""), IF(E148&lt;&gt;"", IF(E148&lt;Datum_werkingsjaar_begin, "| Veld '"&amp;$W$4&amp;ROW()&amp;"': De datum uit dienst mag niet vóór 1/01/"&amp;Datum_werkingsjaar&amp;" vallen.  ", ""), ""))</f>
        <v/>
      </c>
      <c r="X148" s="191" t="str">
        <f t="shared" si="31"/>
        <v/>
      </c>
      <c r="Y148" s="191" t="str">
        <f t="shared" si="32"/>
        <v/>
      </c>
      <c r="Z148" s="194" t="str">
        <f t="shared" si="41"/>
        <v/>
      </c>
      <c r="AA148" s="191" t="str">
        <f>IF(I148&lt;&gt;1, IF(SUM(I148:$I$204)&lt;&gt;0, "| Laat geen witruimte tussen ingevulde rijen.", ""), "")</f>
        <v/>
      </c>
      <c r="AB148" s="194" t="str">
        <f t="shared" si="42"/>
        <v/>
      </c>
      <c r="AD148" s="76" t="str">
        <f t="shared" si="43"/>
        <v/>
      </c>
    </row>
    <row r="149" spans="1:30" s="191" customFormat="1" ht="14.4" customHeight="1" x14ac:dyDescent="0.3">
      <c r="A149" s="149" t="str">
        <f t="shared" si="33"/>
        <v/>
      </c>
      <c r="B149" s="188" t="str">
        <f t="shared" si="34"/>
        <v/>
      </c>
      <c r="C149" s="200"/>
      <c r="D149" s="201"/>
      <c r="E149" s="201"/>
      <c r="F149" s="202"/>
      <c r="G149" s="189"/>
      <c r="H149" s="190" t="s">
        <v>84</v>
      </c>
      <c r="I149" s="191">
        <f t="shared" si="35"/>
        <v>0</v>
      </c>
      <c r="J149" s="192">
        <f t="shared" si="36"/>
        <v>0</v>
      </c>
      <c r="K149" s="191">
        <f t="shared" si="37"/>
        <v>0</v>
      </c>
      <c r="L149" s="191">
        <f t="shared" si="38"/>
        <v>0</v>
      </c>
      <c r="M149" s="191">
        <f t="shared" si="39"/>
        <v>0</v>
      </c>
      <c r="N149" s="191">
        <f t="shared" si="40"/>
        <v>0</v>
      </c>
      <c r="O149" s="192"/>
      <c r="T149" s="193"/>
      <c r="V149" s="191" t="str" cm="1">
        <f t="array" ref="V149">IF(E149&lt;&gt;"", IF(D149&gt;E149, "| Velden '"&amp;$V$4&amp;ROW()&amp;"' en '"&amp;$W$4&amp;ROW()&amp;"': De datum uit dienst mag niet voor de datum in dienst vallen.", ""), IF(D149&gt;Datum_werkingsjaar_einde, "| Veld '"&amp;$V$4&amp;ROW()&amp;"': De datum in dienst mag niet na 31/12/"&amp;Datum_werkingsjaar&amp;" vallen.  ", ""))</f>
        <v/>
      </c>
      <c r="W149" s="191" t="str" cm="1">
        <f t="array" ref="W149">IF(D149&gt;E149, IF(E149&lt;&gt;"", "  ", ""), IF(E149&lt;&gt;"", IF(E149&lt;Datum_werkingsjaar_begin, "| Veld '"&amp;$W$4&amp;ROW()&amp;"': De datum uit dienst mag niet vóór 1/01/"&amp;Datum_werkingsjaar&amp;" vallen.  ", ""), ""))</f>
        <v/>
      </c>
      <c r="X149" s="191" t="str">
        <f t="shared" si="31"/>
        <v/>
      </c>
      <c r="Y149" s="191" t="str">
        <f t="shared" si="32"/>
        <v/>
      </c>
      <c r="Z149" s="194" t="str">
        <f t="shared" si="41"/>
        <v/>
      </c>
      <c r="AA149" s="191" t="str">
        <f>IF(I149&lt;&gt;1, IF(SUM(I149:$I$204)&lt;&gt;0, "| Laat geen witruimte tussen ingevulde rijen.", ""), "")</f>
        <v/>
      </c>
      <c r="AB149" s="194" t="str">
        <f t="shared" si="42"/>
        <v/>
      </c>
      <c r="AD149" s="76" t="str">
        <f t="shared" si="43"/>
        <v/>
      </c>
    </row>
    <row r="150" spans="1:30" s="191" customFormat="1" ht="14.4" customHeight="1" x14ac:dyDescent="0.3">
      <c r="A150" s="149" t="str">
        <f t="shared" si="33"/>
        <v/>
      </c>
      <c r="B150" s="188" t="str">
        <f t="shared" si="34"/>
        <v/>
      </c>
      <c r="C150" s="200"/>
      <c r="D150" s="201"/>
      <c r="E150" s="201"/>
      <c r="F150" s="202"/>
      <c r="G150" s="189"/>
      <c r="H150" s="190" t="s">
        <v>84</v>
      </c>
      <c r="I150" s="191">
        <f t="shared" si="35"/>
        <v>0</v>
      </c>
      <c r="J150" s="192">
        <f t="shared" si="36"/>
        <v>0</v>
      </c>
      <c r="K150" s="191">
        <f t="shared" si="37"/>
        <v>0</v>
      </c>
      <c r="L150" s="191">
        <f t="shared" si="38"/>
        <v>0</v>
      </c>
      <c r="M150" s="191">
        <f t="shared" si="39"/>
        <v>0</v>
      </c>
      <c r="N150" s="191">
        <f t="shared" si="40"/>
        <v>0</v>
      </c>
      <c r="O150" s="192"/>
      <c r="T150" s="193"/>
      <c r="V150" s="191" t="str" cm="1">
        <f t="array" ref="V150">IF(E150&lt;&gt;"", IF(D150&gt;E150, "| Velden '"&amp;$V$4&amp;ROW()&amp;"' en '"&amp;$W$4&amp;ROW()&amp;"': De datum uit dienst mag niet voor de datum in dienst vallen.", ""), IF(D150&gt;Datum_werkingsjaar_einde, "| Veld '"&amp;$V$4&amp;ROW()&amp;"': De datum in dienst mag niet na 31/12/"&amp;Datum_werkingsjaar&amp;" vallen.  ", ""))</f>
        <v/>
      </c>
      <c r="W150" s="191" t="str" cm="1">
        <f t="array" ref="W150">IF(D150&gt;E150, IF(E150&lt;&gt;"", "  ", ""), IF(E150&lt;&gt;"", IF(E150&lt;Datum_werkingsjaar_begin, "| Veld '"&amp;$W$4&amp;ROW()&amp;"': De datum uit dienst mag niet vóór 1/01/"&amp;Datum_werkingsjaar&amp;" vallen.  ", ""), ""))</f>
        <v/>
      </c>
      <c r="X150" s="191" t="str">
        <f t="shared" si="31"/>
        <v/>
      </c>
      <c r="Y150" s="191" t="str">
        <f t="shared" si="32"/>
        <v/>
      </c>
      <c r="Z150" s="194" t="str">
        <f t="shared" si="41"/>
        <v/>
      </c>
      <c r="AA150" s="191" t="str">
        <f>IF(I150&lt;&gt;1, IF(SUM(I150:$I$204)&lt;&gt;0, "| Laat geen witruimte tussen ingevulde rijen.", ""), "")</f>
        <v/>
      </c>
      <c r="AB150" s="194" t="str">
        <f t="shared" si="42"/>
        <v/>
      </c>
      <c r="AD150" s="76" t="str">
        <f t="shared" si="43"/>
        <v/>
      </c>
    </row>
    <row r="151" spans="1:30" s="191" customFormat="1" ht="14.4" customHeight="1" x14ac:dyDescent="0.3">
      <c r="A151" s="149" t="str">
        <f t="shared" si="33"/>
        <v/>
      </c>
      <c r="B151" s="188" t="str">
        <f t="shared" si="34"/>
        <v/>
      </c>
      <c r="C151" s="200"/>
      <c r="D151" s="201"/>
      <c r="E151" s="201"/>
      <c r="F151" s="202"/>
      <c r="G151" s="189"/>
      <c r="H151" s="190" t="s">
        <v>84</v>
      </c>
      <c r="I151" s="191">
        <f t="shared" si="35"/>
        <v>0</v>
      </c>
      <c r="J151" s="192">
        <f t="shared" si="36"/>
        <v>0</v>
      </c>
      <c r="K151" s="191">
        <f t="shared" si="37"/>
        <v>0</v>
      </c>
      <c r="L151" s="191">
        <f t="shared" si="38"/>
        <v>0</v>
      </c>
      <c r="M151" s="191">
        <f t="shared" si="39"/>
        <v>0</v>
      </c>
      <c r="N151" s="191">
        <f t="shared" si="40"/>
        <v>0</v>
      </c>
      <c r="O151" s="192"/>
      <c r="T151" s="193"/>
      <c r="V151" s="191" t="str" cm="1">
        <f t="array" ref="V151">IF(E151&lt;&gt;"", IF(D151&gt;E151, "| Velden '"&amp;$V$4&amp;ROW()&amp;"' en '"&amp;$W$4&amp;ROW()&amp;"': De datum uit dienst mag niet voor de datum in dienst vallen.", ""), IF(D151&gt;Datum_werkingsjaar_einde, "| Veld '"&amp;$V$4&amp;ROW()&amp;"': De datum in dienst mag niet na 31/12/"&amp;Datum_werkingsjaar&amp;" vallen.  ", ""))</f>
        <v/>
      </c>
      <c r="W151" s="191" t="str" cm="1">
        <f t="array" ref="W151">IF(D151&gt;E151, IF(E151&lt;&gt;"", "  ", ""), IF(E151&lt;&gt;"", IF(E151&lt;Datum_werkingsjaar_begin, "| Veld '"&amp;$W$4&amp;ROW()&amp;"': De datum uit dienst mag niet vóór 1/01/"&amp;Datum_werkingsjaar&amp;" vallen.  ", ""), ""))</f>
        <v/>
      </c>
      <c r="X151" s="191" t="str">
        <f t="shared" si="31"/>
        <v/>
      </c>
      <c r="Y151" s="191" t="str">
        <f t="shared" si="32"/>
        <v/>
      </c>
      <c r="Z151" s="194" t="str">
        <f t="shared" si="41"/>
        <v/>
      </c>
      <c r="AA151" s="191" t="str">
        <f>IF(I151&lt;&gt;1, IF(SUM(I151:$I$204)&lt;&gt;0, "| Laat geen witruimte tussen ingevulde rijen.", ""), "")</f>
        <v/>
      </c>
      <c r="AB151" s="194" t="str">
        <f t="shared" si="42"/>
        <v/>
      </c>
      <c r="AD151" s="76" t="str">
        <f t="shared" si="43"/>
        <v/>
      </c>
    </row>
    <row r="152" spans="1:30" s="191" customFormat="1" ht="14.4" customHeight="1" x14ac:dyDescent="0.3">
      <c r="A152" s="149" t="str">
        <f t="shared" si="33"/>
        <v/>
      </c>
      <c r="B152" s="188" t="str">
        <f t="shared" si="34"/>
        <v/>
      </c>
      <c r="C152" s="200"/>
      <c r="D152" s="201"/>
      <c r="E152" s="201"/>
      <c r="F152" s="202"/>
      <c r="G152" s="189"/>
      <c r="H152" s="190" t="s">
        <v>84</v>
      </c>
      <c r="I152" s="191">
        <f t="shared" si="35"/>
        <v>0</v>
      </c>
      <c r="J152" s="192">
        <f t="shared" si="36"/>
        <v>0</v>
      </c>
      <c r="K152" s="191">
        <f t="shared" si="37"/>
        <v>0</v>
      </c>
      <c r="L152" s="191">
        <f t="shared" si="38"/>
        <v>0</v>
      </c>
      <c r="M152" s="191">
        <f t="shared" si="39"/>
        <v>0</v>
      </c>
      <c r="N152" s="191">
        <f t="shared" si="40"/>
        <v>0</v>
      </c>
      <c r="O152" s="192"/>
      <c r="T152" s="193"/>
      <c r="V152" s="191" t="str" cm="1">
        <f t="array" ref="V152">IF(E152&lt;&gt;"", IF(D152&gt;E152, "| Velden '"&amp;$V$4&amp;ROW()&amp;"' en '"&amp;$W$4&amp;ROW()&amp;"': De datum uit dienst mag niet voor de datum in dienst vallen.", ""), IF(D152&gt;Datum_werkingsjaar_einde, "| Veld '"&amp;$V$4&amp;ROW()&amp;"': De datum in dienst mag niet na 31/12/"&amp;Datum_werkingsjaar&amp;" vallen.  ", ""))</f>
        <v/>
      </c>
      <c r="W152" s="191" t="str" cm="1">
        <f t="array" ref="W152">IF(D152&gt;E152, IF(E152&lt;&gt;"", "  ", ""), IF(E152&lt;&gt;"", IF(E152&lt;Datum_werkingsjaar_begin, "| Veld '"&amp;$W$4&amp;ROW()&amp;"': De datum uit dienst mag niet vóór 1/01/"&amp;Datum_werkingsjaar&amp;" vallen.  ", ""), ""))</f>
        <v/>
      </c>
      <c r="X152" s="191" t="str">
        <f t="shared" si="31"/>
        <v/>
      </c>
      <c r="Y152" s="191" t="str">
        <f t="shared" si="32"/>
        <v/>
      </c>
      <c r="Z152" s="194" t="str">
        <f t="shared" si="41"/>
        <v/>
      </c>
      <c r="AA152" s="191" t="str">
        <f>IF(I152&lt;&gt;1, IF(SUM(I152:$I$204)&lt;&gt;0, "| Laat geen witruimte tussen ingevulde rijen.", ""), "")</f>
        <v/>
      </c>
      <c r="AB152" s="194" t="str">
        <f t="shared" si="42"/>
        <v/>
      </c>
      <c r="AD152" s="76" t="str">
        <f t="shared" si="43"/>
        <v/>
      </c>
    </row>
    <row r="153" spans="1:30" s="191" customFormat="1" ht="14.4" customHeight="1" x14ac:dyDescent="0.3">
      <c r="A153" s="149" t="str">
        <f t="shared" si="33"/>
        <v/>
      </c>
      <c r="B153" s="188" t="str">
        <f t="shared" si="34"/>
        <v/>
      </c>
      <c r="C153" s="200"/>
      <c r="D153" s="201"/>
      <c r="E153" s="201"/>
      <c r="F153" s="202"/>
      <c r="G153" s="189"/>
      <c r="H153" s="190" t="s">
        <v>84</v>
      </c>
      <c r="I153" s="191">
        <f t="shared" si="35"/>
        <v>0</v>
      </c>
      <c r="J153" s="192">
        <f t="shared" si="36"/>
        <v>0</v>
      </c>
      <c r="K153" s="191">
        <f t="shared" si="37"/>
        <v>0</v>
      </c>
      <c r="L153" s="191">
        <f t="shared" si="38"/>
        <v>0</v>
      </c>
      <c r="M153" s="191">
        <f t="shared" si="39"/>
        <v>0</v>
      </c>
      <c r="N153" s="191">
        <f t="shared" si="40"/>
        <v>0</v>
      </c>
      <c r="O153" s="192"/>
      <c r="T153" s="193"/>
      <c r="V153" s="191" t="str" cm="1">
        <f t="array" ref="V153">IF(E153&lt;&gt;"", IF(D153&gt;E153, "| Velden '"&amp;$V$4&amp;ROW()&amp;"' en '"&amp;$W$4&amp;ROW()&amp;"': De datum uit dienst mag niet voor de datum in dienst vallen.", ""), IF(D153&gt;Datum_werkingsjaar_einde, "| Veld '"&amp;$V$4&amp;ROW()&amp;"': De datum in dienst mag niet na 31/12/"&amp;Datum_werkingsjaar&amp;" vallen.  ", ""))</f>
        <v/>
      </c>
      <c r="W153" s="191" t="str" cm="1">
        <f t="array" ref="W153">IF(D153&gt;E153, IF(E153&lt;&gt;"", "  ", ""), IF(E153&lt;&gt;"", IF(E153&lt;Datum_werkingsjaar_begin, "| Veld '"&amp;$W$4&amp;ROW()&amp;"': De datum uit dienst mag niet vóór 1/01/"&amp;Datum_werkingsjaar&amp;" vallen.  ", ""), ""))</f>
        <v/>
      </c>
      <c r="X153" s="191" t="str">
        <f t="shared" si="31"/>
        <v/>
      </c>
      <c r="Y153" s="191" t="str">
        <f t="shared" si="32"/>
        <v/>
      </c>
      <c r="Z153" s="194" t="str">
        <f t="shared" si="41"/>
        <v/>
      </c>
      <c r="AA153" s="191" t="str">
        <f>IF(I153&lt;&gt;1, IF(SUM(I153:$I$204)&lt;&gt;0, "| Laat geen witruimte tussen ingevulde rijen.", ""), "")</f>
        <v/>
      </c>
      <c r="AB153" s="194" t="str">
        <f t="shared" si="42"/>
        <v/>
      </c>
      <c r="AD153" s="76" t="str">
        <f t="shared" si="43"/>
        <v/>
      </c>
    </row>
    <row r="154" spans="1:30" s="191" customFormat="1" ht="14.4" customHeight="1" x14ac:dyDescent="0.3">
      <c r="A154" s="149" t="str">
        <f t="shared" si="33"/>
        <v/>
      </c>
      <c r="B154" s="188" t="str">
        <f t="shared" si="34"/>
        <v/>
      </c>
      <c r="C154" s="200"/>
      <c r="D154" s="201"/>
      <c r="E154" s="201"/>
      <c r="F154" s="202"/>
      <c r="G154" s="189"/>
      <c r="H154" s="190" t="s">
        <v>84</v>
      </c>
      <c r="I154" s="191">
        <f t="shared" si="35"/>
        <v>0</v>
      </c>
      <c r="J154" s="192">
        <f t="shared" si="36"/>
        <v>0</v>
      </c>
      <c r="K154" s="191">
        <f t="shared" si="37"/>
        <v>0</v>
      </c>
      <c r="L154" s="191">
        <f t="shared" si="38"/>
        <v>0</v>
      </c>
      <c r="M154" s="191">
        <f t="shared" si="39"/>
        <v>0</v>
      </c>
      <c r="N154" s="191">
        <f t="shared" si="40"/>
        <v>0</v>
      </c>
      <c r="O154" s="192"/>
      <c r="T154" s="193"/>
      <c r="V154" s="191" t="str" cm="1">
        <f t="array" ref="V154">IF(E154&lt;&gt;"", IF(D154&gt;E154, "| Velden '"&amp;$V$4&amp;ROW()&amp;"' en '"&amp;$W$4&amp;ROW()&amp;"': De datum uit dienst mag niet voor de datum in dienst vallen.", ""), IF(D154&gt;Datum_werkingsjaar_einde, "| Veld '"&amp;$V$4&amp;ROW()&amp;"': De datum in dienst mag niet na 31/12/"&amp;Datum_werkingsjaar&amp;" vallen.  ", ""))</f>
        <v/>
      </c>
      <c r="W154" s="191" t="str" cm="1">
        <f t="array" ref="W154">IF(D154&gt;E154, IF(E154&lt;&gt;"", "  ", ""), IF(E154&lt;&gt;"", IF(E154&lt;Datum_werkingsjaar_begin, "| Veld '"&amp;$W$4&amp;ROW()&amp;"': De datum uit dienst mag niet vóór 1/01/"&amp;Datum_werkingsjaar&amp;" vallen.  ", ""), ""))</f>
        <v/>
      </c>
      <c r="X154" s="191" t="str">
        <f t="shared" si="31"/>
        <v/>
      </c>
      <c r="Y154" s="191" t="str">
        <f t="shared" si="32"/>
        <v/>
      </c>
      <c r="Z154" s="194" t="str">
        <f t="shared" si="41"/>
        <v/>
      </c>
      <c r="AA154" s="191" t="str">
        <f>IF(I154&lt;&gt;1, IF(SUM(I154:$I$204)&lt;&gt;0, "| Laat geen witruimte tussen ingevulde rijen.", ""), "")</f>
        <v/>
      </c>
      <c r="AB154" s="194" t="str">
        <f t="shared" si="42"/>
        <v/>
      </c>
      <c r="AD154" s="76" t="str">
        <f t="shared" si="43"/>
        <v/>
      </c>
    </row>
    <row r="155" spans="1:30" s="191" customFormat="1" ht="14.4" customHeight="1" x14ac:dyDescent="0.3">
      <c r="A155" s="149" t="str">
        <f t="shared" si="33"/>
        <v/>
      </c>
      <c r="B155" s="188" t="str">
        <f t="shared" si="34"/>
        <v/>
      </c>
      <c r="C155" s="200"/>
      <c r="D155" s="201"/>
      <c r="E155" s="201"/>
      <c r="F155" s="202"/>
      <c r="G155" s="189"/>
      <c r="H155" s="190" t="s">
        <v>84</v>
      </c>
      <c r="I155" s="191">
        <f t="shared" si="35"/>
        <v>0</v>
      </c>
      <c r="J155" s="192">
        <f t="shared" si="36"/>
        <v>0</v>
      </c>
      <c r="K155" s="191">
        <f t="shared" si="37"/>
        <v>0</v>
      </c>
      <c r="L155" s="191">
        <f t="shared" si="38"/>
        <v>0</v>
      </c>
      <c r="M155" s="191">
        <f t="shared" si="39"/>
        <v>0</v>
      </c>
      <c r="N155" s="191">
        <f t="shared" si="40"/>
        <v>0</v>
      </c>
      <c r="O155" s="192"/>
      <c r="T155" s="193"/>
      <c r="V155" s="191" t="str" cm="1">
        <f t="array" ref="V155">IF(E155&lt;&gt;"", IF(D155&gt;E155, "| Velden '"&amp;$V$4&amp;ROW()&amp;"' en '"&amp;$W$4&amp;ROW()&amp;"': De datum uit dienst mag niet voor de datum in dienst vallen.", ""), IF(D155&gt;Datum_werkingsjaar_einde, "| Veld '"&amp;$V$4&amp;ROW()&amp;"': De datum in dienst mag niet na 31/12/"&amp;Datum_werkingsjaar&amp;" vallen.  ", ""))</f>
        <v/>
      </c>
      <c r="W155" s="191" t="str" cm="1">
        <f t="array" ref="W155">IF(D155&gt;E155, IF(E155&lt;&gt;"", "  ", ""), IF(E155&lt;&gt;"", IF(E155&lt;Datum_werkingsjaar_begin, "| Veld '"&amp;$W$4&amp;ROW()&amp;"': De datum uit dienst mag niet vóór 1/01/"&amp;Datum_werkingsjaar&amp;" vallen.  ", ""), ""))</f>
        <v/>
      </c>
      <c r="X155" s="191" t="str">
        <f t="shared" si="31"/>
        <v/>
      </c>
      <c r="Y155" s="191" t="str">
        <f t="shared" si="32"/>
        <v/>
      </c>
      <c r="Z155" s="194" t="str">
        <f t="shared" si="41"/>
        <v/>
      </c>
      <c r="AA155" s="191" t="str">
        <f>IF(I155&lt;&gt;1, IF(SUM(I155:$I$204)&lt;&gt;0, "| Laat geen witruimte tussen ingevulde rijen.", ""), "")</f>
        <v/>
      </c>
      <c r="AB155" s="194" t="str">
        <f t="shared" si="42"/>
        <v/>
      </c>
      <c r="AD155" s="76" t="str">
        <f t="shared" si="43"/>
        <v/>
      </c>
    </row>
    <row r="156" spans="1:30" s="191" customFormat="1" ht="14.4" customHeight="1" x14ac:dyDescent="0.3">
      <c r="A156" s="149" t="str">
        <f t="shared" si="33"/>
        <v/>
      </c>
      <c r="B156" s="188" t="str">
        <f t="shared" si="34"/>
        <v/>
      </c>
      <c r="C156" s="200"/>
      <c r="D156" s="201"/>
      <c r="E156" s="201"/>
      <c r="F156" s="202"/>
      <c r="G156" s="189"/>
      <c r="H156" s="190" t="s">
        <v>84</v>
      </c>
      <c r="I156" s="191">
        <f t="shared" si="35"/>
        <v>0</v>
      </c>
      <c r="J156" s="192">
        <f t="shared" si="36"/>
        <v>0</v>
      </c>
      <c r="K156" s="191">
        <f t="shared" si="37"/>
        <v>0</v>
      </c>
      <c r="L156" s="191">
        <f t="shared" si="38"/>
        <v>0</v>
      </c>
      <c r="M156" s="191">
        <f t="shared" si="39"/>
        <v>0</v>
      </c>
      <c r="N156" s="191">
        <f t="shared" si="40"/>
        <v>0</v>
      </c>
      <c r="O156" s="192"/>
      <c r="T156" s="193"/>
      <c r="V156" s="191" t="str" cm="1">
        <f t="array" ref="V156">IF(E156&lt;&gt;"", IF(D156&gt;E156, "| Velden '"&amp;$V$4&amp;ROW()&amp;"' en '"&amp;$W$4&amp;ROW()&amp;"': De datum uit dienst mag niet voor de datum in dienst vallen.", ""), IF(D156&gt;Datum_werkingsjaar_einde, "| Veld '"&amp;$V$4&amp;ROW()&amp;"': De datum in dienst mag niet na 31/12/"&amp;Datum_werkingsjaar&amp;" vallen.  ", ""))</f>
        <v/>
      </c>
      <c r="W156" s="191" t="str" cm="1">
        <f t="array" ref="W156">IF(D156&gt;E156, IF(E156&lt;&gt;"", "  ", ""), IF(E156&lt;&gt;"", IF(E156&lt;Datum_werkingsjaar_begin, "| Veld '"&amp;$W$4&amp;ROW()&amp;"': De datum uit dienst mag niet vóór 1/01/"&amp;Datum_werkingsjaar&amp;" vallen.  ", ""), ""))</f>
        <v/>
      </c>
      <c r="X156" s="191" t="str">
        <f t="shared" si="31"/>
        <v/>
      </c>
      <c r="Y156" s="191" t="str">
        <f t="shared" si="32"/>
        <v/>
      </c>
      <c r="Z156" s="194" t="str">
        <f t="shared" si="41"/>
        <v/>
      </c>
      <c r="AA156" s="191" t="str">
        <f>IF(I156&lt;&gt;1, IF(SUM(I156:$I$204)&lt;&gt;0, "| Laat geen witruimte tussen ingevulde rijen.", ""), "")</f>
        <v/>
      </c>
      <c r="AB156" s="194" t="str">
        <f t="shared" si="42"/>
        <v/>
      </c>
      <c r="AD156" s="76" t="str">
        <f t="shared" si="43"/>
        <v/>
      </c>
    </row>
    <row r="157" spans="1:30" s="191" customFormat="1" ht="14.4" customHeight="1" x14ac:dyDescent="0.3">
      <c r="A157" s="149" t="str">
        <f t="shared" si="33"/>
        <v/>
      </c>
      <c r="B157" s="188" t="str">
        <f t="shared" si="34"/>
        <v/>
      </c>
      <c r="C157" s="200"/>
      <c r="D157" s="201"/>
      <c r="E157" s="201"/>
      <c r="F157" s="202"/>
      <c r="G157" s="189"/>
      <c r="H157" s="190" t="s">
        <v>84</v>
      </c>
      <c r="I157" s="191">
        <f t="shared" si="35"/>
        <v>0</v>
      </c>
      <c r="J157" s="192">
        <f t="shared" si="36"/>
        <v>0</v>
      </c>
      <c r="K157" s="191">
        <f t="shared" si="37"/>
        <v>0</v>
      </c>
      <c r="L157" s="191">
        <f t="shared" si="38"/>
        <v>0</v>
      </c>
      <c r="M157" s="191">
        <f t="shared" si="39"/>
        <v>0</v>
      </c>
      <c r="N157" s="191">
        <f t="shared" si="40"/>
        <v>0</v>
      </c>
      <c r="O157" s="192"/>
      <c r="T157" s="193"/>
      <c r="V157" s="191" t="str" cm="1">
        <f t="array" ref="V157">IF(E157&lt;&gt;"", IF(D157&gt;E157, "| Velden '"&amp;$V$4&amp;ROW()&amp;"' en '"&amp;$W$4&amp;ROW()&amp;"': De datum uit dienst mag niet voor de datum in dienst vallen.", ""), IF(D157&gt;Datum_werkingsjaar_einde, "| Veld '"&amp;$V$4&amp;ROW()&amp;"': De datum in dienst mag niet na 31/12/"&amp;Datum_werkingsjaar&amp;" vallen.  ", ""))</f>
        <v/>
      </c>
      <c r="W157" s="191" t="str" cm="1">
        <f t="array" ref="W157">IF(D157&gt;E157, IF(E157&lt;&gt;"", "  ", ""), IF(E157&lt;&gt;"", IF(E157&lt;Datum_werkingsjaar_begin, "| Veld '"&amp;$W$4&amp;ROW()&amp;"': De datum uit dienst mag niet vóór 1/01/"&amp;Datum_werkingsjaar&amp;" vallen.  ", ""), ""))</f>
        <v/>
      </c>
      <c r="X157" s="191" t="str">
        <f t="shared" si="31"/>
        <v/>
      </c>
      <c r="Y157" s="191" t="str">
        <f t="shared" si="32"/>
        <v/>
      </c>
      <c r="Z157" s="194" t="str">
        <f t="shared" si="41"/>
        <v/>
      </c>
      <c r="AA157" s="191" t="str">
        <f>IF(I157&lt;&gt;1, IF(SUM(I157:$I$204)&lt;&gt;0, "| Laat geen witruimte tussen ingevulde rijen.", ""), "")</f>
        <v/>
      </c>
      <c r="AB157" s="194" t="str">
        <f t="shared" si="42"/>
        <v/>
      </c>
      <c r="AD157" s="76" t="str">
        <f t="shared" si="43"/>
        <v/>
      </c>
    </row>
    <row r="158" spans="1:30" s="191" customFormat="1" ht="14.4" customHeight="1" x14ac:dyDescent="0.3">
      <c r="A158" s="149" t="str">
        <f t="shared" si="33"/>
        <v/>
      </c>
      <c r="B158" s="188" t="str">
        <f t="shared" si="34"/>
        <v/>
      </c>
      <c r="C158" s="200"/>
      <c r="D158" s="201"/>
      <c r="E158" s="201"/>
      <c r="F158" s="202"/>
      <c r="G158" s="189"/>
      <c r="H158" s="190" t="s">
        <v>84</v>
      </c>
      <c r="I158" s="191">
        <f t="shared" si="35"/>
        <v>0</v>
      </c>
      <c r="J158" s="192">
        <f t="shared" si="36"/>
        <v>0</v>
      </c>
      <c r="K158" s="191">
        <f t="shared" si="37"/>
        <v>0</v>
      </c>
      <c r="L158" s="191">
        <f t="shared" si="38"/>
        <v>0</v>
      </c>
      <c r="M158" s="191">
        <f t="shared" si="39"/>
        <v>0</v>
      </c>
      <c r="N158" s="191">
        <f t="shared" si="40"/>
        <v>0</v>
      </c>
      <c r="O158" s="192"/>
      <c r="T158" s="193"/>
      <c r="V158" s="191" t="str" cm="1">
        <f t="array" ref="V158">IF(E158&lt;&gt;"", IF(D158&gt;E158, "| Velden '"&amp;$V$4&amp;ROW()&amp;"' en '"&amp;$W$4&amp;ROW()&amp;"': De datum uit dienst mag niet voor de datum in dienst vallen.", ""), IF(D158&gt;Datum_werkingsjaar_einde, "| Veld '"&amp;$V$4&amp;ROW()&amp;"': De datum in dienst mag niet na 31/12/"&amp;Datum_werkingsjaar&amp;" vallen.  ", ""))</f>
        <v/>
      </c>
      <c r="W158" s="191" t="str" cm="1">
        <f t="array" ref="W158">IF(D158&gt;E158, IF(E158&lt;&gt;"", "  ", ""), IF(E158&lt;&gt;"", IF(E158&lt;Datum_werkingsjaar_begin, "| Veld '"&amp;$W$4&amp;ROW()&amp;"': De datum uit dienst mag niet vóór 1/01/"&amp;Datum_werkingsjaar&amp;" vallen.  ", ""), ""))</f>
        <v/>
      </c>
      <c r="X158" s="191" t="str">
        <f t="shared" si="31"/>
        <v/>
      </c>
      <c r="Y158" s="191" t="str">
        <f t="shared" si="32"/>
        <v/>
      </c>
      <c r="Z158" s="194" t="str">
        <f t="shared" si="41"/>
        <v/>
      </c>
      <c r="AA158" s="191" t="str">
        <f>IF(I158&lt;&gt;1, IF(SUM(I158:$I$204)&lt;&gt;0, "| Laat geen witruimte tussen ingevulde rijen.", ""), "")</f>
        <v/>
      </c>
      <c r="AB158" s="194" t="str">
        <f t="shared" si="42"/>
        <v/>
      </c>
      <c r="AD158" s="76" t="str">
        <f t="shared" si="43"/>
        <v/>
      </c>
    </row>
    <row r="159" spans="1:30" s="191" customFormat="1" ht="14.4" customHeight="1" x14ac:dyDescent="0.3">
      <c r="A159" s="149" t="str">
        <f t="shared" si="33"/>
        <v/>
      </c>
      <c r="B159" s="188" t="str">
        <f t="shared" si="34"/>
        <v/>
      </c>
      <c r="C159" s="200"/>
      <c r="D159" s="201"/>
      <c r="E159" s="201"/>
      <c r="F159" s="202"/>
      <c r="G159" s="189"/>
      <c r="H159" s="190" t="s">
        <v>84</v>
      </c>
      <c r="I159" s="191">
        <f t="shared" si="35"/>
        <v>0</v>
      </c>
      <c r="J159" s="192">
        <f t="shared" si="36"/>
        <v>0</v>
      </c>
      <c r="K159" s="191">
        <f t="shared" si="37"/>
        <v>0</v>
      </c>
      <c r="L159" s="191">
        <f t="shared" si="38"/>
        <v>0</v>
      </c>
      <c r="M159" s="191">
        <f t="shared" si="39"/>
        <v>0</v>
      </c>
      <c r="N159" s="191">
        <f t="shared" si="40"/>
        <v>0</v>
      </c>
      <c r="O159" s="192"/>
      <c r="T159" s="193"/>
      <c r="V159" s="191" t="str" cm="1">
        <f t="array" ref="V159">IF(E159&lt;&gt;"", IF(D159&gt;E159, "| Velden '"&amp;$V$4&amp;ROW()&amp;"' en '"&amp;$W$4&amp;ROW()&amp;"': De datum uit dienst mag niet voor de datum in dienst vallen.", ""), IF(D159&gt;Datum_werkingsjaar_einde, "| Veld '"&amp;$V$4&amp;ROW()&amp;"': De datum in dienst mag niet na 31/12/"&amp;Datum_werkingsjaar&amp;" vallen.  ", ""))</f>
        <v/>
      </c>
      <c r="W159" s="191" t="str" cm="1">
        <f t="array" ref="W159">IF(D159&gt;E159, IF(E159&lt;&gt;"", "  ", ""), IF(E159&lt;&gt;"", IF(E159&lt;Datum_werkingsjaar_begin, "| Veld '"&amp;$W$4&amp;ROW()&amp;"': De datum uit dienst mag niet vóór 1/01/"&amp;Datum_werkingsjaar&amp;" vallen.  ", ""), ""))</f>
        <v/>
      </c>
      <c r="X159" s="191" t="str">
        <f t="shared" si="31"/>
        <v/>
      </c>
      <c r="Y159" s="191" t="str">
        <f t="shared" si="32"/>
        <v/>
      </c>
      <c r="Z159" s="194" t="str">
        <f t="shared" si="41"/>
        <v/>
      </c>
      <c r="AA159" s="191" t="str">
        <f>IF(I159&lt;&gt;1, IF(SUM(I159:$I$204)&lt;&gt;0, "| Laat geen witruimte tussen ingevulde rijen.", ""), "")</f>
        <v/>
      </c>
      <c r="AB159" s="194" t="str">
        <f t="shared" si="42"/>
        <v/>
      </c>
      <c r="AD159" s="76" t="str">
        <f t="shared" si="43"/>
        <v/>
      </c>
    </row>
    <row r="160" spans="1:30" s="191" customFormat="1" ht="14.4" customHeight="1" x14ac:dyDescent="0.3">
      <c r="A160" s="149" t="str">
        <f t="shared" si="33"/>
        <v/>
      </c>
      <c r="B160" s="188" t="str">
        <f t="shared" si="34"/>
        <v/>
      </c>
      <c r="C160" s="200"/>
      <c r="D160" s="201"/>
      <c r="E160" s="201"/>
      <c r="F160" s="202"/>
      <c r="G160" s="189"/>
      <c r="H160" s="190" t="s">
        <v>84</v>
      </c>
      <c r="I160" s="191">
        <f t="shared" si="35"/>
        <v>0</v>
      </c>
      <c r="J160" s="192">
        <f t="shared" si="36"/>
        <v>0</v>
      </c>
      <c r="K160" s="191">
        <f t="shared" si="37"/>
        <v>0</v>
      </c>
      <c r="L160" s="191">
        <f t="shared" si="38"/>
        <v>0</v>
      </c>
      <c r="M160" s="191">
        <f t="shared" si="39"/>
        <v>0</v>
      </c>
      <c r="N160" s="191">
        <f t="shared" si="40"/>
        <v>0</v>
      </c>
      <c r="O160" s="192"/>
      <c r="T160" s="193"/>
      <c r="V160" s="191" t="str" cm="1">
        <f t="array" ref="V160">IF(E160&lt;&gt;"", IF(D160&gt;E160, "| Velden '"&amp;$V$4&amp;ROW()&amp;"' en '"&amp;$W$4&amp;ROW()&amp;"': De datum uit dienst mag niet voor de datum in dienst vallen.", ""), IF(D160&gt;Datum_werkingsjaar_einde, "| Veld '"&amp;$V$4&amp;ROW()&amp;"': De datum in dienst mag niet na 31/12/"&amp;Datum_werkingsjaar&amp;" vallen.  ", ""))</f>
        <v/>
      </c>
      <c r="W160" s="191" t="str" cm="1">
        <f t="array" ref="W160">IF(D160&gt;E160, IF(E160&lt;&gt;"", "  ", ""), IF(E160&lt;&gt;"", IF(E160&lt;Datum_werkingsjaar_begin, "| Veld '"&amp;$W$4&amp;ROW()&amp;"': De datum uit dienst mag niet vóór 1/01/"&amp;Datum_werkingsjaar&amp;" vallen.  ", ""), ""))</f>
        <v/>
      </c>
      <c r="X160" s="191" t="str">
        <f t="shared" si="31"/>
        <v/>
      </c>
      <c r="Y160" s="191" t="str">
        <f t="shared" si="32"/>
        <v/>
      </c>
      <c r="Z160" s="194" t="str">
        <f t="shared" si="41"/>
        <v/>
      </c>
      <c r="AA160" s="191" t="str">
        <f>IF(I160&lt;&gt;1, IF(SUM(I160:$I$204)&lt;&gt;0, "| Laat geen witruimte tussen ingevulde rijen.", ""), "")</f>
        <v/>
      </c>
      <c r="AB160" s="194" t="str">
        <f t="shared" si="42"/>
        <v/>
      </c>
      <c r="AD160" s="76" t="str">
        <f t="shared" si="43"/>
        <v/>
      </c>
    </row>
    <row r="161" spans="1:30" s="191" customFormat="1" ht="14.4" customHeight="1" x14ac:dyDescent="0.3">
      <c r="A161" s="149" t="str">
        <f t="shared" si="33"/>
        <v/>
      </c>
      <c r="B161" s="188" t="str">
        <f t="shared" si="34"/>
        <v/>
      </c>
      <c r="C161" s="200"/>
      <c r="D161" s="201"/>
      <c r="E161" s="201"/>
      <c r="F161" s="202"/>
      <c r="G161" s="189"/>
      <c r="H161" s="190" t="s">
        <v>84</v>
      </c>
      <c r="I161" s="191">
        <f t="shared" si="35"/>
        <v>0</v>
      </c>
      <c r="J161" s="192">
        <f t="shared" si="36"/>
        <v>0</v>
      </c>
      <c r="K161" s="191">
        <f t="shared" si="37"/>
        <v>0</v>
      </c>
      <c r="L161" s="191">
        <f t="shared" si="38"/>
        <v>0</v>
      </c>
      <c r="M161" s="191">
        <f t="shared" si="39"/>
        <v>0</v>
      </c>
      <c r="N161" s="191">
        <f t="shared" si="40"/>
        <v>0</v>
      </c>
      <c r="O161" s="192"/>
      <c r="T161" s="193"/>
      <c r="V161" s="191" t="str" cm="1">
        <f t="array" ref="V161">IF(E161&lt;&gt;"", IF(D161&gt;E161, "| Velden '"&amp;$V$4&amp;ROW()&amp;"' en '"&amp;$W$4&amp;ROW()&amp;"': De datum uit dienst mag niet voor de datum in dienst vallen.", ""), IF(D161&gt;Datum_werkingsjaar_einde, "| Veld '"&amp;$V$4&amp;ROW()&amp;"': De datum in dienst mag niet na 31/12/"&amp;Datum_werkingsjaar&amp;" vallen.  ", ""))</f>
        <v/>
      </c>
      <c r="W161" s="191" t="str" cm="1">
        <f t="array" ref="W161">IF(D161&gt;E161, IF(E161&lt;&gt;"", "  ", ""), IF(E161&lt;&gt;"", IF(E161&lt;Datum_werkingsjaar_begin, "| Veld '"&amp;$W$4&amp;ROW()&amp;"': De datum uit dienst mag niet vóór 1/01/"&amp;Datum_werkingsjaar&amp;" vallen.  ", ""), ""))</f>
        <v/>
      </c>
      <c r="X161" s="191" t="str">
        <f t="shared" si="31"/>
        <v/>
      </c>
      <c r="Y161" s="191" t="str">
        <f t="shared" si="32"/>
        <v/>
      </c>
      <c r="Z161" s="194" t="str">
        <f t="shared" si="41"/>
        <v/>
      </c>
      <c r="AA161" s="191" t="str">
        <f>IF(I161&lt;&gt;1, IF(SUM(I161:$I$204)&lt;&gt;0, "| Laat geen witruimte tussen ingevulde rijen.", ""), "")</f>
        <v/>
      </c>
      <c r="AB161" s="194" t="str">
        <f t="shared" si="42"/>
        <v/>
      </c>
      <c r="AD161" s="76" t="str">
        <f t="shared" si="43"/>
        <v/>
      </c>
    </row>
    <row r="162" spans="1:30" s="191" customFormat="1" ht="14.4" customHeight="1" x14ac:dyDescent="0.3">
      <c r="A162" s="149" t="str">
        <f t="shared" si="33"/>
        <v/>
      </c>
      <c r="B162" s="188" t="str">
        <f t="shared" si="34"/>
        <v/>
      </c>
      <c r="C162" s="200"/>
      <c r="D162" s="201"/>
      <c r="E162" s="201"/>
      <c r="F162" s="202"/>
      <c r="G162" s="189"/>
      <c r="H162" s="190" t="s">
        <v>84</v>
      </c>
      <c r="I162" s="191">
        <f t="shared" si="35"/>
        <v>0</v>
      </c>
      <c r="J162" s="192">
        <f t="shared" si="36"/>
        <v>0</v>
      </c>
      <c r="K162" s="191">
        <f t="shared" si="37"/>
        <v>0</v>
      </c>
      <c r="L162" s="191">
        <f t="shared" si="38"/>
        <v>0</v>
      </c>
      <c r="M162" s="191">
        <f t="shared" si="39"/>
        <v>0</v>
      </c>
      <c r="N162" s="191">
        <f t="shared" si="40"/>
        <v>0</v>
      </c>
      <c r="O162" s="192"/>
      <c r="T162" s="193"/>
      <c r="V162" s="191" t="str" cm="1">
        <f t="array" ref="V162">IF(E162&lt;&gt;"", IF(D162&gt;E162, "| Velden '"&amp;$V$4&amp;ROW()&amp;"' en '"&amp;$W$4&amp;ROW()&amp;"': De datum uit dienst mag niet voor de datum in dienst vallen.", ""), IF(D162&gt;Datum_werkingsjaar_einde, "| Veld '"&amp;$V$4&amp;ROW()&amp;"': De datum in dienst mag niet na 31/12/"&amp;Datum_werkingsjaar&amp;" vallen.  ", ""))</f>
        <v/>
      </c>
      <c r="W162" s="191" t="str" cm="1">
        <f t="array" ref="W162">IF(D162&gt;E162, IF(E162&lt;&gt;"", "  ", ""), IF(E162&lt;&gt;"", IF(E162&lt;Datum_werkingsjaar_begin, "| Veld '"&amp;$W$4&amp;ROW()&amp;"': De datum uit dienst mag niet vóór 1/01/"&amp;Datum_werkingsjaar&amp;" vallen.  ", ""), ""))</f>
        <v/>
      </c>
      <c r="X162" s="191" t="str">
        <f t="shared" si="31"/>
        <v/>
      </c>
      <c r="Y162" s="191" t="str">
        <f t="shared" si="32"/>
        <v/>
      </c>
      <c r="Z162" s="194" t="str">
        <f t="shared" si="41"/>
        <v/>
      </c>
      <c r="AA162" s="191" t="str">
        <f>IF(I162&lt;&gt;1, IF(SUM(I162:$I$204)&lt;&gt;0, "| Laat geen witruimte tussen ingevulde rijen.", ""), "")</f>
        <v/>
      </c>
      <c r="AB162" s="194" t="str">
        <f t="shared" si="42"/>
        <v/>
      </c>
      <c r="AD162" s="76" t="str">
        <f t="shared" si="43"/>
        <v/>
      </c>
    </row>
    <row r="163" spans="1:30" s="191" customFormat="1" ht="14.4" customHeight="1" x14ac:dyDescent="0.3">
      <c r="A163" s="149" t="str">
        <f t="shared" si="33"/>
        <v/>
      </c>
      <c r="B163" s="188" t="str">
        <f t="shared" si="34"/>
        <v/>
      </c>
      <c r="C163" s="200"/>
      <c r="D163" s="201"/>
      <c r="E163" s="201"/>
      <c r="F163" s="202"/>
      <c r="G163" s="189"/>
      <c r="H163" s="190" t="s">
        <v>84</v>
      </c>
      <c r="I163" s="191">
        <f t="shared" si="35"/>
        <v>0</v>
      </c>
      <c r="J163" s="192">
        <f t="shared" si="36"/>
        <v>0</v>
      </c>
      <c r="K163" s="191">
        <f t="shared" si="37"/>
        <v>0</v>
      </c>
      <c r="L163" s="191">
        <f t="shared" si="38"/>
        <v>0</v>
      </c>
      <c r="M163" s="191">
        <f t="shared" si="39"/>
        <v>0</v>
      </c>
      <c r="N163" s="191">
        <f t="shared" si="40"/>
        <v>0</v>
      </c>
      <c r="O163" s="192"/>
      <c r="T163" s="193"/>
      <c r="V163" s="191" t="str" cm="1">
        <f t="array" ref="V163">IF(E163&lt;&gt;"", IF(D163&gt;E163, "| Velden '"&amp;$V$4&amp;ROW()&amp;"' en '"&amp;$W$4&amp;ROW()&amp;"': De datum uit dienst mag niet voor de datum in dienst vallen.", ""), IF(D163&gt;Datum_werkingsjaar_einde, "| Veld '"&amp;$V$4&amp;ROW()&amp;"': De datum in dienst mag niet na 31/12/"&amp;Datum_werkingsjaar&amp;" vallen.  ", ""))</f>
        <v/>
      </c>
      <c r="W163" s="191" t="str" cm="1">
        <f t="array" ref="W163">IF(D163&gt;E163, IF(E163&lt;&gt;"", "  ", ""), IF(E163&lt;&gt;"", IF(E163&lt;Datum_werkingsjaar_begin, "| Veld '"&amp;$W$4&amp;ROW()&amp;"': De datum uit dienst mag niet vóór 1/01/"&amp;Datum_werkingsjaar&amp;" vallen.  ", ""), ""))</f>
        <v/>
      </c>
      <c r="X163" s="191" t="str">
        <f t="shared" si="31"/>
        <v/>
      </c>
      <c r="Y163" s="191" t="str">
        <f t="shared" si="32"/>
        <v/>
      </c>
      <c r="Z163" s="194" t="str">
        <f t="shared" si="41"/>
        <v/>
      </c>
      <c r="AA163" s="191" t="str">
        <f>IF(I163&lt;&gt;1, IF(SUM(I163:$I$204)&lt;&gt;0, "| Laat geen witruimte tussen ingevulde rijen.", ""), "")</f>
        <v/>
      </c>
      <c r="AB163" s="194" t="str">
        <f t="shared" si="42"/>
        <v/>
      </c>
      <c r="AD163" s="76" t="str">
        <f t="shared" si="43"/>
        <v/>
      </c>
    </row>
    <row r="164" spans="1:30" s="191" customFormat="1" ht="14.4" customHeight="1" x14ac:dyDescent="0.3">
      <c r="A164" s="149" t="str">
        <f t="shared" si="33"/>
        <v/>
      </c>
      <c r="B164" s="188" t="str">
        <f t="shared" si="34"/>
        <v/>
      </c>
      <c r="C164" s="200"/>
      <c r="D164" s="201"/>
      <c r="E164" s="201"/>
      <c r="F164" s="202"/>
      <c r="G164" s="189"/>
      <c r="H164" s="190" t="s">
        <v>84</v>
      </c>
      <c r="I164" s="191">
        <f t="shared" si="35"/>
        <v>0</v>
      </c>
      <c r="J164" s="192">
        <f t="shared" si="36"/>
        <v>0</v>
      </c>
      <c r="K164" s="191">
        <f t="shared" si="37"/>
        <v>0</v>
      </c>
      <c r="L164" s="191">
        <f t="shared" si="38"/>
        <v>0</v>
      </c>
      <c r="M164" s="191">
        <f t="shared" si="39"/>
        <v>0</v>
      </c>
      <c r="N164" s="191">
        <f t="shared" si="40"/>
        <v>0</v>
      </c>
      <c r="O164" s="192"/>
      <c r="T164" s="193"/>
      <c r="V164" s="191" t="str" cm="1">
        <f t="array" ref="V164">IF(E164&lt;&gt;"", IF(D164&gt;E164, "| Velden '"&amp;$V$4&amp;ROW()&amp;"' en '"&amp;$W$4&amp;ROW()&amp;"': De datum uit dienst mag niet voor de datum in dienst vallen.", ""), IF(D164&gt;Datum_werkingsjaar_einde, "| Veld '"&amp;$V$4&amp;ROW()&amp;"': De datum in dienst mag niet na 31/12/"&amp;Datum_werkingsjaar&amp;" vallen.  ", ""))</f>
        <v/>
      </c>
      <c r="W164" s="191" t="str" cm="1">
        <f t="array" ref="W164">IF(D164&gt;E164, IF(E164&lt;&gt;"", "  ", ""), IF(E164&lt;&gt;"", IF(E164&lt;Datum_werkingsjaar_begin, "| Veld '"&amp;$W$4&amp;ROW()&amp;"': De datum uit dienst mag niet vóór 1/01/"&amp;Datum_werkingsjaar&amp;" vallen.  ", ""), ""))</f>
        <v/>
      </c>
      <c r="X164" s="191" t="str">
        <f t="shared" si="31"/>
        <v/>
      </c>
      <c r="Y164" s="191" t="str">
        <f t="shared" si="32"/>
        <v/>
      </c>
      <c r="Z164" s="194" t="str">
        <f t="shared" si="41"/>
        <v/>
      </c>
      <c r="AA164" s="191" t="str">
        <f>IF(I164&lt;&gt;1, IF(SUM(I164:$I$204)&lt;&gt;0, "| Laat geen witruimte tussen ingevulde rijen.", ""), "")</f>
        <v/>
      </c>
      <c r="AB164" s="194" t="str">
        <f t="shared" si="42"/>
        <v/>
      </c>
      <c r="AD164" s="76" t="str">
        <f t="shared" si="43"/>
        <v/>
      </c>
    </row>
    <row r="165" spans="1:30" s="191" customFormat="1" ht="14.4" customHeight="1" x14ac:dyDescent="0.3">
      <c r="A165" s="149" t="str">
        <f t="shared" si="33"/>
        <v/>
      </c>
      <c r="B165" s="188" t="str">
        <f t="shared" si="34"/>
        <v/>
      </c>
      <c r="C165" s="200"/>
      <c r="D165" s="201"/>
      <c r="E165" s="201"/>
      <c r="F165" s="202"/>
      <c r="G165" s="189"/>
      <c r="H165" s="190" t="s">
        <v>84</v>
      </c>
      <c r="I165" s="191">
        <f t="shared" si="35"/>
        <v>0</v>
      </c>
      <c r="J165" s="192">
        <f t="shared" si="36"/>
        <v>0</v>
      </c>
      <c r="K165" s="191">
        <f t="shared" si="37"/>
        <v>0</v>
      </c>
      <c r="L165" s="191">
        <f t="shared" si="38"/>
        <v>0</v>
      </c>
      <c r="M165" s="191">
        <f t="shared" si="39"/>
        <v>0</v>
      </c>
      <c r="N165" s="191">
        <f t="shared" si="40"/>
        <v>0</v>
      </c>
      <c r="O165" s="192"/>
      <c r="T165" s="193"/>
      <c r="V165" s="191" t="str" cm="1">
        <f t="array" ref="V165">IF(E165&lt;&gt;"", IF(D165&gt;E165, "| Velden '"&amp;$V$4&amp;ROW()&amp;"' en '"&amp;$W$4&amp;ROW()&amp;"': De datum uit dienst mag niet voor de datum in dienst vallen.", ""), IF(D165&gt;Datum_werkingsjaar_einde, "| Veld '"&amp;$V$4&amp;ROW()&amp;"': De datum in dienst mag niet na 31/12/"&amp;Datum_werkingsjaar&amp;" vallen.  ", ""))</f>
        <v/>
      </c>
      <c r="W165" s="191" t="str" cm="1">
        <f t="array" ref="W165">IF(D165&gt;E165, IF(E165&lt;&gt;"", "  ", ""), IF(E165&lt;&gt;"", IF(E165&lt;Datum_werkingsjaar_begin, "| Veld '"&amp;$W$4&amp;ROW()&amp;"': De datum uit dienst mag niet vóór 1/01/"&amp;Datum_werkingsjaar&amp;" vallen.  ", ""), ""))</f>
        <v/>
      </c>
      <c r="X165" s="191" t="str">
        <f t="shared" ref="X165:X196" si="44">IF(ISTEXT(F165), IFERROR(IF(SEARCH(".", F165)&lt;&gt;0, "| Veld '"&amp;X$4&amp;ROW()&amp;"': "&amp;Fout_punt), "| Veld '"&amp;X$4&amp;ROW()&amp;"': "&amp;Fout_geen_getal), IF(F165&lt;0, "| Veld '"&amp;X$4&amp;ROW()&amp;"': "&amp;Fout_negatief, IF(F165&gt;1, "| Veld '"&amp;X$4&amp;ROW()&amp;"': Dit getal mag niet groter dan 1 zijn.  ", "")))</f>
        <v/>
      </c>
      <c r="Y165" s="191" t="str">
        <f t="shared" ref="Y165:Y196" si="45">IF(ISTEXT(G165), IFERROR(IF(SEARCH(".", G165)&lt;&gt;0, "| Veld '"&amp;Y$4&amp;ROW()&amp;"': "&amp;Fout_punt), "| Veld '"&amp;Y$4&amp;ROW()&amp;"': "&amp;Fout_geen_getal), IF(G165&lt;0, "| Veld '"&amp;Y$4&amp;ROW()&amp;"': "&amp;Fout_negatief, ""))</f>
        <v/>
      </c>
      <c r="Z165" s="194" t="str">
        <f t="shared" si="41"/>
        <v/>
      </c>
      <c r="AA165" s="191" t="str">
        <f>IF(I165&lt;&gt;1, IF(SUM(I165:$I$204)&lt;&gt;0, "| Laat geen witruimte tussen ingevulde rijen.", ""), "")</f>
        <v/>
      </c>
      <c r="AB165" s="194" t="str">
        <f t="shared" si="42"/>
        <v/>
      </c>
      <c r="AD165" s="76" t="str">
        <f t="shared" si="43"/>
        <v/>
      </c>
    </row>
    <row r="166" spans="1:30" s="191" customFormat="1" ht="14.4" customHeight="1" x14ac:dyDescent="0.3">
      <c r="A166" s="149" t="str">
        <f t="shared" si="33"/>
        <v/>
      </c>
      <c r="B166" s="188" t="str">
        <f t="shared" si="34"/>
        <v/>
      </c>
      <c r="C166" s="200"/>
      <c r="D166" s="201"/>
      <c r="E166" s="201"/>
      <c r="F166" s="202"/>
      <c r="G166" s="189"/>
      <c r="H166" s="190" t="s">
        <v>84</v>
      </c>
      <c r="I166" s="191">
        <f t="shared" si="35"/>
        <v>0</v>
      </c>
      <c r="J166" s="192">
        <f t="shared" si="36"/>
        <v>0</v>
      </c>
      <c r="K166" s="191">
        <f t="shared" si="37"/>
        <v>0</v>
      </c>
      <c r="L166" s="191">
        <f t="shared" si="38"/>
        <v>0</v>
      </c>
      <c r="M166" s="191">
        <f t="shared" si="39"/>
        <v>0</v>
      </c>
      <c r="N166" s="191">
        <f t="shared" si="40"/>
        <v>0</v>
      </c>
      <c r="O166" s="192"/>
      <c r="T166" s="193"/>
      <c r="V166" s="191" t="str" cm="1">
        <f t="array" ref="V166">IF(E166&lt;&gt;"", IF(D166&gt;E166, "| Velden '"&amp;$V$4&amp;ROW()&amp;"' en '"&amp;$W$4&amp;ROW()&amp;"': De datum uit dienst mag niet voor de datum in dienst vallen.", ""), IF(D166&gt;Datum_werkingsjaar_einde, "| Veld '"&amp;$V$4&amp;ROW()&amp;"': De datum in dienst mag niet na 31/12/"&amp;Datum_werkingsjaar&amp;" vallen.  ", ""))</f>
        <v/>
      </c>
      <c r="W166" s="191" t="str" cm="1">
        <f t="array" ref="W166">IF(D166&gt;E166, IF(E166&lt;&gt;"", "  ", ""), IF(E166&lt;&gt;"", IF(E166&lt;Datum_werkingsjaar_begin, "| Veld '"&amp;$W$4&amp;ROW()&amp;"': De datum uit dienst mag niet vóór 1/01/"&amp;Datum_werkingsjaar&amp;" vallen.  ", ""), ""))</f>
        <v/>
      </c>
      <c r="X166" s="191" t="str">
        <f t="shared" si="44"/>
        <v/>
      </c>
      <c r="Y166" s="191" t="str">
        <f t="shared" si="45"/>
        <v/>
      </c>
      <c r="Z166" s="194" t="str">
        <f t="shared" si="41"/>
        <v/>
      </c>
      <c r="AA166" s="191" t="str">
        <f>IF(I166&lt;&gt;1, IF(SUM(I166:$I$204)&lt;&gt;0, "| Laat geen witruimte tussen ingevulde rijen.", ""), "")</f>
        <v/>
      </c>
      <c r="AB166" s="194" t="str">
        <f t="shared" si="42"/>
        <v/>
      </c>
      <c r="AD166" s="76" t="str">
        <f t="shared" si="43"/>
        <v/>
      </c>
    </row>
    <row r="167" spans="1:30" s="191" customFormat="1" ht="14.4" customHeight="1" x14ac:dyDescent="0.3">
      <c r="A167" s="149" t="str">
        <f t="shared" si="33"/>
        <v/>
      </c>
      <c r="B167" s="188" t="str">
        <f t="shared" si="34"/>
        <v/>
      </c>
      <c r="C167" s="200"/>
      <c r="D167" s="201"/>
      <c r="E167" s="201"/>
      <c r="F167" s="202"/>
      <c r="G167" s="189"/>
      <c r="H167" s="190" t="s">
        <v>84</v>
      </c>
      <c r="I167" s="191">
        <f t="shared" si="35"/>
        <v>0</v>
      </c>
      <c r="J167" s="192">
        <f t="shared" si="36"/>
        <v>0</v>
      </c>
      <c r="K167" s="191">
        <f t="shared" si="37"/>
        <v>0</v>
      </c>
      <c r="L167" s="191">
        <f t="shared" si="38"/>
        <v>0</v>
      </c>
      <c r="M167" s="191">
        <f t="shared" si="39"/>
        <v>0</v>
      </c>
      <c r="N167" s="191">
        <f t="shared" si="40"/>
        <v>0</v>
      </c>
      <c r="O167" s="192"/>
      <c r="T167" s="193"/>
      <c r="V167" s="191" t="str" cm="1">
        <f t="array" ref="V167">IF(E167&lt;&gt;"", IF(D167&gt;E167, "| Velden '"&amp;$V$4&amp;ROW()&amp;"' en '"&amp;$W$4&amp;ROW()&amp;"': De datum uit dienst mag niet voor de datum in dienst vallen.", ""), IF(D167&gt;Datum_werkingsjaar_einde, "| Veld '"&amp;$V$4&amp;ROW()&amp;"': De datum in dienst mag niet na 31/12/"&amp;Datum_werkingsjaar&amp;" vallen.  ", ""))</f>
        <v/>
      </c>
      <c r="W167" s="191" t="str" cm="1">
        <f t="array" ref="W167">IF(D167&gt;E167, IF(E167&lt;&gt;"", "  ", ""), IF(E167&lt;&gt;"", IF(E167&lt;Datum_werkingsjaar_begin, "| Veld '"&amp;$W$4&amp;ROW()&amp;"': De datum uit dienst mag niet vóór 1/01/"&amp;Datum_werkingsjaar&amp;" vallen.  ", ""), ""))</f>
        <v/>
      </c>
      <c r="X167" s="191" t="str">
        <f t="shared" si="44"/>
        <v/>
      </c>
      <c r="Y167" s="191" t="str">
        <f t="shared" si="45"/>
        <v/>
      </c>
      <c r="Z167" s="194" t="str">
        <f t="shared" si="41"/>
        <v/>
      </c>
      <c r="AA167" s="191" t="str">
        <f>IF(I167&lt;&gt;1, IF(SUM(I167:$I$204)&lt;&gt;0, "| Laat geen witruimte tussen ingevulde rijen.", ""), "")</f>
        <v/>
      </c>
      <c r="AB167" s="194" t="str">
        <f t="shared" si="42"/>
        <v/>
      </c>
      <c r="AD167" s="76" t="str">
        <f t="shared" si="43"/>
        <v/>
      </c>
    </row>
    <row r="168" spans="1:30" s="191" customFormat="1" ht="14.4" customHeight="1" x14ac:dyDescent="0.3">
      <c r="A168" s="149" t="str">
        <f t="shared" si="33"/>
        <v/>
      </c>
      <c r="B168" s="188" t="str">
        <f t="shared" si="34"/>
        <v/>
      </c>
      <c r="C168" s="200"/>
      <c r="D168" s="201"/>
      <c r="E168" s="201"/>
      <c r="F168" s="202"/>
      <c r="G168" s="189"/>
      <c r="H168" s="190" t="s">
        <v>84</v>
      </c>
      <c r="I168" s="191">
        <f t="shared" si="35"/>
        <v>0</v>
      </c>
      <c r="J168" s="192">
        <f t="shared" si="36"/>
        <v>0</v>
      </c>
      <c r="K168" s="191">
        <f t="shared" si="37"/>
        <v>0</v>
      </c>
      <c r="L168" s="191">
        <f t="shared" si="38"/>
        <v>0</v>
      </c>
      <c r="M168" s="191">
        <f t="shared" si="39"/>
        <v>0</v>
      </c>
      <c r="N168" s="191">
        <f t="shared" si="40"/>
        <v>0</v>
      </c>
      <c r="O168" s="192"/>
      <c r="T168" s="193"/>
      <c r="V168" s="191" t="str" cm="1">
        <f t="array" ref="V168">IF(E168&lt;&gt;"", IF(D168&gt;E168, "| Velden '"&amp;$V$4&amp;ROW()&amp;"' en '"&amp;$W$4&amp;ROW()&amp;"': De datum uit dienst mag niet voor de datum in dienst vallen.", ""), IF(D168&gt;Datum_werkingsjaar_einde, "| Veld '"&amp;$V$4&amp;ROW()&amp;"': De datum in dienst mag niet na 31/12/"&amp;Datum_werkingsjaar&amp;" vallen.  ", ""))</f>
        <v/>
      </c>
      <c r="W168" s="191" t="str" cm="1">
        <f t="array" ref="W168">IF(D168&gt;E168, IF(E168&lt;&gt;"", "  ", ""), IF(E168&lt;&gt;"", IF(E168&lt;Datum_werkingsjaar_begin, "| Veld '"&amp;$W$4&amp;ROW()&amp;"': De datum uit dienst mag niet vóór 1/01/"&amp;Datum_werkingsjaar&amp;" vallen.  ", ""), ""))</f>
        <v/>
      </c>
      <c r="X168" s="191" t="str">
        <f t="shared" si="44"/>
        <v/>
      </c>
      <c r="Y168" s="191" t="str">
        <f t="shared" si="45"/>
        <v/>
      </c>
      <c r="Z168" s="194" t="str">
        <f t="shared" si="41"/>
        <v/>
      </c>
      <c r="AA168" s="191" t="str">
        <f>IF(I168&lt;&gt;1, IF(SUM(I168:$I$204)&lt;&gt;0, "| Laat geen witruimte tussen ingevulde rijen.", ""), "")</f>
        <v/>
      </c>
      <c r="AB168" s="194" t="str">
        <f t="shared" si="42"/>
        <v/>
      </c>
      <c r="AD168" s="76" t="str">
        <f t="shared" si="43"/>
        <v/>
      </c>
    </row>
    <row r="169" spans="1:30" s="191" customFormat="1" ht="14.4" customHeight="1" x14ac:dyDescent="0.3">
      <c r="A169" s="149" t="str">
        <f t="shared" si="33"/>
        <v/>
      </c>
      <c r="B169" s="188" t="str">
        <f t="shared" si="34"/>
        <v/>
      </c>
      <c r="C169" s="200"/>
      <c r="D169" s="201"/>
      <c r="E169" s="201"/>
      <c r="F169" s="202"/>
      <c r="G169" s="189"/>
      <c r="H169" s="190" t="s">
        <v>84</v>
      </c>
      <c r="I169" s="191">
        <f t="shared" si="35"/>
        <v>0</v>
      </c>
      <c r="J169" s="192">
        <f t="shared" si="36"/>
        <v>0</v>
      </c>
      <c r="K169" s="191">
        <f t="shared" si="37"/>
        <v>0</v>
      </c>
      <c r="L169" s="191">
        <f t="shared" si="38"/>
        <v>0</v>
      </c>
      <c r="M169" s="191">
        <f t="shared" si="39"/>
        <v>0</v>
      </c>
      <c r="N169" s="191">
        <f t="shared" si="40"/>
        <v>0</v>
      </c>
      <c r="O169" s="192"/>
      <c r="T169" s="193"/>
      <c r="V169" s="191" t="str" cm="1">
        <f t="array" ref="V169">IF(E169&lt;&gt;"", IF(D169&gt;E169, "| Velden '"&amp;$V$4&amp;ROW()&amp;"' en '"&amp;$W$4&amp;ROW()&amp;"': De datum uit dienst mag niet voor de datum in dienst vallen.", ""), IF(D169&gt;Datum_werkingsjaar_einde, "| Veld '"&amp;$V$4&amp;ROW()&amp;"': De datum in dienst mag niet na 31/12/"&amp;Datum_werkingsjaar&amp;" vallen.  ", ""))</f>
        <v/>
      </c>
      <c r="W169" s="191" t="str" cm="1">
        <f t="array" ref="W169">IF(D169&gt;E169, IF(E169&lt;&gt;"", "  ", ""), IF(E169&lt;&gt;"", IF(E169&lt;Datum_werkingsjaar_begin, "| Veld '"&amp;$W$4&amp;ROW()&amp;"': De datum uit dienst mag niet vóór 1/01/"&amp;Datum_werkingsjaar&amp;" vallen.  ", ""), ""))</f>
        <v/>
      </c>
      <c r="X169" s="191" t="str">
        <f t="shared" si="44"/>
        <v/>
      </c>
      <c r="Y169" s="191" t="str">
        <f t="shared" si="45"/>
        <v/>
      </c>
      <c r="Z169" s="194" t="str">
        <f t="shared" si="41"/>
        <v/>
      </c>
      <c r="AA169" s="191" t="str">
        <f>IF(I169&lt;&gt;1, IF(SUM(I169:$I$204)&lt;&gt;0, "| Laat geen witruimte tussen ingevulde rijen.", ""), "")</f>
        <v/>
      </c>
      <c r="AB169" s="194" t="str">
        <f t="shared" si="42"/>
        <v/>
      </c>
      <c r="AD169" s="76" t="str">
        <f t="shared" si="43"/>
        <v/>
      </c>
    </row>
    <row r="170" spans="1:30" s="191" customFormat="1" ht="14.4" customHeight="1" x14ac:dyDescent="0.3">
      <c r="A170" s="149" t="str">
        <f t="shared" si="33"/>
        <v/>
      </c>
      <c r="B170" s="188" t="str">
        <f t="shared" si="34"/>
        <v/>
      </c>
      <c r="C170" s="200"/>
      <c r="D170" s="201"/>
      <c r="E170" s="201"/>
      <c r="F170" s="202"/>
      <c r="G170" s="189"/>
      <c r="H170" s="190" t="s">
        <v>84</v>
      </c>
      <c r="I170" s="191">
        <f t="shared" si="35"/>
        <v>0</v>
      </c>
      <c r="J170" s="192">
        <f t="shared" si="36"/>
        <v>0</v>
      </c>
      <c r="K170" s="191">
        <f t="shared" si="37"/>
        <v>0</v>
      </c>
      <c r="L170" s="191">
        <f t="shared" si="38"/>
        <v>0</v>
      </c>
      <c r="M170" s="191">
        <f t="shared" si="39"/>
        <v>0</v>
      </c>
      <c r="N170" s="191">
        <f t="shared" si="40"/>
        <v>0</v>
      </c>
      <c r="O170" s="192"/>
      <c r="T170" s="193"/>
      <c r="V170" s="191" t="str" cm="1">
        <f t="array" ref="V170">IF(E170&lt;&gt;"", IF(D170&gt;E170, "| Velden '"&amp;$V$4&amp;ROW()&amp;"' en '"&amp;$W$4&amp;ROW()&amp;"': De datum uit dienst mag niet voor de datum in dienst vallen.", ""), IF(D170&gt;Datum_werkingsjaar_einde, "| Veld '"&amp;$V$4&amp;ROW()&amp;"': De datum in dienst mag niet na 31/12/"&amp;Datum_werkingsjaar&amp;" vallen.  ", ""))</f>
        <v/>
      </c>
      <c r="W170" s="191" t="str" cm="1">
        <f t="array" ref="W170">IF(D170&gt;E170, IF(E170&lt;&gt;"", "  ", ""), IF(E170&lt;&gt;"", IF(E170&lt;Datum_werkingsjaar_begin, "| Veld '"&amp;$W$4&amp;ROW()&amp;"': De datum uit dienst mag niet vóór 1/01/"&amp;Datum_werkingsjaar&amp;" vallen.  ", ""), ""))</f>
        <v/>
      </c>
      <c r="X170" s="191" t="str">
        <f t="shared" si="44"/>
        <v/>
      </c>
      <c r="Y170" s="191" t="str">
        <f t="shared" si="45"/>
        <v/>
      </c>
      <c r="Z170" s="194" t="str">
        <f t="shared" si="41"/>
        <v/>
      </c>
      <c r="AA170" s="191" t="str">
        <f>IF(I170&lt;&gt;1, IF(SUM(I170:$I$204)&lt;&gt;0, "| Laat geen witruimte tussen ingevulde rijen.", ""), "")</f>
        <v/>
      </c>
      <c r="AB170" s="194" t="str">
        <f t="shared" si="42"/>
        <v/>
      </c>
      <c r="AD170" s="76" t="str">
        <f t="shared" si="43"/>
        <v/>
      </c>
    </row>
    <row r="171" spans="1:30" s="191" customFormat="1" ht="14.4" customHeight="1" x14ac:dyDescent="0.3">
      <c r="A171" s="149" t="str">
        <f t="shared" si="33"/>
        <v/>
      </c>
      <c r="B171" s="188" t="str">
        <f t="shared" si="34"/>
        <v/>
      </c>
      <c r="C171" s="200"/>
      <c r="D171" s="201"/>
      <c r="E171" s="201"/>
      <c r="F171" s="202"/>
      <c r="G171" s="189"/>
      <c r="H171" s="190" t="s">
        <v>84</v>
      </c>
      <c r="I171" s="191">
        <f t="shared" si="35"/>
        <v>0</v>
      </c>
      <c r="J171" s="192">
        <f t="shared" si="36"/>
        <v>0</v>
      </c>
      <c r="K171" s="191">
        <f t="shared" si="37"/>
        <v>0</v>
      </c>
      <c r="L171" s="191">
        <f t="shared" si="38"/>
        <v>0</v>
      </c>
      <c r="M171" s="191">
        <f t="shared" si="39"/>
        <v>0</v>
      </c>
      <c r="N171" s="191">
        <f t="shared" si="40"/>
        <v>0</v>
      </c>
      <c r="O171" s="192"/>
      <c r="T171" s="193"/>
      <c r="V171" s="191" t="str" cm="1">
        <f t="array" ref="V171">IF(E171&lt;&gt;"", IF(D171&gt;E171, "| Velden '"&amp;$V$4&amp;ROW()&amp;"' en '"&amp;$W$4&amp;ROW()&amp;"': De datum uit dienst mag niet voor de datum in dienst vallen.", ""), IF(D171&gt;Datum_werkingsjaar_einde, "| Veld '"&amp;$V$4&amp;ROW()&amp;"': De datum in dienst mag niet na 31/12/"&amp;Datum_werkingsjaar&amp;" vallen.  ", ""))</f>
        <v/>
      </c>
      <c r="W171" s="191" t="str" cm="1">
        <f t="array" ref="W171">IF(D171&gt;E171, IF(E171&lt;&gt;"", "  ", ""), IF(E171&lt;&gt;"", IF(E171&lt;Datum_werkingsjaar_begin, "| Veld '"&amp;$W$4&amp;ROW()&amp;"': De datum uit dienst mag niet vóór 1/01/"&amp;Datum_werkingsjaar&amp;" vallen.  ", ""), ""))</f>
        <v/>
      </c>
      <c r="X171" s="191" t="str">
        <f t="shared" si="44"/>
        <v/>
      </c>
      <c r="Y171" s="191" t="str">
        <f t="shared" si="45"/>
        <v/>
      </c>
      <c r="Z171" s="194" t="str">
        <f t="shared" si="41"/>
        <v/>
      </c>
      <c r="AA171" s="191" t="str">
        <f>IF(I171&lt;&gt;1, IF(SUM(I171:$I$204)&lt;&gt;0, "| Laat geen witruimte tussen ingevulde rijen.", ""), "")</f>
        <v/>
      </c>
      <c r="AB171" s="194" t="str">
        <f t="shared" si="42"/>
        <v/>
      </c>
      <c r="AD171" s="76" t="str">
        <f t="shared" si="43"/>
        <v/>
      </c>
    </row>
    <row r="172" spans="1:30" s="191" customFormat="1" ht="14.4" customHeight="1" x14ac:dyDescent="0.3">
      <c r="A172" s="149" t="str">
        <f t="shared" si="33"/>
        <v/>
      </c>
      <c r="B172" s="188" t="str">
        <f t="shared" si="34"/>
        <v/>
      </c>
      <c r="C172" s="200"/>
      <c r="D172" s="201"/>
      <c r="E172" s="201"/>
      <c r="F172" s="202"/>
      <c r="G172" s="189"/>
      <c r="H172" s="190" t="s">
        <v>84</v>
      </c>
      <c r="I172" s="191">
        <f t="shared" si="35"/>
        <v>0</v>
      </c>
      <c r="J172" s="192">
        <f t="shared" si="36"/>
        <v>0</v>
      </c>
      <c r="K172" s="191">
        <f t="shared" si="37"/>
        <v>0</v>
      </c>
      <c r="L172" s="191">
        <f t="shared" si="38"/>
        <v>0</v>
      </c>
      <c r="M172" s="191">
        <f t="shared" si="39"/>
        <v>0</v>
      </c>
      <c r="N172" s="191">
        <f t="shared" si="40"/>
        <v>0</v>
      </c>
      <c r="O172" s="192"/>
      <c r="T172" s="193"/>
      <c r="V172" s="191" t="str" cm="1">
        <f t="array" ref="V172">IF(E172&lt;&gt;"", IF(D172&gt;E172, "| Velden '"&amp;$V$4&amp;ROW()&amp;"' en '"&amp;$W$4&amp;ROW()&amp;"': De datum uit dienst mag niet voor de datum in dienst vallen.", ""), IF(D172&gt;Datum_werkingsjaar_einde, "| Veld '"&amp;$V$4&amp;ROW()&amp;"': De datum in dienst mag niet na 31/12/"&amp;Datum_werkingsjaar&amp;" vallen.  ", ""))</f>
        <v/>
      </c>
      <c r="W172" s="191" t="str" cm="1">
        <f t="array" ref="W172">IF(D172&gt;E172, IF(E172&lt;&gt;"", "  ", ""), IF(E172&lt;&gt;"", IF(E172&lt;Datum_werkingsjaar_begin, "| Veld '"&amp;$W$4&amp;ROW()&amp;"': De datum uit dienst mag niet vóór 1/01/"&amp;Datum_werkingsjaar&amp;" vallen.  ", ""), ""))</f>
        <v/>
      </c>
      <c r="X172" s="191" t="str">
        <f t="shared" si="44"/>
        <v/>
      </c>
      <c r="Y172" s="191" t="str">
        <f t="shared" si="45"/>
        <v/>
      </c>
      <c r="Z172" s="194" t="str">
        <f t="shared" si="41"/>
        <v/>
      </c>
      <c r="AA172" s="191" t="str">
        <f>IF(I172&lt;&gt;1, IF(SUM(I172:$I$204)&lt;&gt;0, "| Laat geen witruimte tussen ingevulde rijen.", ""), "")</f>
        <v/>
      </c>
      <c r="AB172" s="194" t="str">
        <f t="shared" si="42"/>
        <v/>
      </c>
      <c r="AD172" s="76" t="str">
        <f t="shared" si="43"/>
        <v/>
      </c>
    </row>
    <row r="173" spans="1:30" s="191" customFormat="1" ht="14.4" customHeight="1" x14ac:dyDescent="0.3">
      <c r="A173" s="149" t="str">
        <f t="shared" si="33"/>
        <v/>
      </c>
      <c r="B173" s="188" t="str">
        <f t="shared" si="34"/>
        <v/>
      </c>
      <c r="C173" s="200"/>
      <c r="D173" s="201"/>
      <c r="E173" s="201"/>
      <c r="F173" s="202"/>
      <c r="G173" s="189"/>
      <c r="H173" s="190" t="s">
        <v>84</v>
      </c>
      <c r="I173" s="191">
        <f t="shared" si="35"/>
        <v>0</v>
      </c>
      <c r="J173" s="192">
        <f t="shared" si="36"/>
        <v>0</v>
      </c>
      <c r="K173" s="191">
        <f t="shared" si="37"/>
        <v>0</v>
      </c>
      <c r="L173" s="191">
        <f t="shared" si="38"/>
        <v>0</v>
      </c>
      <c r="M173" s="191">
        <f t="shared" si="39"/>
        <v>0</v>
      </c>
      <c r="N173" s="191">
        <f t="shared" si="40"/>
        <v>0</v>
      </c>
      <c r="O173" s="192"/>
      <c r="T173" s="193"/>
      <c r="V173" s="191" t="str" cm="1">
        <f t="array" ref="V173">IF(E173&lt;&gt;"", IF(D173&gt;E173, "| Velden '"&amp;$V$4&amp;ROW()&amp;"' en '"&amp;$W$4&amp;ROW()&amp;"': De datum uit dienst mag niet voor de datum in dienst vallen.", ""), IF(D173&gt;Datum_werkingsjaar_einde, "| Veld '"&amp;$V$4&amp;ROW()&amp;"': De datum in dienst mag niet na 31/12/"&amp;Datum_werkingsjaar&amp;" vallen.  ", ""))</f>
        <v/>
      </c>
      <c r="W173" s="191" t="str" cm="1">
        <f t="array" ref="W173">IF(D173&gt;E173, IF(E173&lt;&gt;"", "  ", ""), IF(E173&lt;&gt;"", IF(E173&lt;Datum_werkingsjaar_begin, "| Veld '"&amp;$W$4&amp;ROW()&amp;"': De datum uit dienst mag niet vóór 1/01/"&amp;Datum_werkingsjaar&amp;" vallen.  ", ""), ""))</f>
        <v/>
      </c>
      <c r="X173" s="191" t="str">
        <f t="shared" si="44"/>
        <v/>
      </c>
      <c r="Y173" s="191" t="str">
        <f t="shared" si="45"/>
        <v/>
      </c>
      <c r="Z173" s="194" t="str">
        <f t="shared" si="41"/>
        <v/>
      </c>
      <c r="AA173" s="191" t="str">
        <f>IF(I173&lt;&gt;1, IF(SUM(I173:$I$204)&lt;&gt;0, "| Laat geen witruimte tussen ingevulde rijen.", ""), "")</f>
        <v/>
      </c>
      <c r="AB173" s="194" t="str">
        <f t="shared" si="42"/>
        <v/>
      </c>
      <c r="AD173" s="76" t="str">
        <f t="shared" si="43"/>
        <v/>
      </c>
    </row>
    <row r="174" spans="1:30" s="191" customFormat="1" ht="14.4" customHeight="1" x14ac:dyDescent="0.3">
      <c r="A174" s="149" t="str">
        <f t="shared" si="33"/>
        <v/>
      </c>
      <c r="B174" s="188" t="str">
        <f t="shared" si="34"/>
        <v/>
      </c>
      <c r="C174" s="200"/>
      <c r="D174" s="201"/>
      <c r="E174" s="201"/>
      <c r="F174" s="202"/>
      <c r="G174" s="189"/>
      <c r="H174" s="190" t="s">
        <v>84</v>
      </c>
      <c r="I174" s="191">
        <f t="shared" si="35"/>
        <v>0</v>
      </c>
      <c r="J174" s="192">
        <f t="shared" si="36"/>
        <v>0</v>
      </c>
      <c r="K174" s="191">
        <f t="shared" si="37"/>
        <v>0</v>
      </c>
      <c r="L174" s="191">
        <f t="shared" si="38"/>
        <v>0</v>
      </c>
      <c r="M174" s="191">
        <f t="shared" si="39"/>
        <v>0</v>
      </c>
      <c r="N174" s="191">
        <f t="shared" si="40"/>
        <v>0</v>
      </c>
      <c r="O174" s="192"/>
      <c r="T174" s="193"/>
      <c r="V174" s="191" t="str" cm="1">
        <f t="array" ref="V174">IF(E174&lt;&gt;"", IF(D174&gt;E174, "| Velden '"&amp;$V$4&amp;ROW()&amp;"' en '"&amp;$W$4&amp;ROW()&amp;"': De datum uit dienst mag niet voor de datum in dienst vallen.", ""), IF(D174&gt;Datum_werkingsjaar_einde, "| Veld '"&amp;$V$4&amp;ROW()&amp;"': De datum in dienst mag niet na 31/12/"&amp;Datum_werkingsjaar&amp;" vallen.  ", ""))</f>
        <v/>
      </c>
      <c r="W174" s="191" t="str" cm="1">
        <f t="array" ref="W174">IF(D174&gt;E174, IF(E174&lt;&gt;"", "  ", ""), IF(E174&lt;&gt;"", IF(E174&lt;Datum_werkingsjaar_begin, "| Veld '"&amp;$W$4&amp;ROW()&amp;"': De datum uit dienst mag niet vóór 1/01/"&amp;Datum_werkingsjaar&amp;" vallen.  ", ""), ""))</f>
        <v/>
      </c>
      <c r="X174" s="191" t="str">
        <f t="shared" si="44"/>
        <v/>
      </c>
      <c r="Y174" s="191" t="str">
        <f t="shared" si="45"/>
        <v/>
      </c>
      <c r="Z174" s="194" t="str">
        <f t="shared" si="41"/>
        <v/>
      </c>
      <c r="AA174" s="191" t="str">
        <f>IF(I174&lt;&gt;1, IF(SUM(I174:$I$204)&lt;&gt;0, "| Laat geen witruimte tussen ingevulde rijen.", ""), "")</f>
        <v/>
      </c>
      <c r="AB174" s="194" t="str">
        <f t="shared" si="42"/>
        <v/>
      </c>
      <c r="AD174" s="76" t="str">
        <f t="shared" si="43"/>
        <v/>
      </c>
    </row>
    <row r="175" spans="1:30" s="191" customFormat="1" ht="14.4" customHeight="1" x14ac:dyDescent="0.3">
      <c r="A175" s="149" t="str">
        <f t="shared" si="33"/>
        <v/>
      </c>
      <c r="B175" s="188" t="str">
        <f t="shared" si="34"/>
        <v/>
      </c>
      <c r="C175" s="200"/>
      <c r="D175" s="201"/>
      <c r="E175" s="201"/>
      <c r="F175" s="202"/>
      <c r="G175" s="189"/>
      <c r="H175" s="190" t="s">
        <v>84</v>
      </c>
      <c r="I175" s="191">
        <f t="shared" si="35"/>
        <v>0</v>
      </c>
      <c r="J175" s="192">
        <f t="shared" si="36"/>
        <v>0</v>
      </c>
      <c r="K175" s="191">
        <f t="shared" si="37"/>
        <v>0</v>
      </c>
      <c r="L175" s="191">
        <f t="shared" si="38"/>
        <v>0</v>
      </c>
      <c r="M175" s="191">
        <f t="shared" si="39"/>
        <v>0</v>
      </c>
      <c r="N175" s="191">
        <f t="shared" si="40"/>
        <v>0</v>
      </c>
      <c r="O175" s="192"/>
      <c r="T175" s="193"/>
      <c r="V175" s="191" t="str" cm="1">
        <f t="array" ref="V175">IF(E175&lt;&gt;"", IF(D175&gt;E175, "| Velden '"&amp;$V$4&amp;ROW()&amp;"' en '"&amp;$W$4&amp;ROW()&amp;"': De datum uit dienst mag niet voor de datum in dienst vallen.", ""), IF(D175&gt;Datum_werkingsjaar_einde, "| Veld '"&amp;$V$4&amp;ROW()&amp;"': De datum in dienst mag niet na 31/12/"&amp;Datum_werkingsjaar&amp;" vallen.  ", ""))</f>
        <v/>
      </c>
      <c r="W175" s="191" t="str" cm="1">
        <f t="array" ref="W175">IF(D175&gt;E175, IF(E175&lt;&gt;"", "  ", ""), IF(E175&lt;&gt;"", IF(E175&lt;Datum_werkingsjaar_begin, "| Veld '"&amp;$W$4&amp;ROW()&amp;"': De datum uit dienst mag niet vóór 1/01/"&amp;Datum_werkingsjaar&amp;" vallen.  ", ""), ""))</f>
        <v/>
      </c>
      <c r="X175" s="191" t="str">
        <f t="shared" si="44"/>
        <v/>
      </c>
      <c r="Y175" s="191" t="str">
        <f t="shared" si="45"/>
        <v/>
      </c>
      <c r="Z175" s="194" t="str">
        <f t="shared" si="41"/>
        <v/>
      </c>
      <c r="AA175" s="191" t="str">
        <f>IF(I175&lt;&gt;1, IF(SUM(I175:$I$204)&lt;&gt;0, "| Laat geen witruimte tussen ingevulde rijen.", ""), "")</f>
        <v/>
      </c>
      <c r="AB175" s="194" t="str">
        <f t="shared" si="42"/>
        <v/>
      </c>
      <c r="AD175" s="76" t="str">
        <f t="shared" si="43"/>
        <v/>
      </c>
    </row>
    <row r="176" spans="1:30" s="191" customFormat="1" ht="14.4" customHeight="1" x14ac:dyDescent="0.3">
      <c r="A176" s="149" t="str">
        <f t="shared" si="33"/>
        <v/>
      </c>
      <c r="B176" s="188" t="str">
        <f t="shared" si="34"/>
        <v/>
      </c>
      <c r="C176" s="200"/>
      <c r="D176" s="201"/>
      <c r="E176" s="201"/>
      <c r="F176" s="202"/>
      <c r="G176" s="189"/>
      <c r="H176" s="190" t="s">
        <v>84</v>
      </c>
      <c r="I176" s="191">
        <f t="shared" si="35"/>
        <v>0</v>
      </c>
      <c r="J176" s="192">
        <f t="shared" si="36"/>
        <v>0</v>
      </c>
      <c r="K176" s="191">
        <f t="shared" si="37"/>
        <v>0</v>
      </c>
      <c r="L176" s="191">
        <f t="shared" si="38"/>
        <v>0</v>
      </c>
      <c r="M176" s="191">
        <f t="shared" si="39"/>
        <v>0</v>
      </c>
      <c r="N176" s="191">
        <f t="shared" si="40"/>
        <v>0</v>
      </c>
      <c r="O176" s="192"/>
      <c r="T176" s="193"/>
      <c r="V176" s="191" t="str" cm="1">
        <f t="array" ref="V176">IF(E176&lt;&gt;"", IF(D176&gt;E176, "| Velden '"&amp;$V$4&amp;ROW()&amp;"' en '"&amp;$W$4&amp;ROW()&amp;"': De datum uit dienst mag niet voor de datum in dienst vallen.", ""), IF(D176&gt;Datum_werkingsjaar_einde, "| Veld '"&amp;$V$4&amp;ROW()&amp;"': De datum in dienst mag niet na 31/12/"&amp;Datum_werkingsjaar&amp;" vallen.  ", ""))</f>
        <v/>
      </c>
      <c r="W176" s="191" t="str" cm="1">
        <f t="array" ref="W176">IF(D176&gt;E176, IF(E176&lt;&gt;"", "  ", ""), IF(E176&lt;&gt;"", IF(E176&lt;Datum_werkingsjaar_begin, "| Veld '"&amp;$W$4&amp;ROW()&amp;"': De datum uit dienst mag niet vóór 1/01/"&amp;Datum_werkingsjaar&amp;" vallen.  ", ""), ""))</f>
        <v/>
      </c>
      <c r="X176" s="191" t="str">
        <f t="shared" si="44"/>
        <v/>
      </c>
      <c r="Y176" s="191" t="str">
        <f t="shared" si="45"/>
        <v/>
      </c>
      <c r="Z176" s="194" t="str">
        <f t="shared" si="41"/>
        <v/>
      </c>
      <c r="AA176" s="191" t="str">
        <f>IF(I176&lt;&gt;1, IF(SUM(I176:$I$204)&lt;&gt;0, "| Laat geen witruimte tussen ingevulde rijen.", ""), "")</f>
        <v/>
      </c>
      <c r="AB176" s="194" t="str">
        <f t="shared" si="42"/>
        <v/>
      </c>
      <c r="AD176" s="76" t="str">
        <f t="shared" si="43"/>
        <v/>
      </c>
    </row>
    <row r="177" spans="1:30" s="191" customFormat="1" ht="14.4" customHeight="1" x14ac:dyDescent="0.3">
      <c r="A177" s="149" t="str">
        <f t="shared" si="33"/>
        <v/>
      </c>
      <c r="B177" s="188" t="str">
        <f t="shared" si="34"/>
        <v/>
      </c>
      <c r="C177" s="200"/>
      <c r="D177" s="201"/>
      <c r="E177" s="201"/>
      <c r="F177" s="202"/>
      <c r="G177" s="189"/>
      <c r="H177" s="190" t="s">
        <v>84</v>
      </c>
      <c r="I177" s="191">
        <f t="shared" si="35"/>
        <v>0</v>
      </c>
      <c r="J177" s="192">
        <f t="shared" si="36"/>
        <v>0</v>
      </c>
      <c r="K177" s="191">
        <f t="shared" si="37"/>
        <v>0</v>
      </c>
      <c r="L177" s="191">
        <f t="shared" si="38"/>
        <v>0</v>
      </c>
      <c r="M177" s="191">
        <f t="shared" si="39"/>
        <v>0</v>
      </c>
      <c r="N177" s="191">
        <f t="shared" si="40"/>
        <v>0</v>
      </c>
      <c r="O177" s="192"/>
      <c r="T177" s="193"/>
      <c r="V177" s="191" t="str" cm="1">
        <f t="array" ref="V177">IF(E177&lt;&gt;"", IF(D177&gt;E177, "| Velden '"&amp;$V$4&amp;ROW()&amp;"' en '"&amp;$W$4&amp;ROW()&amp;"': De datum uit dienst mag niet voor de datum in dienst vallen.", ""), IF(D177&gt;Datum_werkingsjaar_einde, "| Veld '"&amp;$V$4&amp;ROW()&amp;"': De datum in dienst mag niet na 31/12/"&amp;Datum_werkingsjaar&amp;" vallen.  ", ""))</f>
        <v/>
      </c>
      <c r="W177" s="191" t="str" cm="1">
        <f t="array" ref="W177">IF(D177&gt;E177, IF(E177&lt;&gt;"", "  ", ""), IF(E177&lt;&gt;"", IF(E177&lt;Datum_werkingsjaar_begin, "| Veld '"&amp;$W$4&amp;ROW()&amp;"': De datum uit dienst mag niet vóór 1/01/"&amp;Datum_werkingsjaar&amp;" vallen.  ", ""), ""))</f>
        <v/>
      </c>
      <c r="X177" s="191" t="str">
        <f t="shared" si="44"/>
        <v/>
      </c>
      <c r="Y177" s="191" t="str">
        <f t="shared" si="45"/>
        <v/>
      </c>
      <c r="Z177" s="194" t="str">
        <f t="shared" si="41"/>
        <v/>
      </c>
      <c r="AA177" s="191" t="str">
        <f>IF(I177&lt;&gt;1, IF(SUM(I177:$I$204)&lt;&gt;0, "| Laat geen witruimte tussen ingevulde rijen.", ""), "")</f>
        <v/>
      </c>
      <c r="AB177" s="194" t="str">
        <f t="shared" si="42"/>
        <v/>
      </c>
      <c r="AD177" s="76" t="str">
        <f t="shared" si="43"/>
        <v/>
      </c>
    </row>
    <row r="178" spans="1:30" s="191" customFormat="1" ht="14.4" customHeight="1" x14ac:dyDescent="0.3">
      <c r="A178" s="149" t="str">
        <f t="shared" si="33"/>
        <v/>
      </c>
      <c r="B178" s="188" t="str">
        <f t="shared" si="34"/>
        <v/>
      </c>
      <c r="C178" s="200"/>
      <c r="D178" s="201"/>
      <c r="E178" s="201"/>
      <c r="F178" s="202"/>
      <c r="G178" s="189"/>
      <c r="H178" s="190" t="s">
        <v>84</v>
      </c>
      <c r="I178" s="191">
        <f t="shared" si="35"/>
        <v>0</v>
      </c>
      <c r="J178" s="192">
        <f t="shared" si="36"/>
        <v>0</v>
      </c>
      <c r="K178" s="191">
        <f t="shared" si="37"/>
        <v>0</v>
      </c>
      <c r="L178" s="191">
        <f t="shared" si="38"/>
        <v>0</v>
      </c>
      <c r="M178" s="191">
        <f t="shared" si="39"/>
        <v>0</v>
      </c>
      <c r="N178" s="191">
        <f t="shared" si="40"/>
        <v>0</v>
      </c>
      <c r="O178" s="192"/>
      <c r="T178" s="193"/>
      <c r="V178" s="191" t="str" cm="1">
        <f t="array" ref="V178">IF(E178&lt;&gt;"", IF(D178&gt;E178, "| Velden '"&amp;$V$4&amp;ROW()&amp;"' en '"&amp;$W$4&amp;ROW()&amp;"': De datum uit dienst mag niet voor de datum in dienst vallen.", ""), IF(D178&gt;Datum_werkingsjaar_einde, "| Veld '"&amp;$V$4&amp;ROW()&amp;"': De datum in dienst mag niet na 31/12/"&amp;Datum_werkingsjaar&amp;" vallen.  ", ""))</f>
        <v/>
      </c>
      <c r="W178" s="191" t="str" cm="1">
        <f t="array" ref="W178">IF(D178&gt;E178, IF(E178&lt;&gt;"", "  ", ""), IF(E178&lt;&gt;"", IF(E178&lt;Datum_werkingsjaar_begin, "| Veld '"&amp;$W$4&amp;ROW()&amp;"': De datum uit dienst mag niet vóór 1/01/"&amp;Datum_werkingsjaar&amp;" vallen.  ", ""), ""))</f>
        <v/>
      </c>
      <c r="X178" s="191" t="str">
        <f t="shared" si="44"/>
        <v/>
      </c>
      <c r="Y178" s="191" t="str">
        <f t="shared" si="45"/>
        <v/>
      </c>
      <c r="Z178" s="194" t="str">
        <f t="shared" si="41"/>
        <v/>
      </c>
      <c r="AA178" s="191" t="str">
        <f>IF(I178&lt;&gt;1, IF(SUM(I178:$I$204)&lt;&gt;0, "| Laat geen witruimte tussen ingevulde rijen.", ""), "")</f>
        <v/>
      </c>
      <c r="AB178" s="194" t="str">
        <f t="shared" si="42"/>
        <v/>
      </c>
      <c r="AD178" s="76" t="str">
        <f t="shared" si="43"/>
        <v/>
      </c>
    </row>
    <row r="179" spans="1:30" s="191" customFormat="1" ht="14.4" customHeight="1" x14ac:dyDescent="0.3">
      <c r="A179" s="149" t="str">
        <f t="shared" si="33"/>
        <v/>
      </c>
      <c r="B179" s="188" t="str">
        <f t="shared" si="34"/>
        <v/>
      </c>
      <c r="C179" s="200"/>
      <c r="D179" s="201"/>
      <c r="E179" s="201"/>
      <c r="F179" s="202"/>
      <c r="G179" s="189"/>
      <c r="H179" s="190" t="s">
        <v>84</v>
      </c>
      <c r="I179" s="191">
        <f t="shared" si="35"/>
        <v>0</v>
      </c>
      <c r="J179" s="192">
        <f t="shared" si="36"/>
        <v>0</v>
      </c>
      <c r="K179" s="191">
        <f t="shared" si="37"/>
        <v>0</v>
      </c>
      <c r="L179" s="191">
        <f t="shared" si="38"/>
        <v>0</v>
      </c>
      <c r="M179" s="191">
        <f t="shared" si="39"/>
        <v>0</v>
      </c>
      <c r="N179" s="191">
        <f t="shared" si="40"/>
        <v>0</v>
      </c>
      <c r="O179" s="192"/>
      <c r="T179" s="193"/>
      <c r="V179" s="191" t="str" cm="1">
        <f t="array" ref="V179">IF(E179&lt;&gt;"", IF(D179&gt;E179, "| Velden '"&amp;$V$4&amp;ROW()&amp;"' en '"&amp;$W$4&amp;ROW()&amp;"': De datum uit dienst mag niet voor de datum in dienst vallen.", ""), IF(D179&gt;Datum_werkingsjaar_einde, "| Veld '"&amp;$V$4&amp;ROW()&amp;"': De datum in dienst mag niet na 31/12/"&amp;Datum_werkingsjaar&amp;" vallen.  ", ""))</f>
        <v/>
      </c>
      <c r="W179" s="191" t="str" cm="1">
        <f t="array" ref="W179">IF(D179&gt;E179, IF(E179&lt;&gt;"", "  ", ""), IF(E179&lt;&gt;"", IF(E179&lt;Datum_werkingsjaar_begin, "| Veld '"&amp;$W$4&amp;ROW()&amp;"': De datum uit dienst mag niet vóór 1/01/"&amp;Datum_werkingsjaar&amp;" vallen.  ", ""), ""))</f>
        <v/>
      </c>
      <c r="X179" s="191" t="str">
        <f t="shared" si="44"/>
        <v/>
      </c>
      <c r="Y179" s="191" t="str">
        <f t="shared" si="45"/>
        <v/>
      </c>
      <c r="Z179" s="194" t="str">
        <f t="shared" si="41"/>
        <v/>
      </c>
      <c r="AA179" s="191" t="str">
        <f>IF(I179&lt;&gt;1, IF(SUM(I179:$I$204)&lt;&gt;0, "| Laat geen witruimte tussen ingevulde rijen.", ""), "")</f>
        <v/>
      </c>
      <c r="AB179" s="194" t="str">
        <f t="shared" si="42"/>
        <v/>
      </c>
      <c r="AD179" s="76" t="str">
        <f t="shared" si="43"/>
        <v/>
      </c>
    </row>
    <row r="180" spans="1:30" s="191" customFormat="1" ht="14.4" customHeight="1" x14ac:dyDescent="0.3">
      <c r="A180" s="149" t="str">
        <f t="shared" si="33"/>
        <v/>
      </c>
      <c r="B180" s="188" t="str">
        <f t="shared" si="34"/>
        <v/>
      </c>
      <c r="C180" s="200"/>
      <c r="D180" s="201"/>
      <c r="E180" s="201"/>
      <c r="F180" s="202"/>
      <c r="G180" s="189"/>
      <c r="H180" s="190" t="s">
        <v>84</v>
      </c>
      <c r="I180" s="191">
        <f t="shared" si="35"/>
        <v>0</v>
      </c>
      <c r="J180" s="192">
        <f t="shared" si="36"/>
        <v>0</v>
      </c>
      <c r="K180" s="191">
        <f t="shared" si="37"/>
        <v>0</v>
      </c>
      <c r="L180" s="191">
        <f t="shared" si="38"/>
        <v>0</v>
      </c>
      <c r="M180" s="191">
        <f t="shared" si="39"/>
        <v>0</v>
      </c>
      <c r="N180" s="191">
        <f t="shared" si="40"/>
        <v>0</v>
      </c>
      <c r="O180" s="192"/>
      <c r="T180" s="193"/>
      <c r="V180" s="191" t="str" cm="1">
        <f t="array" ref="V180">IF(E180&lt;&gt;"", IF(D180&gt;E180, "| Velden '"&amp;$V$4&amp;ROW()&amp;"' en '"&amp;$W$4&amp;ROW()&amp;"': De datum uit dienst mag niet voor de datum in dienst vallen.", ""), IF(D180&gt;Datum_werkingsjaar_einde, "| Veld '"&amp;$V$4&amp;ROW()&amp;"': De datum in dienst mag niet na 31/12/"&amp;Datum_werkingsjaar&amp;" vallen.  ", ""))</f>
        <v/>
      </c>
      <c r="W180" s="191" t="str" cm="1">
        <f t="array" ref="W180">IF(D180&gt;E180, IF(E180&lt;&gt;"", "  ", ""), IF(E180&lt;&gt;"", IF(E180&lt;Datum_werkingsjaar_begin, "| Veld '"&amp;$W$4&amp;ROW()&amp;"': De datum uit dienst mag niet vóór 1/01/"&amp;Datum_werkingsjaar&amp;" vallen.  ", ""), ""))</f>
        <v/>
      </c>
      <c r="X180" s="191" t="str">
        <f t="shared" si="44"/>
        <v/>
      </c>
      <c r="Y180" s="191" t="str">
        <f t="shared" si="45"/>
        <v/>
      </c>
      <c r="Z180" s="194" t="str">
        <f t="shared" si="41"/>
        <v/>
      </c>
      <c r="AA180" s="191" t="str">
        <f>IF(I180&lt;&gt;1, IF(SUM(I180:$I$204)&lt;&gt;0, "| Laat geen witruimte tussen ingevulde rijen.", ""), "")</f>
        <v/>
      </c>
      <c r="AB180" s="194" t="str">
        <f t="shared" si="42"/>
        <v/>
      </c>
      <c r="AD180" s="76" t="str">
        <f t="shared" si="43"/>
        <v/>
      </c>
    </row>
    <row r="181" spans="1:30" s="191" customFormat="1" ht="14.4" customHeight="1" x14ac:dyDescent="0.3">
      <c r="A181" s="149" t="str">
        <f t="shared" si="33"/>
        <v/>
      </c>
      <c r="B181" s="188" t="str">
        <f t="shared" si="34"/>
        <v/>
      </c>
      <c r="C181" s="200"/>
      <c r="D181" s="201"/>
      <c r="E181" s="201"/>
      <c r="F181" s="202"/>
      <c r="G181" s="189"/>
      <c r="H181" s="190" t="s">
        <v>84</v>
      </c>
      <c r="I181" s="191">
        <f t="shared" si="35"/>
        <v>0</v>
      </c>
      <c r="J181" s="192">
        <f t="shared" si="36"/>
        <v>0</v>
      </c>
      <c r="K181" s="191">
        <f t="shared" si="37"/>
        <v>0</v>
      </c>
      <c r="L181" s="191">
        <f t="shared" si="38"/>
        <v>0</v>
      </c>
      <c r="M181" s="191">
        <f t="shared" si="39"/>
        <v>0</v>
      </c>
      <c r="N181" s="191">
        <f t="shared" si="40"/>
        <v>0</v>
      </c>
      <c r="O181" s="192"/>
      <c r="T181" s="193"/>
      <c r="V181" s="191" t="str" cm="1">
        <f t="array" ref="V181">IF(E181&lt;&gt;"", IF(D181&gt;E181, "| Velden '"&amp;$V$4&amp;ROW()&amp;"' en '"&amp;$W$4&amp;ROW()&amp;"': De datum uit dienst mag niet voor de datum in dienst vallen.", ""), IF(D181&gt;Datum_werkingsjaar_einde, "| Veld '"&amp;$V$4&amp;ROW()&amp;"': De datum in dienst mag niet na 31/12/"&amp;Datum_werkingsjaar&amp;" vallen.  ", ""))</f>
        <v/>
      </c>
      <c r="W181" s="191" t="str" cm="1">
        <f t="array" ref="W181">IF(D181&gt;E181, IF(E181&lt;&gt;"", "  ", ""), IF(E181&lt;&gt;"", IF(E181&lt;Datum_werkingsjaar_begin, "| Veld '"&amp;$W$4&amp;ROW()&amp;"': De datum uit dienst mag niet vóór 1/01/"&amp;Datum_werkingsjaar&amp;" vallen.  ", ""), ""))</f>
        <v/>
      </c>
      <c r="X181" s="191" t="str">
        <f t="shared" si="44"/>
        <v/>
      </c>
      <c r="Y181" s="191" t="str">
        <f t="shared" si="45"/>
        <v/>
      </c>
      <c r="Z181" s="194" t="str">
        <f t="shared" si="41"/>
        <v/>
      </c>
      <c r="AA181" s="191" t="str">
        <f>IF(I181&lt;&gt;1, IF(SUM(I181:$I$204)&lt;&gt;0, "| Laat geen witruimte tussen ingevulde rijen.", ""), "")</f>
        <v/>
      </c>
      <c r="AB181" s="194" t="str">
        <f t="shared" si="42"/>
        <v/>
      </c>
      <c r="AD181" s="76" t="str">
        <f t="shared" si="43"/>
        <v/>
      </c>
    </row>
    <row r="182" spans="1:30" s="191" customFormat="1" ht="14.4" customHeight="1" x14ac:dyDescent="0.3">
      <c r="A182" s="149" t="str">
        <f t="shared" si="33"/>
        <v/>
      </c>
      <c r="B182" s="188" t="str">
        <f t="shared" si="34"/>
        <v/>
      </c>
      <c r="C182" s="200"/>
      <c r="D182" s="201"/>
      <c r="E182" s="201"/>
      <c r="F182" s="202"/>
      <c r="G182" s="189"/>
      <c r="H182" s="190" t="s">
        <v>84</v>
      </c>
      <c r="I182" s="191">
        <f t="shared" si="35"/>
        <v>0</v>
      </c>
      <c r="J182" s="192">
        <f t="shared" si="36"/>
        <v>0</v>
      </c>
      <c r="K182" s="191">
        <f t="shared" si="37"/>
        <v>0</v>
      </c>
      <c r="L182" s="191">
        <f t="shared" si="38"/>
        <v>0</v>
      </c>
      <c r="M182" s="191">
        <f t="shared" si="39"/>
        <v>0</v>
      </c>
      <c r="N182" s="191">
        <f t="shared" si="40"/>
        <v>0</v>
      </c>
      <c r="O182" s="192"/>
      <c r="T182" s="193"/>
      <c r="V182" s="191" t="str" cm="1">
        <f t="array" ref="V182">IF(E182&lt;&gt;"", IF(D182&gt;E182, "| Velden '"&amp;$V$4&amp;ROW()&amp;"' en '"&amp;$W$4&amp;ROW()&amp;"': De datum uit dienst mag niet voor de datum in dienst vallen.", ""), IF(D182&gt;Datum_werkingsjaar_einde, "| Veld '"&amp;$V$4&amp;ROW()&amp;"': De datum in dienst mag niet na 31/12/"&amp;Datum_werkingsjaar&amp;" vallen.  ", ""))</f>
        <v/>
      </c>
      <c r="W182" s="191" t="str" cm="1">
        <f t="array" ref="W182">IF(D182&gt;E182, IF(E182&lt;&gt;"", "  ", ""), IF(E182&lt;&gt;"", IF(E182&lt;Datum_werkingsjaar_begin, "| Veld '"&amp;$W$4&amp;ROW()&amp;"': De datum uit dienst mag niet vóór 1/01/"&amp;Datum_werkingsjaar&amp;" vallen.  ", ""), ""))</f>
        <v/>
      </c>
      <c r="X182" s="191" t="str">
        <f t="shared" si="44"/>
        <v/>
      </c>
      <c r="Y182" s="191" t="str">
        <f t="shared" si="45"/>
        <v/>
      </c>
      <c r="Z182" s="194" t="str">
        <f t="shared" si="41"/>
        <v/>
      </c>
      <c r="AA182" s="191" t="str">
        <f>IF(I182&lt;&gt;1, IF(SUM(I182:$I$204)&lt;&gt;0, "| Laat geen witruimte tussen ingevulde rijen.", ""), "")</f>
        <v/>
      </c>
      <c r="AB182" s="194" t="str">
        <f t="shared" si="42"/>
        <v/>
      </c>
      <c r="AD182" s="76" t="str">
        <f t="shared" si="43"/>
        <v/>
      </c>
    </row>
    <row r="183" spans="1:30" s="191" customFormat="1" ht="14.4" customHeight="1" x14ac:dyDescent="0.3">
      <c r="A183" s="149" t="str">
        <f t="shared" si="33"/>
        <v/>
      </c>
      <c r="B183" s="188" t="str">
        <f t="shared" si="34"/>
        <v/>
      </c>
      <c r="C183" s="200"/>
      <c r="D183" s="201"/>
      <c r="E183" s="201"/>
      <c r="F183" s="202"/>
      <c r="G183" s="189"/>
      <c r="H183" s="190" t="s">
        <v>84</v>
      </c>
      <c r="I183" s="191">
        <f t="shared" si="35"/>
        <v>0</v>
      </c>
      <c r="J183" s="192">
        <f t="shared" si="36"/>
        <v>0</v>
      </c>
      <c r="K183" s="191">
        <f t="shared" si="37"/>
        <v>0</v>
      </c>
      <c r="L183" s="191">
        <f t="shared" si="38"/>
        <v>0</v>
      </c>
      <c r="M183" s="191">
        <f t="shared" si="39"/>
        <v>0</v>
      </c>
      <c r="N183" s="191">
        <f t="shared" si="40"/>
        <v>0</v>
      </c>
      <c r="O183" s="192"/>
      <c r="T183" s="193"/>
      <c r="V183" s="191" t="str" cm="1">
        <f t="array" ref="V183">IF(E183&lt;&gt;"", IF(D183&gt;E183, "| Velden '"&amp;$V$4&amp;ROW()&amp;"' en '"&amp;$W$4&amp;ROW()&amp;"': De datum uit dienst mag niet voor de datum in dienst vallen.", ""), IF(D183&gt;Datum_werkingsjaar_einde, "| Veld '"&amp;$V$4&amp;ROW()&amp;"': De datum in dienst mag niet na 31/12/"&amp;Datum_werkingsjaar&amp;" vallen.  ", ""))</f>
        <v/>
      </c>
      <c r="W183" s="191" t="str" cm="1">
        <f t="array" ref="W183">IF(D183&gt;E183, IF(E183&lt;&gt;"", "  ", ""), IF(E183&lt;&gt;"", IF(E183&lt;Datum_werkingsjaar_begin, "| Veld '"&amp;$W$4&amp;ROW()&amp;"': De datum uit dienst mag niet vóór 1/01/"&amp;Datum_werkingsjaar&amp;" vallen.  ", ""), ""))</f>
        <v/>
      </c>
      <c r="X183" s="191" t="str">
        <f t="shared" si="44"/>
        <v/>
      </c>
      <c r="Y183" s="191" t="str">
        <f t="shared" si="45"/>
        <v/>
      </c>
      <c r="Z183" s="194" t="str">
        <f t="shared" si="41"/>
        <v/>
      </c>
      <c r="AA183" s="191" t="str">
        <f>IF(I183&lt;&gt;1, IF(SUM(I183:$I$204)&lt;&gt;0, "| Laat geen witruimte tussen ingevulde rijen.", ""), "")</f>
        <v/>
      </c>
      <c r="AB183" s="194" t="str">
        <f t="shared" si="42"/>
        <v/>
      </c>
      <c r="AD183" s="76" t="str">
        <f t="shared" si="43"/>
        <v/>
      </c>
    </row>
    <row r="184" spans="1:30" s="191" customFormat="1" ht="14.4" customHeight="1" x14ac:dyDescent="0.3">
      <c r="A184" s="149" t="str">
        <f t="shared" si="33"/>
        <v/>
      </c>
      <c r="B184" s="188" t="str">
        <f t="shared" si="34"/>
        <v/>
      </c>
      <c r="C184" s="200"/>
      <c r="D184" s="201"/>
      <c r="E184" s="201"/>
      <c r="F184" s="202"/>
      <c r="G184" s="189"/>
      <c r="H184" s="190" t="s">
        <v>84</v>
      </c>
      <c r="I184" s="191">
        <f t="shared" si="35"/>
        <v>0</v>
      </c>
      <c r="J184" s="192">
        <f t="shared" si="36"/>
        <v>0</v>
      </c>
      <c r="K184" s="191">
        <f t="shared" si="37"/>
        <v>0</v>
      </c>
      <c r="L184" s="191">
        <f t="shared" si="38"/>
        <v>0</v>
      </c>
      <c r="M184" s="191">
        <f t="shared" si="39"/>
        <v>0</v>
      </c>
      <c r="N184" s="191">
        <f t="shared" si="40"/>
        <v>0</v>
      </c>
      <c r="O184" s="192"/>
      <c r="T184" s="193"/>
      <c r="V184" s="191" t="str" cm="1">
        <f t="array" ref="V184">IF(E184&lt;&gt;"", IF(D184&gt;E184, "| Velden '"&amp;$V$4&amp;ROW()&amp;"' en '"&amp;$W$4&amp;ROW()&amp;"': De datum uit dienst mag niet voor de datum in dienst vallen.", ""), IF(D184&gt;Datum_werkingsjaar_einde, "| Veld '"&amp;$V$4&amp;ROW()&amp;"': De datum in dienst mag niet na 31/12/"&amp;Datum_werkingsjaar&amp;" vallen.  ", ""))</f>
        <v/>
      </c>
      <c r="W184" s="191" t="str" cm="1">
        <f t="array" ref="W184">IF(D184&gt;E184, IF(E184&lt;&gt;"", "  ", ""), IF(E184&lt;&gt;"", IF(E184&lt;Datum_werkingsjaar_begin, "| Veld '"&amp;$W$4&amp;ROW()&amp;"': De datum uit dienst mag niet vóór 1/01/"&amp;Datum_werkingsjaar&amp;" vallen.  ", ""), ""))</f>
        <v/>
      </c>
      <c r="X184" s="191" t="str">
        <f t="shared" si="44"/>
        <v/>
      </c>
      <c r="Y184" s="191" t="str">
        <f t="shared" si="45"/>
        <v/>
      </c>
      <c r="Z184" s="194" t="str">
        <f t="shared" si="41"/>
        <v/>
      </c>
      <c r="AA184" s="191" t="str">
        <f>IF(I184&lt;&gt;1, IF(SUM(I184:$I$204)&lt;&gt;0, "| Laat geen witruimte tussen ingevulde rijen.", ""), "")</f>
        <v/>
      </c>
      <c r="AB184" s="194" t="str">
        <f t="shared" si="42"/>
        <v/>
      </c>
      <c r="AD184" s="76" t="str">
        <f t="shared" si="43"/>
        <v/>
      </c>
    </row>
    <row r="185" spans="1:30" s="191" customFormat="1" ht="14.4" customHeight="1" x14ac:dyDescent="0.3">
      <c r="A185" s="149" t="str">
        <f t="shared" si="33"/>
        <v/>
      </c>
      <c r="B185" s="188" t="str">
        <f t="shared" si="34"/>
        <v/>
      </c>
      <c r="C185" s="200"/>
      <c r="D185" s="201"/>
      <c r="E185" s="201"/>
      <c r="F185" s="202"/>
      <c r="G185" s="189"/>
      <c r="H185" s="190" t="s">
        <v>84</v>
      </c>
      <c r="I185" s="191">
        <f t="shared" si="35"/>
        <v>0</v>
      </c>
      <c r="J185" s="192">
        <f t="shared" si="36"/>
        <v>0</v>
      </c>
      <c r="K185" s="191">
        <f t="shared" si="37"/>
        <v>0</v>
      </c>
      <c r="L185" s="191">
        <f t="shared" si="38"/>
        <v>0</v>
      </c>
      <c r="M185" s="191">
        <f t="shared" si="39"/>
        <v>0</v>
      </c>
      <c r="N185" s="191">
        <f t="shared" si="40"/>
        <v>0</v>
      </c>
      <c r="O185" s="192"/>
      <c r="T185" s="193"/>
      <c r="V185" s="191" t="str" cm="1">
        <f t="array" ref="V185">IF(E185&lt;&gt;"", IF(D185&gt;E185, "| Velden '"&amp;$V$4&amp;ROW()&amp;"' en '"&amp;$W$4&amp;ROW()&amp;"': De datum uit dienst mag niet voor de datum in dienst vallen.", ""), IF(D185&gt;Datum_werkingsjaar_einde, "| Veld '"&amp;$V$4&amp;ROW()&amp;"': De datum in dienst mag niet na 31/12/"&amp;Datum_werkingsjaar&amp;" vallen.  ", ""))</f>
        <v/>
      </c>
      <c r="W185" s="191" t="str" cm="1">
        <f t="array" ref="W185">IF(D185&gt;E185, IF(E185&lt;&gt;"", "  ", ""), IF(E185&lt;&gt;"", IF(E185&lt;Datum_werkingsjaar_begin, "| Veld '"&amp;$W$4&amp;ROW()&amp;"': De datum uit dienst mag niet vóór 1/01/"&amp;Datum_werkingsjaar&amp;" vallen.  ", ""), ""))</f>
        <v/>
      </c>
      <c r="X185" s="191" t="str">
        <f t="shared" si="44"/>
        <v/>
      </c>
      <c r="Y185" s="191" t="str">
        <f t="shared" si="45"/>
        <v/>
      </c>
      <c r="Z185" s="194" t="str">
        <f t="shared" si="41"/>
        <v/>
      </c>
      <c r="AA185" s="191" t="str">
        <f>IF(I185&lt;&gt;1, IF(SUM(I185:$I$204)&lt;&gt;0, "| Laat geen witruimte tussen ingevulde rijen.", ""), "")</f>
        <v/>
      </c>
      <c r="AB185" s="194" t="str">
        <f t="shared" si="42"/>
        <v/>
      </c>
      <c r="AD185" s="76" t="str">
        <f t="shared" si="43"/>
        <v/>
      </c>
    </row>
    <row r="186" spans="1:30" s="191" customFormat="1" ht="14.4" customHeight="1" x14ac:dyDescent="0.3">
      <c r="A186" s="149" t="str">
        <f t="shared" si="33"/>
        <v/>
      </c>
      <c r="B186" s="188" t="str">
        <f t="shared" si="34"/>
        <v/>
      </c>
      <c r="C186" s="200"/>
      <c r="D186" s="201"/>
      <c r="E186" s="201"/>
      <c r="F186" s="202"/>
      <c r="G186" s="189"/>
      <c r="H186" s="190" t="s">
        <v>84</v>
      </c>
      <c r="I186" s="191">
        <f t="shared" si="35"/>
        <v>0</v>
      </c>
      <c r="J186" s="192">
        <f t="shared" si="36"/>
        <v>0</v>
      </c>
      <c r="K186" s="191">
        <f t="shared" si="37"/>
        <v>0</v>
      </c>
      <c r="L186" s="191">
        <f t="shared" si="38"/>
        <v>0</v>
      </c>
      <c r="M186" s="191">
        <f t="shared" si="39"/>
        <v>0</v>
      </c>
      <c r="N186" s="191">
        <f t="shared" si="40"/>
        <v>0</v>
      </c>
      <c r="O186" s="192"/>
      <c r="T186" s="193"/>
      <c r="V186" s="191" t="str" cm="1">
        <f t="array" ref="V186">IF(E186&lt;&gt;"", IF(D186&gt;E186, "| Velden '"&amp;$V$4&amp;ROW()&amp;"' en '"&amp;$W$4&amp;ROW()&amp;"': De datum uit dienst mag niet voor de datum in dienst vallen.", ""), IF(D186&gt;Datum_werkingsjaar_einde, "| Veld '"&amp;$V$4&amp;ROW()&amp;"': De datum in dienst mag niet na 31/12/"&amp;Datum_werkingsjaar&amp;" vallen.  ", ""))</f>
        <v/>
      </c>
      <c r="W186" s="191" t="str" cm="1">
        <f t="array" ref="W186">IF(D186&gt;E186, IF(E186&lt;&gt;"", "  ", ""), IF(E186&lt;&gt;"", IF(E186&lt;Datum_werkingsjaar_begin, "| Veld '"&amp;$W$4&amp;ROW()&amp;"': De datum uit dienst mag niet vóór 1/01/"&amp;Datum_werkingsjaar&amp;" vallen.  ", ""), ""))</f>
        <v/>
      </c>
      <c r="X186" s="191" t="str">
        <f t="shared" si="44"/>
        <v/>
      </c>
      <c r="Y186" s="191" t="str">
        <f t="shared" si="45"/>
        <v/>
      </c>
      <c r="Z186" s="194" t="str">
        <f t="shared" si="41"/>
        <v/>
      </c>
      <c r="AA186" s="191" t="str">
        <f>IF(I186&lt;&gt;1, IF(SUM(I186:$I$204)&lt;&gt;0, "| Laat geen witruimte tussen ingevulde rijen.", ""), "")</f>
        <v/>
      </c>
      <c r="AB186" s="194" t="str">
        <f t="shared" si="42"/>
        <v/>
      </c>
      <c r="AD186" s="76" t="str">
        <f t="shared" si="43"/>
        <v/>
      </c>
    </row>
    <row r="187" spans="1:30" s="191" customFormat="1" ht="14.4" customHeight="1" x14ac:dyDescent="0.3">
      <c r="A187" s="149" t="str">
        <f t="shared" si="33"/>
        <v/>
      </c>
      <c r="B187" s="188" t="str">
        <f t="shared" si="34"/>
        <v/>
      </c>
      <c r="C187" s="200"/>
      <c r="D187" s="201"/>
      <c r="E187" s="201"/>
      <c r="F187" s="202"/>
      <c r="G187" s="189"/>
      <c r="H187" s="190" t="s">
        <v>84</v>
      </c>
      <c r="I187" s="191">
        <f t="shared" si="35"/>
        <v>0</v>
      </c>
      <c r="J187" s="192">
        <f t="shared" si="36"/>
        <v>0</v>
      </c>
      <c r="K187" s="191">
        <f t="shared" si="37"/>
        <v>0</v>
      </c>
      <c r="L187" s="191">
        <f t="shared" si="38"/>
        <v>0</v>
      </c>
      <c r="M187" s="191">
        <f t="shared" si="39"/>
        <v>0</v>
      </c>
      <c r="N187" s="191">
        <f t="shared" si="40"/>
        <v>0</v>
      </c>
      <c r="O187" s="192"/>
      <c r="T187" s="193"/>
      <c r="V187" s="191" t="str" cm="1">
        <f t="array" ref="V187">IF(E187&lt;&gt;"", IF(D187&gt;E187, "| Velden '"&amp;$V$4&amp;ROW()&amp;"' en '"&amp;$W$4&amp;ROW()&amp;"': De datum uit dienst mag niet voor de datum in dienst vallen.", ""), IF(D187&gt;Datum_werkingsjaar_einde, "| Veld '"&amp;$V$4&amp;ROW()&amp;"': De datum in dienst mag niet na 31/12/"&amp;Datum_werkingsjaar&amp;" vallen.  ", ""))</f>
        <v/>
      </c>
      <c r="W187" s="191" t="str" cm="1">
        <f t="array" ref="W187">IF(D187&gt;E187, IF(E187&lt;&gt;"", "  ", ""), IF(E187&lt;&gt;"", IF(E187&lt;Datum_werkingsjaar_begin, "| Veld '"&amp;$W$4&amp;ROW()&amp;"': De datum uit dienst mag niet vóór 1/01/"&amp;Datum_werkingsjaar&amp;" vallen.  ", ""), ""))</f>
        <v/>
      </c>
      <c r="X187" s="191" t="str">
        <f t="shared" si="44"/>
        <v/>
      </c>
      <c r="Y187" s="191" t="str">
        <f t="shared" si="45"/>
        <v/>
      </c>
      <c r="Z187" s="194" t="str">
        <f t="shared" si="41"/>
        <v/>
      </c>
      <c r="AA187" s="191" t="str">
        <f>IF(I187&lt;&gt;1, IF(SUM(I187:$I$204)&lt;&gt;0, "| Laat geen witruimte tussen ingevulde rijen.", ""), "")</f>
        <v/>
      </c>
      <c r="AB187" s="194" t="str">
        <f t="shared" si="42"/>
        <v/>
      </c>
      <c r="AD187" s="76" t="str">
        <f t="shared" si="43"/>
        <v/>
      </c>
    </row>
    <row r="188" spans="1:30" s="191" customFormat="1" ht="14.4" customHeight="1" x14ac:dyDescent="0.3">
      <c r="A188" s="149" t="str">
        <f t="shared" si="33"/>
        <v/>
      </c>
      <c r="B188" s="188" t="str">
        <f t="shared" si="34"/>
        <v/>
      </c>
      <c r="C188" s="200"/>
      <c r="D188" s="201"/>
      <c r="E188" s="201"/>
      <c r="F188" s="202"/>
      <c r="G188" s="189"/>
      <c r="H188" s="190" t="s">
        <v>84</v>
      </c>
      <c r="I188" s="191">
        <f t="shared" si="35"/>
        <v>0</v>
      </c>
      <c r="J188" s="192">
        <f t="shared" si="36"/>
        <v>0</v>
      </c>
      <c r="K188" s="191">
        <f t="shared" si="37"/>
        <v>0</v>
      </c>
      <c r="L188" s="191">
        <f t="shared" si="38"/>
        <v>0</v>
      </c>
      <c r="M188" s="191">
        <f t="shared" si="39"/>
        <v>0</v>
      </c>
      <c r="N188" s="191">
        <f t="shared" si="40"/>
        <v>0</v>
      </c>
      <c r="O188" s="192"/>
      <c r="T188" s="193"/>
      <c r="V188" s="191" t="str" cm="1">
        <f t="array" ref="V188">IF(E188&lt;&gt;"", IF(D188&gt;E188, "| Velden '"&amp;$V$4&amp;ROW()&amp;"' en '"&amp;$W$4&amp;ROW()&amp;"': De datum uit dienst mag niet voor de datum in dienst vallen.", ""), IF(D188&gt;Datum_werkingsjaar_einde, "| Veld '"&amp;$V$4&amp;ROW()&amp;"': De datum in dienst mag niet na 31/12/"&amp;Datum_werkingsjaar&amp;" vallen.  ", ""))</f>
        <v/>
      </c>
      <c r="W188" s="191" t="str" cm="1">
        <f t="array" ref="W188">IF(D188&gt;E188, IF(E188&lt;&gt;"", "  ", ""), IF(E188&lt;&gt;"", IF(E188&lt;Datum_werkingsjaar_begin, "| Veld '"&amp;$W$4&amp;ROW()&amp;"': De datum uit dienst mag niet vóór 1/01/"&amp;Datum_werkingsjaar&amp;" vallen.  ", ""), ""))</f>
        <v/>
      </c>
      <c r="X188" s="191" t="str">
        <f t="shared" si="44"/>
        <v/>
      </c>
      <c r="Y188" s="191" t="str">
        <f t="shared" si="45"/>
        <v/>
      </c>
      <c r="Z188" s="194" t="str">
        <f t="shared" si="41"/>
        <v/>
      </c>
      <c r="AA188" s="191" t="str">
        <f>IF(I188&lt;&gt;1, IF(SUM(I188:$I$204)&lt;&gt;0, "| Laat geen witruimte tussen ingevulde rijen.", ""), "")</f>
        <v/>
      </c>
      <c r="AB188" s="194" t="str">
        <f t="shared" si="42"/>
        <v/>
      </c>
      <c r="AD188" s="76" t="str">
        <f t="shared" si="43"/>
        <v/>
      </c>
    </row>
    <row r="189" spans="1:30" s="191" customFormat="1" ht="14.4" customHeight="1" x14ac:dyDescent="0.3">
      <c r="A189" s="149" t="str">
        <f t="shared" si="33"/>
        <v/>
      </c>
      <c r="B189" s="188" t="str">
        <f t="shared" si="34"/>
        <v/>
      </c>
      <c r="C189" s="200"/>
      <c r="D189" s="201"/>
      <c r="E189" s="201"/>
      <c r="F189" s="202"/>
      <c r="G189" s="189"/>
      <c r="H189" s="190" t="s">
        <v>84</v>
      </c>
      <c r="I189" s="191">
        <f t="shared" si="35"/>
        <v>0</v>
      </c>
      <c r="J189" s="192">
        <f t="shared" si="36"/>
        <v>0</v>
      </c>
      <c r="K189" s="191">
        <f t="shared" si="37"/>
        <v>0</v>
      </c>
      <c r="L189" s="191">
        <f t="shared" si="38"/>
        <v>0</v>
      </c>
      <c r="M189" s="191">
        <f t="shared" si="39"/>
        <v>0</v>
      </c>
      <c r="N189" s="191">
        <f t="shared" si="40"/>
        <v>0</v>
      </c>
      <c r="O189" s="192"/>
      <c r="T189" s="193"/>
      <c r="V189" s="191" t="str" cm="1">
        <f t="array" ref="V189">IF(E189&lt;&gt;"", IF(D189&gt;E189, "| Velden '"&amp;$V$4&amp;ROW()&amp;"' en '"&amp;$W$4&amp;ROW()&amp;"': De datum uit dienst mag niet voor de datum in dienst vallen.", ""), IF(D189&gt;Datum_werkingsjaar_einde, "| Veld '"&amp;$V$4&amp;ROW()&amp;"': De datum in dienst mag niet na 31/12/"&amp;Datum_werkingsjaar&amp;" vallen.  ", ""))</f>
        <v/>
      </c>
      <c r="W189" s="191" t="str" cm="1">
        <f t="array" ref="W189">IF(D189&gt;E189, IF(E189&lt;&gt;"", "  ", ""), IF(E189&lt;&gt;"", IF(E189&lt;Datum_werkingsjaar_begin, "| Veld '"&amp;$W$4&amp;ROW()&amp;"': De datum uit dienst mag niet vóór 1/01/"&amp;Datum_werkingsjaar&amp;" vallen.  ", ""), ""))</f>
        <v/>
      </c>
      <c r="X189" s="191" t="str">
        <f t="shared" si="44"/>
        <v/>
      </c>
      <c r="Y189" s="191" t="str">
        <f t="shared" si="45"/>
        <v/>
      </c>
      <c r="Z189" s="194" t="str">
        <f t="shared" si="41"/>
        <v/>
      </c>
      <c r="AA189" s="191" t="str">
        <f>IF(I189&lt;&gt;1, IF(SUM(I189:$I$204)&lt;&gt;0, "| Laat geen witruimte tussen ingevulde rijen.", ""), "")</f>
        <v/>
      </c>
      <c r="AB189" s="194" t="str">
        <f t="shared" si="42"/>
        <v/>
      </c>
      <c r="AD189" s="76" t="str">
        <f t="shared" si="43"/>
        <v/>
      </c>
    </row>
    <row r="190" spans="1:30" s="191" customFormat="1" ht="14.4" customHeight="1" x14ac:dyDescent="0.3">
      <c r="A190" s="149" t="str">
        <f t="shared" si="33"/>
        <v/>
      </c>
      <c r="B190" s="188" t="str">
        <f t="shared" si="34"/>
        <v/>
      </c>
      <c r="C190" s="200"/>
      <c r="D190" s="201"/>
      <c r="E190" s="201"/>
      <c r="F190" s="202"/>
      <c r="G190" s="189"/>
      <c r="H190" s="190" t="s">
        <v>84</v>
      </c>
      <c r="I190" s="191">
        <f t="shared" si="35"/>
        <v>0</v>
      </c>
      <c r="J190" s="192">
        <f t="shared" si="36"/>
        <v>0</v>
      </c>
      <c r="K190" s="191">
        <f t="shared" si="37"/>
        <v>0</v>
      </c>
      <c r="L190" s="191">
        <f t="shared" si="38"/>
        <v>0</v>
      </c>
      <c r="M190" s="191">
        <f t="shared" si="39"/>
        <v>0</v>
      </c>
      <c r="N190" s="191">
        <f t="shared" si="40"/>
        <v>0</v>
      </c>
      <c r="O190" s="192"/>
      <c r="T190" s="193"/>
      <c r="V190" s="191" t="str" cm="1">
        <f t="array" ref="V190">IF(E190&lt;&gt;"", IF(D190&gt;E190, "| Velden '"&amp;$V$4&amp;ROW()&amp;"' en '"&amp;$W$4&amp;ROW()&amp;"': De datum uit dienst mag niet voor de datum in dienst vallen.", ""), IF(D190&gt;Datum_werkingsjaar_einde, "| Veld '"&amp;$V$4&amp;ROW()&amp;"': De datum in dienst mag niet na 31/12/"&amp;Datum_werkingsjaar&amp;" vallen.  ", ""))</f>
        <v/>
      </c>
      <c r="W190" s="191" t="str" cm="1">
        <f t="array" ref="W190">IF(D190&gt;E190, IF(E190&lt;&gt;"", "  ", ""), IF(E190&lt;&gt;"", IF(E190&lt;Datum_werkingsjaar_begin, "| Veld '"&amp;$W$4&amp;ROW()&amp;"': De datum uit dienst mag niet vóór 1/01/"&amp;Datum_werkingsjaar&amp;" vallen.  ", ""), ""))</f>
        <v/>
      </c>
      <c r="X190" s="191" t="str">
        <f t="shared" si="44"/>
        <v/>
      </c>
      <c r="Y190" s="191" t="str">
        <f t="shared" si="45"/>
        <v/>
      </c>
      <c r="Z190" s="194" t="str">
        <f t="shared" si="41"/>
        <v/>
      </c>
      <c r="AA190" s="191" t="str">
        <f>IF(I190&lt;&gt;1, IF(SUM(I190:$I$204)&lt;&gt;0, "| Laat geen witruimte tussen ingevulde rijen.", ""), "")</f>
        <v/>
      </c>
      <c r="AB190" s="194" t="str">
        <f t="shared" si="42"/>
        <v/>
      </c>
      <c r="AD190" s="76" t="str">
        <f t="shared" si="43"/>
        <v/>
      </c>
    </row>
    <row r="191" spans="1:30" s="191" customFormat="1" ht="14.4" customHeight="1" x14ac:dyDescent="0.3">
      <c r="A191" s="149" t="str">
        <f t="shared" si="33"/>
        <v/>
      </c>
      <c r="B191" s="188" t="str">
        <f t="shared" si="34"/>
        <v/>
      </c>
      <c r="C191" s="200"/>
      <c r="D191" s="201"/>
      <c r="E191" s="201"/>
      <c r="F191" s="202"/>
      <c r="G191" s="189"/>
      <c r="H191" s="190" t="s">
        <v>84</v>
      </c>
      <c r="I191" s="191">
        <f t="shared" si="35"/>
        <v>0</v>
      </c>
      <c r="J191" s="192">
        <f t="shared" si="36"/>
        <v>0</v>
      </c>
      <c r="K191" s="191">
        <f t="shared" si="37"/>
        <v>0</v>
      </c>
      <c r="L191" s="191">
        <f t="shared" si="38"/>
        <v>0</v>
      </c>
      <c r="M191" s="191">
        <f t="shared" si="39"/>
        <v>0</v>
      </c>
      <c r="N191" s="191">
        <f t="shared" si="40"/>
        <v>0</v>
      </c>
      <c r="O191" s="192"/>
      <c r="T191" s="193"/>
      <c r="V191" s="191" t="str" cm="1">
        <f t="array" ref="V191">IF(E191&lt;&gt;"", IF(D191&gt;E191, "| Velden '"&amp;$V$4&amp;ROW()&amp;"' en '"&amp;$W$4&amp;ROW()&amp;"': De datum uit dienst mag niet voor de datum in dienst vallen.", ""), IF(D191&gt;Datum_werkingsjaar_einde, "| Veld '"&amp;$V$4&amp;ROW()&amp;"': De datum in dienst mag niet na 31/12/"&amp;Datum_werkingsjaar&amp;" vallen.  ", ""))</f>
        <v/>
      </c>
      <c r="W191" s="191" t="str" cm="1">
        <f t="array" ref="W191">IF(D191&gt;E191, IF(E191&lt;&gt;"", "  ", ""), IF(E191&lt;&gt;"", IF(E191&lt;Datum_werkingsjaar_begin, "| Veld '"&amp;$W$4&amp;ROW()&amp;"': De datum uit dienst mag niet vóór 1/01/"&amp;Datum_werkingsjaar&amp;" vallen.  ", ""), ""))</f>
        <v/>
      </c>
      <c r="X191" s="191" t="str">
        <f t="shared" si="44"/>
        <v/>
      </c>
      <c r="Y191" s="191" t="str">
        <f t="shared" si="45"/>
        <v/>
      </c>
      <c r="Z191" s="194" t="str">
        <f t="shared" si="41"/>
        <v/>
      </c>
      <c r="AA191" s="191" t="str">
        <f>IF(I191&lt;&gt;1, IF(SUM(I191:$I$204)&lt;&gt;0, "| Laat geen witruimte tussen ingevulde rijen.", ""), "")</f>
        <v/>
      </c>
      <c r="AB191" s="194" t="str">
        <f t="shared" si="42"/>
        <v/>
      </c>
      <c r="AD191" s="76" t="str">
        <f t="shared" si="43"/>
        <v/>
      </c>
    </row>
    <row r="192" spans="1:30" s="191" customFormat="1" ht="14.4" customHeight="1" x14ac:dyDescent="0.3">
      <c r="A192" s="149" t="str">
        <f t="shared" si="33"/>
        <v/>
      </c>
      <c r="B192" s="188" t="str">
        <f t="shared" si="34"/>
        <v/>
      </c>
      <c r="C192" s="200"/>
      <c r="D192" s="201"/>
      <c r="E192" s="201"/>
      <c r="F192" s="202"/>
      <c r="G192" s="189"/>
      <c r="H192" s="190" t="s">
        <v>84</v>
      </c>
      <c r="I192" s="191">
        <f t="shared" si="35"/>
        <v>0</v>
      </c>
      <c r="J192" s="192">
        <f t="shared" si="36"/>
        <v>0</v>
      </c>
      <c r="K192" s="191">
        <f t="shared" si="37"/>
        <v>0</v>
      </c>
      <c r="L192" s="191">
        <f t="shared" si="38"/>
        <v>0</v>
      </c>
      <c r="M192" s="191">
        <f t="shared" si="39"/>
        <v>0</v>
      </c>
      <c r="N192" s="191">
        <f t="shared" si="40"/>
        <v>0</v>
      </c>
      <c r="O192" s="192"/>
      <c r="T192" s="193"/>
      <c r="V192" s="191" t="str" cm="1">
        <f t="array" ref="V192">IF(E192&lt;&gt;"", IF(D192&gt;E192, "| Velden '"&amp;$V$4&amp;ROW()&amp;"' en '"&amp;$W$4&amp;ROW()&amp;"': De datum uit dienst mag niet voor de datum in dienst vallen.", ""), IF(D192&gt;Datum_werkingsjaar_einde, "| Veld '"&amp;$V$4&amp;ROW()&amp;"': De datum in dienst mag niet na 31/12/"&amp;Datum_werkingsjaar&amp;" vallen.  ", ""))</f>
        <v/>
      </c>
      <c r="W192" s="191" t="str" cm="1">
        <f t="array" ref="W192">IF(D192&gt;E192, IF(E192&lt;&gt;"", "  ", ""), IF(E192&lt;&gt;"", IF(E192&lt;Datum_werkingsjaar_begin, "| Veld '"&amp;$W$4&amp;ROW()&amp;"': De datum uit dienst mag niet vóór 1/01/"&amp;Datum_werkingsjaar&amp;" vallen.  ", ""), ""))</f>
        <v/>
      </c>
      <c r="X192" s="191" t="str">
        <f t="shared" si="44"/>
        <v/>
      </c>
      <c r="Y192" s="191" t="str">
        <f t="shared" si="45"/>
        <v/>
      </c>
      <c r="Z192" s="194" t="str">
        <f t="shared" si="41"/>
        <v/>
      </c>
      <c r="AA192" s="191" t="str">
        <f>IF(I192&lt;&gt;1, IF(SUM(I192:$I$204)&lt;&gt;0, "| Laat geen witruimte tussen ingevulde rijen.", ""), "")</f>
        <v/>
      </c>
      <c r="AB192" s="194" t="str">
        <f t="shared" si="42"/>
        <v/>
      </c>
      <c r="AD192" s="76" t="str">
        <f t="shared" si="43"/>
        <v/>
      </c>
    </row>
    <row r="193" spans="1:30" s="191" customFormat="1" ht="14.4" customHeight="1" x14ac:dyDescent="0.3">
      <c r="A193" s="149" t="str">
        <f t="shared" si="33"/>
        <v/>
      </c>
      <c r="B193" s="188" t="str">
        <f t="shared" si="34"/>
        <v/>
      </c>
      <c r="C193" s="200"/>
      <c r="D193" s="201"/>
      <c r="E193" s="201"/>
      <c r="F193" s="202"/>
      <c r="G193" s="189"/>
      <c r="H193" s="190" t="s">
        <v>84</v>
      </c>
      <c r="I193" s="191">
        <f t="shared" si="35"/>
        <v>0</v>
      </c>
      <c r="J193" s="192">
        <f t="shared" si="36"/>
        <v>0</v>
      </c>
      <c r="K193" s="191">
        <f t="shared" si="37"/>
        <v>0</v>
      </c>
      <c r="L193" s="191">
        <f t="shared" si="38"/>
        <v>0</v>
      </c>
      <c r="M193" s="191">
        <f t="shared" si="39"/>
        <v>0</v>
      </c>
      <c r="N193" s="191">
        <f t="shared" si="40"/>
        <v>0</v>
      </c>
      <c r="O193" s="192"/>
      <c r="T193" s="193"/>
      <c r="V193" s="191" t="str" cm="1">
        <f t="array" ref="V193">IF(E193&lt;&gt;"", IF(D193&gt;E193, "| Velden '"&amp;$V$4&amp;ROW()&amp;"' en '"&amp;$W$4&amp;ROW()&amp;"': De datum uit dienst mag niet voor de datum in dienst vallen.", ""), IF(D193&gt;Datum_werkingsjaar_einde, "| Veld '"&amp;$V$4&amp;ROW()&amp;"': De datum in dienst mag niet na 31/12/"&amp;Datum_werkingsjaar&amp;" vallen.  ", ""))</f>
        <v/>
      </c>
      <c r="W193" s="191" t="str" cm="1">
        <f t="array" ref="W193">IF(D193&gt;E193, IF(E193&lt;&gt;"", "  ", ""), IF(E193&lt;&gt;"", IF(E193&lt;Datum_werkingsjaar_begin, "| Veld '"&amp;$W$4&amp;ROW()&amp;"': De datum uit dienst mag niet vóór 1/01/"&amp;Datum_werkingsjaar&amp;" vallen.  ", ""), ""))</f>
        <v/>
      </c>
      <c r="X193" s="191" t="str">
        <f t="shared" si="44"/>
        <v/>
      </c>
      <c r="Y193" s="191" t="str">
        <f t="shared" si="45"/>
        <v/>
      </c>
      <c r="Z193" s="194" t="str">
        <f t="shared" si="41"/>
        <v/>
      </c>
      <c r="AA193" s="191" t="str">
        <f>IF(I193&lt;&gt;1, IF(SUM(I193:$I$204)&lt;&gt;0, "| Laat geen witruimte tussen ingevulde rijen.", ""), "")</f>
        <v/>
      </c>
      <c r="AB193" s="194" t="str">
        <f t="shared" si="42"/>
        <v/>
      </c>
      <c r="AD193" s="76" t="str">
        <f t="shared" si="43"/>
        <v/>
      </c>
    </row>
    <row r="194" spans="1:30" s="191" customFormat="1" ht="14.4" customHeight="1" x14ac:dyDescent="0.3">
      <c r="A194" s="149" t="str">
        <f t="shared" si="33"/>
        <v/>
      </c>
      <c r="B194" s="188" t="str">
        <f t="shared" si="34"/>
        <v/>
      </c>
      <c r="C194" s="200"/>
      <c r="D194" s="201"/>
      <c r="E194" s="201"/>
      <c r="F194" s="202"/>
      <c r="G194" s="189"/>
      <c r="H194" s="190" t="s">
        <v>84</v>
      </c>
      <c r="I194" s="191">
        <f t="shared" si="35"/>
        <v>0</v>
      </c>
      <c r="J194" s="192">
        <f t="shared" si="36"/>
        <v>0</v>
      </c>
      <c r="K194" s="191">
        <f t="shared" si="37"/>
        <v>0</v>
      </c>
      <c r="L194" s="191">
        <f t="shared" si="38"/>
        <v>0</v>
      </c>
      <c r="M194" s="191">
        <f t="shared" si="39"/>
        <v>0</v>
      </c>
      <c r="N194" s="191">
        <f t="shared" si="40"/>
        <v>0</v>
      </c>
      <c r="O194" s="192"/>
      <c r="T194" s="193"/>
      <c r="V194" s="191" t="str" cm="1">
        <f t="array" ref="V194">IF(E194&lt;&gt;"", IF(D194&gt;E194, "| Velden '"&amp;$V$4&amp;ROW()&amp;"' en '"&amp;$W$4&amp;ROW()&amp;"': De datum uit dienst mag niet voor de datum in dienst vallen.", ""), IF(D194&gt;Datum_werkingsjaar_einde, "| Veld '"&amp;$V$4&amp;ROW()&amp;"': De datum in dienst mag niet na 31/12/"&amp;Datum_werkingsjaar&amp;" vallen.  ", ""))</f>
        <v/>
      </c>
      <c r="W194" s="191" t="str" cm="1">
        <f t="array" ref="W194">IF(D194&gt;E194, IF(E194&lt;&gt;"", "  ", ""), IF(E194&lt;&gt;"", IF(E194&lt;Datum_werkingsjaar_begin, "| Veld '"&amp;$W$4&amp;ROW()&amp;"': De datum uit dienst mag niet vóór 1/01/"&amp;Datum_werkingsjaar&amp;" vallen.  ", ""), ""))</f>
        <v/>
      </c>
      <c r="X194" s="191" t="str">
        <f t="shared" si="44"/>
        <v/>
      </c>
      <c r="Y194" s="191" t="str">
        <f t="shared" si="45"/>
        <v/>
      </c>
      <c r="Z194" s="194" t="str">
        <f t="shared" si="41"/>
        <v/>
      </c>
      <c r="AA194" s="191" t="str">
        <f>IF(I194&lt;&gt;1, IF(SUM(I194:$I$204)&lt;&gt;0, "| Laat geen witruimte tussen ingevulde rijen.", ""), "")</f>
        <v/>
      </c>
      <c r="AB194" s="194" t="str">
        <f t="shared" si="42"/>
        <v/>
      </c>
      <c r="AD194" s="76" t="str">
        <f t="shared" si="43"/>
        <v/>
      </c>
    </row>
    <row r="195" spans="1:30" s="191" customFormat="1" ht="14.4" customHeight="1" x14ac:dyDescent="0.3">
      <c r="A195" s="149" t="str">
        <f t="shared" si="33"/>
        <v/>
      </c>
      <c r="B195" s="188" t="str">
        <f t="shared" si="34"/>
        <v/>
      </c>
      <c r="C195" s="200"/>
      <c r="D195" s="201"/>
      <c r="E195" s="201"/>
      <c r="F195" s="202"/>
      <c r="G195" s="189"/>
      <c r="H195" s="190" t="s">
        <v>84</v>
      </c>
      <c r="I195" s="191">
        <f t="shared" si="35"/>
        <v>0</v>
      </c>
      <c r="J195" s="192">
        <f t="shared" si="36"/>
        <v>0</v>
      </c>
      <c r="K195" s="191">
        <f t="shared" si="37"/>
        <v>0</v>
      </c>
      <c r="L195" s="191">
        <f t="shared" si="38"/>
        <v>0</v>
      </c>
      <c r="M195" s="191">
        <f t="shared" si="39"/>
        <v>0</v>
      </c>
      <c r="N195" s="191">
        <f t="shared" si="40"/>
        <v>0</v>
      </c>
      <c r="O195" s="192"/>
      <c r="T195" s="193"/>
      <c r="V195" s="191" t="str" cm="1">
        <f t="array" ref="V195">IF(E195&lt;&gt;"", IF(D195&gt;E195, "| Velden '"&amp;$V$4&amp;ROW()&amp;"' en '"&amp;$W$4&amp;ROW()&amp;"': De datum uit dienst mag niet voor de datum in dienst vallen.", ""), IF(D195&gt;Datum_werkingsjaar_einde, "| Veld '"&amp;$V$4&amp;ROW()&amp;"': De datum in dienst mag niet na 31/12/"&amp;Datum_werkingsjaar&amp;" vallen.  ", ""))</f>
        <v/>
      </c>
      <c r="W195" s="191" t="str" cm="1">
        <f t="array" ref="W195">IF(D195&gt;E195, IF(E195&lt;&gt;"", "  ", ""), IF(E195&lt;&gt;"", IF(E195&lt;Datum_werkingsjaar_begin, "| Veld '"&amp;$W$4&amp;ROW()&amp;"': De datum uit dienst mag niet vóór 1/01/"&amp;Datum_werkingsjaar&amp;" vallen.  ", ""), ""))</f>
        <v/>
      </c>
      <c r="X195" s="191" t="str">
        <f t="shared" si="44"/>
        <v/>
      </c>
      <c r="Y195" s="191" t="str">
        <f t="shared" si="45"/>
        <v/>
      </c>
      <c r="Z195" s="194" t="str">
        <f t="shared" si="41"/>
        <v/>
      </c>
      <c r="AA195" s="191" t="str">
        <f>IF(I195&lt;&gt;1, IF(SUM(I195:$I$204)&lt;&gt;0, "| Laat geen witruimte tussen ingevulde rijen.", ""), "")</f>
        <v/>
      </c>
      <c r="AB195" s="194" t="str">
        <f t="shared" si="42"/>
        <v/>
      </c>
      <c r="AD195" s="76" t="str">
        <f t="shared" si="43"/>
        <v/>
      </c>
    </row>
    <row r="196" spans="1:30" s="191" customFormat="1" ht="14.4" customHeight="1" x14ac:dyDescent="0.3">
      <c r="A196" s="149" t="str">
        <f t="shared" si="33"/>
        <v/>
      </c>
      <c r="B196" s="188" t="str">
        <f t="shared" si="34"/>
        <v/>
      </c>
      <c r="C196" s="200"/>
      <c r="D196" s="201"/>
      <c r="E196" s="201"/>
      <c r="F196" s="202"/>
      <c r="G196" s="189"/>
      <c r="H196" s="190" t="s">
        <v>84</v>
      </c>
      <c r="I196" s="191">
        <f t="shared" si="35"/>
        <v>0</v>
      </c>
      <c r="J196" s="192">
        <f t="shared" si="36"/>
        <v>0</v>
      </c>
      <c r="K196" s="191">
        <f t="shared" si="37"/>
        <v>0</v>
      </c>
      <c r="L196" s="191">
        <f t="shared" si="38"/>
        <v>0</v>
      </c>
      <c r="M196" s="191">
        <f t="shared" si="39"/>
        <v>0</v>
      </c>
      <c r="N196" s="191">
        <f t="shared" si="40"/>
        <v>0</v>
      </c>
      <c r="O196" s="192"/>
      <c r="T196" s="193"/>
      <c r="V196" s="191" t="str" cm="1">
        <f t="array" ref="V196">IF(E196&lt;&gt;"", IF(D196&gt;E196, "| Velden '"&amp;$V$4&amp;ROW()&amp;"' en '"&amp;$W$4&amp;ROW()&amp;"': De datum uit dienst mag niet voor de datum in dienst vallen.", ""), IF(D196&gt;Datum_werkingsjaar_einde, "| Veld '"&amp;$V$4&amp;ROW()&amp;"': De datum in dienst mag niet na 31/12/"&amp;Datum_werkingsjaar&amp;" vallen.  ", ""))</f>
        <v/>
      </c>
      <c r="W196" s="191" t="str" cm="1">
        <f t="array" ref="W196">IF(D196&gt;E196, IF(E196&lt;&gt;"", "  ", ""), IF(E196&lt;&gt;"", IF(E196&lt;Datum_werkingsjaar_begin, "| Veld '"&amp;$W$4&amp;ROW()&amp;"': De datum uit dienst mag niet vóór 1/01/"&amp;Datum_werkingsjaar&amp;" vallen.  ", ""), ""))</f>
        <v/>
      </c>
      <c r="X196" s="191" t="str">
        <f t="shared" si="44"/>
        <v/>
      </c>
      <c r="Y196" s="191" t="str">
        <f t="shared" si="45"/>
        <v/>
      </c>
      <c r="Z196" s="194" t="str">
        <f t="shared" si="41"/>
        <v/>
      </c>
      <c r="AA196" s="191" t="str">
        <f>IF(I196&lt;&gt;1, IF(SUM(I196:$I$204)&lt;&gt;0, "| Laat geen witruimte tussen ingevulde rijen.", ""), "")</f>
        <v/>
      </c>
      <c r="AB196" s="194" t="str">
        <f t="shared" si="42"/>
        <v/>
      </c>
      <c r="AD196" s="76" t="str">
        <f t="shared" si="43"/>
        <v/>
      </c>
    </row>
    <row r="197" spans="1:30" s="191" customFormat="1" ht="14.4" customHeight="1" x14ac:dyDescent="0.3">
      <c r="A197" s="149" t="str">
        <f t="shared" si="33"/>
        <v/>
      </c>
      <c r="B197" s="188" t="str">
        <f t="shared" si="34"/>
        <v/>
      </c>
      <c r="C197" s="200"/>
      <c r="D197" s="201"/>
      <c r="E197" s="201"/>
      <c r="F197" s="202"/>
      <c r="G197" s="189"/>
      <c r="H197" s="190" t="s">
        <v>84</v>
      </c>
      <c r="I197" s="191">
        <f t="shared" si="35"/>
        <v>0</v>
      </c>
      <c r="J197" s="192">
        <f t="shared" si="36"/>
        <v>0</v>
      </c>
      <c r="K197" s="191">
        <f t="shared" si="37"/>
        <v>0</v>
      </c>
      <c r="L197" s="191">
        <f t="shared" si="38"/>
        <v>0</v>
      </c>
      <c r="M197" s="191">
        <f t="shared" si="39"/>
        <v>0</v>
      </c>
      <c r="N197" s="191">
        <f t="shared" si="40"/>
        <v>0</v>
      </c>
      <c r="O197" s="192"/>
      <c r="T197" s="193"/>
      <c r="V197" s="191" t="str" cm="1">
        <f t="array" ref="V197">IF(E197&lt;&gt;"", IF(D197&gt;E197, "| Velden '"&amp;$V$4&amp;ROW()&amp;"' en '"&amp;$W$4&amp;ROW()&amp;"': De datum uit dienst mag niet voor de datum in dienst vallen.", ""), IF(D197&gt;Datum_werkingsjaar_einde, "| Veld '"&amp;$V$4&amp;ROW()&amp;"': De datum in dienst mag niet na 31/12/"&amp;Datum_werkingsjaar&amp;" vallen.  ", ""))</f>
        <v/>
      </c>
      <c r="W197" s="191" t="str" cm="1">
        <f t="array" ref="W197">IF(D197&gt;E197, IF(E197&lt;&gt;"", "  ", ""), IF(E197&lt;&gt;"", IF(E197&lt;Datum_werkingsjaar_begin, "| Veld '"&amp;$W$4&amp;ROW()&amp;"': De datum uit dienst mag niet vóór 1/01/"&amp;Datum_werkingsjaar&amp;" vallen.  ", ""), ""))</f>
        <v/>
      </c>
      <c r="X197" s="191" t="str">
        <f t="shared" ref="X197:X204" si="46">IF(ISTEXT(F197), IFERROR(IF(SEARCH(".", F197)&lt;&gt;0, "| Veld '"&amp;X$4&amp;ROW()&amp;"': "&amp;Fout_punt), "| Veld '"&amp;X$4&amp;ROW()&amp;"': "&amp;Fout_geen_getal), IF(F197&lt;0, "| Veld '"&amp;X$4&amp;ROW()&amp;"': "&amp;Fout_negatief, IF(F197&gt;1, "| Veld '"&amp;X$4&amp;ROW()&amp;"': Dit getal mag niet groter dan 1 zijn.  ", "")))</f>
        <v/>
      </c>
      <c r="Y197" s="191" t="str">
        <f t="shared" ref="Y197:Y204" si="47">IF(ISTEXT(G197), IFERROR(IF(SEARCH(".", G197)&lt;&gt;0, "| Veld '"&amp;Y$4&amp;ROW()&amp;"': "&amp;Fout_punt), "| Veld '"&amp;Y$4&amp;ROW()&amp;"': "&amp;Fout_geen_getal), IF(G197&lt;0, "| Veld '"&amp;Y$4&amp;ROW()&amp;"': "&amp;Fout_negatief, ""))</f>
        <v/>
      </c>
      <c r="Z197" s="194" t="str">
        <f t="shared" si="41"/>
        <v/>
      </c>
      <c r="AA197" s="191" t="str">
        <f>IF(I197&lt;&gt;1, IF(SUM(I197:$I$204)&lt;&gt;0, "| Laat geen witruimte tussen ingevulde rijen.", ""), "")</f>
        <v/>
      </c>
      <c r="AB197" s="194" t="str">
        <f t="shared" si="42"/>
        <v/>
      </c>
      <c r="AD197" s="76" t="str">
        <f t="shared" si="43"/>
        <v/>
      </c>
    </row>
    <row r="198" spans="1:30" s="191" customFormat="1" ht="14.4" customHeight="1" x14ac:dyDescent="0.3">
      <c r="A198" s="149" t="str">
        <f t="shared" ref="A198:A204" si="48">IF(AD198&lt;&gt;"", "✘", "")</f>
        <v/>
      </c>
      <c r="B198" s="188" t="str">
        <f t="shared" ref="B198:B204" si="49">IF(OR(I198&lt;&gt;0, AA198&lt;&gt;""), ROW()-4, "")</f>
        <v/>
      </c>
      <c r="C198" s="200"/>
      <c r="D198" s="201"/>
      <c r="E198" s="201"/>
      <c r="F198" s="202"/>
      <c r="G198" s="189"/>
      <c r="H198" s="190" t="s">
        <v>84</v>
      </c>
      <c r="I198" s="191">
        <f t="shared" ref="I198:I204" si="50">IF(C198&amp;D198&amp;E198&amp;F198&amp;G198&lt;&gt;"", 1, 0)</f>
        <v>0</v>
      </c>
      <c r="J198" s="192">
        <f t="shared" ref="J198:J204" si="51">IF($I198&lt;&gt;0, IF(C198&lt;&gt;"", 0, 1), 0)</f>
        <v>0</v>
      </c>
      <c r="K198" s="191">
        <f t="shared" ref="K198:K204" si="52">IF($I198&lt;&gt;0, IF(D198&lt;&gt;"", 0, 1), 0)</f>
        <v>0</v>
      </c>
      <c r="L198" s="191">
        <f t="shared" ref="L198:L204" si="53">IF($I198&lt;&gt;0, IF(E198&lt;&gt;"", 0, 0), 0)</f>
        <v>0</v>
      </c>
      <c r="M198" s="191">
        <f t="shared" ref="M198:M204" si="54">IF($I198&lt;&gt;0, IF(F198&lt;&gt;"", 0, 1), 0)</f>
        <v>0</v>
      </c>
      <c r="N198" s="191">
        <f t="shared" ref="N198:N204" si="55">IF($I198&lt;&gt;0, IF(G198&lt;&gt;"", 0, 1), 0)</f>
        <v>0</v>
      </c>
      <c r="O198" s="192"/>
      <c r="T198" s="193"/>
      <c r="V198" s="191" t="str" cm="1">
        <f t="array" ref="V198">IF(E198&lt;&gt;"", IF(D198&gt;E198, "| Velden '"&amp;$V$4&amp;ROW()&amp;"' en '"&amp;$W$4&amp;ROW()&amp;"': De datum uit dienst mag niet voor de datum in dienst vallen.", ""), IF(D198&gt;Datum_werkingsjaar_einde, "| Veld '"&amp;$V$4&amp;ROW()&amp;"': De datum in dienst mag niet na 31/12/"&amp;Datum_werkingsjaar&amp;" vallen.  ", ""))</f>
        <v/>
      </c>
      <c r="W198" s="191" t="str" cm="1">
        <f t="array" ref="W198">IF(D198&gt;E198, IF(E198&lt;&gt;"", "  ", ""), IF(E198&lt;&gt;"", IF(E198&lt;Datum_werkingsjaar_begin, "| Veld '"&amp;$W$4&amp;ROW()&amp;"': De datum uit dienst mag niet vóór 1/01/"&amp;Datum_werkingsjaar&amp;" vallen.  ", ""), ""))</f>
        <v/>
      </c>
      <c r="X198" s="191" t="str">
        <f t="shared" si="46"/>
        <v/>
      </c>
      <c r="Y198" s="191" t="str">
        <f t="shared" si="47"/>
        <v/>
      </c>
      <c r="Z198" s="194" t="str">
        <f t="shared" ref="Z198:Z204" si="56">IF(SUMIF(J198:N198, "&gt;0")&gt;0, "| Vul verplichte velden in.", "")</f>
        <v/>
      </c>
      <c r="AA198" s="191" t="str">
        <f>IF(I198&lt;&gt;1, IF(SUM(I198:$I$204)&lt;&gt;0, "| Laat geen witruimte tussen ingevulde rijen.", ""), "")</f>
        <v/>
      </c>
      <c r="AB198" s="194" t="str">
        <f t="shared" ref="AB198:AB204" si="57">IF(U198&amp;V198&amp;W198&amp;X198&amp;Y198&lt;&gt;"", U198&amp;V198&amp;W198&amp;X198&amp;Y198, Z198&amp;AA198)</f>
        <v/>
      </c>
      <c r="AD198" s="76" t="str">
        <f t="shared" ref="AD198:AD204" si="58">IF(AB198&lt;&gt;"", AB198&amp;"", T198&amp;"")</f>
        <v/>
      </c>
    </row>
    <row r="199" spans="1:30" s="191" customFormat="1" ht="14.4" customHeight="1" x14ac:dyDescent="0.3">
      <c r="A199" s="149" t="str">
        <f t="shared" si="48"/>
        <v/>
      </c>
      <c r="B199" s="188" t="str">
        <f t="shared" si="49"/>
        <v/>
      </c>
      <c r="C199" s="200"/>
      <c r="D199" s="201"/>
      <c r="E199" s="201"/>
      <c r="F199" s="202"/>
      <c r="G199" s="189"/>
      <c r="H199" s="190" t="s">
        <v>84</v>
      </c>
      <c r="I199" s="191">
        <f t="shared" si="50"/>
        <v>0</v>
      </c>
      <c r="J199" s="192">
        <f t="shared" si="51"/>
        <v>0</v>
      </c>
      <c r="K199" s="191">
        <f t="shared" si="52"/>
        <v>0</v>
      </c>
      <c r="L199" s="191">
        <f t="shared" si="53"/>
        <v>0</v>
      </c>
      <c r="M199" s="191">
        <f t="shared" si="54"/>
        <v>0</v>
      </c>
      <c r="N199" s="191">
        <f t="shared" si="55"/>
        <v>0</v>
      </c>
      <c r="O199" s="192"/>
      <c r="T199" s="193"/>
      <c r="V199" s="191" t="str" cm="1">
        <f t="array" ref="V199">IF(E199&lt;&gt;"", IF(D199&gt;E199, "| Velden '"&amp;$V$4&amp;ROW()&amp;"' en '"&amp;$W$4&amp;ROW()&amp;"': De datum uit dienst mag niet voor de datum in dienst vallen.", ""), IF(D199&gt;Datum_werkingsjaar_einde, "| Veld '"&amp;$V$4&amp;ROW()&amp;"': De datum in dienst mag niet na 31/12/"&amp;Datum_werkingsjaar&amp;" vallen.  ", ""))</f>
        <v/>
      </c>
      <c r="W199" s="191" t="str" cm="1">
        <f t="array" ref="W199">IF(D199&gt;E199, IF(E199&lt;&gt;"", "  ", ""), IF(E199&lt;&gt;"", IF(E199&lt;Datum_werkingsjaar_begin, "| Veld '"&amp;$W$4&amp;ROW()&amp;"': De datum uit dienst mag niet vóór 1/01/"&amp;Datum_werkingsjaar&amp;" vallen.  ", ""), ""))</f>
        <v/>
      </c>
      <c r="X199" s="191" t="str">
        <f t="shared" si="46"/>
        <v/>
      </c>
      <c r="Y199" s="191" t="str">
        <f t="shared" si="47"/>
        <v/>
      </c>
      <c r="Z199" s="194" t="str">
        <f t="shared" si="56"/>
        <v/>
      </c>
      <c r="AA199" s="191" t="str">
        <f>IF(I199&lt;&gt;1, IF(SUM(I199:$I$204)&lt;&gt;0, "| Laat geen witruimte tussen ingevulde rijen.", ""), "")</f>
        <v/>
      </c>
      <c r="AB199" s="194" t="str">
        <f t="shared" si="57"/>
        <v/>
      </c>
      <c r="AD199" s="76" t="str">
        <f t="shared" si="58"/>
        <v/>
      </c>
    </row>
    <row r="200" spans="1:30" s="191" customFormat="1" ht="14.4" customHeight="1" x14ac:dyDescent="0.3">
      <c r="A200" s="149" t="str">
        <f t="shared" si="48"/>
        <v/>
      </c>
      <c r="B200" s="188" t="str">
        <f t="shared" si="49"/>
        <v/>
      </c>
      <c r="C200" s="200"/>
      <c r="D200" s="201"/>
      <c r="E200" s="201"/>
      <c r="F200" s="202"/>
      <c r="G200" s="189"/>
      <c r="H200" s="190" t="s">
        <v>84</v>
      </c>
      <c r="I200" s="191">
        <f t="shared" si="50"/>
        <v>0</v>
      </c>
      <c r="J200" s="192">
        <f t="shared" si="51"/>
        <v>0</v>
      </c>
      <c r="K200" s="191">
        <f t="shared" si="52"/>
        <v>0</v>
      </c>
      <c r="L200" s="191">
        <f t="shared" si="53"/>
        <v>0</v>
      </c>
      <c r="M200" s="191">
        <f t="shared" si="54"/>
        <v>0</v>
      </c>
      <c r="N200" s="191">
        <f t="shared" si="55"/>
        <v>0</v>
      </c>
      <c r="O200" s="192"/>
      <c r="T200" s="193"/>
      <c r="V200" s="191" t="str" cm="1">
        <f t="array" ref="V200">IF(E200&lt;&gt;"", IF(D200&gt;E200, "| Velden '"&amp;$V$4&amp;ROW()&amp;"' en '"&amp;$W$4&amp;ROW()&amp;"': De datum uit dienst mag niet voor de datum in dienst vallen.", ""), IF(D200&gt;Datum_werkingsjaar_einde, "| Veld '"&amp;$V$4&amp;ROW()&amp;"': De datum in dienst mag niet na 31/12/"&amp;Datum_werkingsjaar&amp;" vallen.  ", ""))</f>
        <v/>
      </c>
      <c r="W200" s="191" t="str" cm="1">
        <f t="array" ref="W200">IF(D200&gt;E200, IF(E200&lt;&gt;"", "  ", ""), IF(E200&lt;&gt;"", IF(E200&lt;Datum_werkingsjaar_begin, "| Veld '"&amp;$W$4&amp;ROW()&amp;"': De datum uit dienst mag niet vóór 1/01/"&amp;Datum_werkingsjaar&amp;" vallen.  ", ""), ""))</f>
        <v/>
      </c>
      <c r="X200" s="191" t="str">
        <f t="shared" si="46"/>
        <v/>
      </c>
      <c r="Y200" s="191" t="str">
        <f t="shared" si="47"/>
        <v/>
      </c>
      <c r="Z200" s="194" t="str">
        <f t="shared" si="56"/>
        <v/>
      </c>
      <c r="AA200" s="191" t="str">
        <f>IF(I200&lt;&gt;1, IF(SUM(I200:$I$204)&lt;&gt;0, "| Laat geen witruimte tussen ingevulde rijen.", ""), "")</f>
        <v/>
      </c>
      <c r="AB200" s="194" t="str">
        <f t="shared" si="57"/>
        <v/>
      </c>
      <c r="AD200" s="76" t="str">
        <f t="shared" si="58"/>
        <v/>
      </c>
    </row>
    <row r="201" spans="1:30" s="191" customFormat="1" ht="14.4" customHeight="1" x14ac:dyDescent="0.3">
      <c r="A201" s="149" t="str">
        <f t="shared" si="48"/>
        <v/>
      </c>
      <c r="B201" s="188" t="str">
        <f t="shared" si="49"/>
        <v/>
      </c>
      <c r="C201" s="200"/>
      <c r="D201" s="201"/>
      <c r="E201" s="201"/>
      <c r="F201" s="202"/>
      <c r="G201" s="189"/>
      <c r="H201" s="190" t="s">
        <v>84</v>
      </c>
      <c r="I201" s="191">
        <f t="shared" si="50"/>
        <v>0</v>
      </c>
      <c r="J201" s="192">
        <f t="shared" si="51"/>
        <v>0</v>
      </c>
      <c r="K201" s="191">
        <f t="shared" si="52"/>
        <v>0</v>
      </c>
      <c r="L201" s="191">
        <f t="shared" si="53"/>
        <v>0</v>
      </c>
      <c r="M201" s="191">
        <f t="shared" si="54"/>
        <v>0</v>
      </c>
      <c r="N201" s="191">
        <f t="shared" si="55"/>
        <v>0</v>
      </c>
      <c r="O201" s="192"/>
      <c r="T201" s="193"/>
      <c r="V201" s="191" t="str" cm="1">
        <f t="array" ref="V201">IF(E201&lt;&gt;"", IF(D201&gt;E201, "| Velden '"&amp;$V$4&amp;ROW()&amp;"' en '"&amp;$W$4&amp;ROW()&amp;"': De datum uit dienst mag niet voor de datum in dienst vallen.", ""), IF(D201&gt;Datum_werkingsjaar_einde, "| Veld '"&amp;$V$4&amp;ROW()&amp;"': De datum in dienst mag niet na 31/12/"&amp;Datum_werkingsjaar&amp;" vallen.  ", ""))</f>
        <v/>
      </c>
      <c r="W201" s="191" t="str" cm="1">
        <f t="array" ref="W201">IF(D201&gt;E201, IF(E201&lt;&gt;"", "  ", ""), IF(E201&lt;&gt;"", IF(E201&lt;Datum_werkingsjaar_begin, "| Veld '"&amp;$W$4&amp;ROW()&amp;"': De datum uit dienst mag niet vóór 1/01/"&amp;Datum_werkingsjaar&amp;" vallen.  ", ""), ""))</f>
        <v/>
      </c>
      <c r="X201" s="191" t="str">
        <f t="shared" si="46"/>
        <v/>
      </c>
      <c r="Y201" s="191" t="str">
        <f t="shared" si="47"/>
        <v/>
      </c>
      <c r="Z201" s="194" t="str">
        <f t="shared" si="56"/>
        <v/>
      </c>
      <c r="AA201" s="191" t="str">
        <f>IF(I201&lt;&gt;1, IF(SUM(I201:$I$204)&lt;&gt;0, "| Laat geen witruimte tussen ingevulde rijen.", ""), "")</f>
        <v/>
      </c>
      <c r="AB201" s="194" t="str">
        <f t="shared" si="57"/>
        <v/>
      </c>
      <c r="AD201" s="76" t="str">
        <f t="shared" si="58"/>
        <v/>
      </c>
    </row>
    <row r="202" spans="1:30" s="191" customFormat="1" ht="14.4" customHeight="1" x14ac:dyDescent="0.3">
      <c r="A202" s="149" t="str">
        <f t="shared" si="48"/>
        <v/>
      </c>
      <c r="B202" s="188" t="str">
        <f t="shared" si="49"/>
        <v/>
      </c>
      <c r="C202" s="200"/>
      <c r="D202" s="201"/>
      <c r="E202" s="201"/>
      <c r="F202" s="202"/>
      <c r="G202" s="189"/>
      <c r="H202" s="190" t="s">
        <v>84</v>
      </c>
      <c r="I202" s="191">
        <f t="shared" si="50"/>
        <v>0</v>
      </c>
      <c r="J202" s="192">
        <f t="shared" si="51"/>
        <v>0</v>
      </c>
      <c r="K202" s="191">
        <f t="shared" si="52"/>
        <v>0</v>
      </c>
      <c r="L202" s="191">
        <f t="shared" si="53"/>
        <v>0</v>
      </c>
      <c r="M202" s="191">
        <f t="shared" si="54"/>
        <v>0</v>
      </c>
      <c r="N202" s="191">
        <f t="shared" si="55"/>
        <v>0</v>
      </c>
      <c r="O202" s="192"/>
      <c r="T202" s="193"/>
      <c r="V202" s="191" t="str" cm="1">
        <f t="array" ref="V202">IF(E202&lt;&gt;"", IF(D202&gt;E202, "| Velden '"&amp;$V$4&amp;ROW()&amp;"' en '"&amp;$W$4&amp;ROW()&amp;"': De datum uit dienst mag niet voor de datum in dienst vallen.", ""), IF(D202&gt;Datum_werkingsjaar_einde, "| Veld '"&amp;$V$4&amp;ROW()&amp;"': De datum in dienst mag niet na 31/12/"&amp;Datum_werkingsjaar&amp;" vallen.  ", ""))</f>
        <v/>
      </c>
      <c r="W202" s="191" t="str" cm="1">
        <f t="array" ref="W202">IF(D202&gt;E202, IF(E202&lt;&gt;"", "  ", ""), IF(E202&lt;&gt;"", IF(E202&lt;Datum_werkingsjaar_begin, "| Veld '"&amp;$W$4&amp;ROW()&amp;"': De datum uit dienst mag niet vóór 1/01/"&amp;Datum_werkingsjaar&amp;" vallen.  ", ""), ""))</f>
        <v/>
      </c>
      <c r="X202" s="191" t="str">
        <f t="shared" si="46"/>
        <v/>
      </c>
      <c r="Y202" s="191" t="str">
        <f t="shared" si="47"/>
        <v/>
      </c>
      <c r="Z202" s="194" t="str">
        <f t="shared" si="56"/>
        <v/>
      </c>
      <c r="AA202" s="191" t="str">
        <f>IF(I202&lt;&gt;1, IF(SUM(I202:$I$204)&lt;&gt;0, "| Laat geen witruimte tussen ingevulde rijen.", ""), "")</f>
        <v/>
      </c>
      <c r="AB202" s="194" t="str">
        <f t="shared" si="57"/>
        <v/>
      </c>
      <c r="AD202" s="76" t="str">
        <f t="shared" si="58"/>
        <v/>
      </c>
    </row>
    <row r="203" spans="1:30" s="191" customFormat="1" ht="14.4" customHeight="1" x14ac:dyDescent="0.3">
      <c r="A203" s="149" t="str">
        <f t="shared" si="48"/>
        <v/>
      </c>
      <c r="B203" s="188" t="str">
        <f t="shared" si="49"/>
        <v/>
      </c>
      <c r="C203" s="200"/>
      <c r="D203" s="201"/>
      <c r="E203" s="201"/>
      <c r="F203" s="202"/>
      <c r="G203" s="189"/>
      <c r="H203" s="190" t="s">
        <v>84</v>
      </c>
      <c r="I203" s="191">
        <f t="shared" si="50"/>
        <v>0</v>
      </c>
      <c r="J203" s="192">
        <f t="shared" si="51"/>
        <v>0</v>
      </c>
      <c r="K203" s="191">
        <f t="shared" si="52"/>
        <v>0</v>
      </c>
      <c r="L203" s="191">
        <f t="shared" si="53"/>
        <v>0</v>
      </c>
      <c r="M203" s="191">
        <f t="shared" si="54"/>
        <v>0</v>
      </c>
      <c r="N203" s="191">
        <f t="shared" si="55"/>
        <v>0</v>
      </c>
      <c r="O203" s="192"/>
      <c r="T203" s="193"/>
      <c r="V203" s="191" t="str" cm="1">
        <f t="array" ref="V203">IF(E203&lt;&gt;"", IF(D203&gt;E203, "| Velden '"&amp;$V$4&amp;ROW()&amp;"' en '"&amp;$W$4&amp;ROW()&amp;"': De datum uit dienst mag niet voor de datum in dienst vallen.", ""), IF(D203&gt;Datum_werkingsjaar_einde, "| Veld '"&amp;$V$4&amp;ROW()&amp;"': De datum in dienst mag niet na 31/12/"&amp;Datum_werkingsjaar&amp;" vallen.  ", ""))</f>
        <v/>
      </c>
      <c r="W203" s="191" t="str" cm="1">
        <f t="array" ref="W203">IF(D203&gt;E203, IF(E203&lt;&gt;"", "  ", ""), IF(E203&lt;&gt;"", IF(E203&lt;Datum_werkingsjaar_begin, "| Veld '"&amp;$W$4&amp;ROW()&amp;"': De datum uit dienst mag niet vóór 1/01/"&amp;Datum_werkingsjaar&amp;" vallen.  ", ""), ""))</f>
        <v/>
      </c>
      <c r="X203" s="191" t="str">
        <f t="shared" si="46"/>
        <v/>
      </c>
      <c r="Y203" s="191" t="str">
        <f t="shared" si="47"/>
        <v/>
      </c>
      <c r="Z203" s="194" t="str">
        <f t="shared" si="56"/>
        <v/>
      </c>
      <c r="AA203" s="191" t="str">
        <f>IF(I203&lt;&gt;1, IF(SUM(I203:$I$204)&lt;&gt;0, "| Laat geen witruimte tussen ingevulde rijen.", ""), "")</f>
        <v/>
      </c>
      <c r="AB203" s="194" t="str">
        <f t="shared" si="57"/>
        <v/>
      </c>
      <c r="AD203" s="76" t="str">
        <f t="shared" si="58"/>
        <v/>
      </c>
    </row>
    <row r="204" spans="1:30" x14ac:dyDescent="0.3">
      <c r="A204" s="149" t="str">
        <f t="shared" si="48"/>
        <v/>
      </c>
      <c r="B204" s="188" t="str">
        <f t="shared" si="49"/>
        <v/>
      </c>
      <c r="C204" s="200"/>
      <c r="D204" s="201"/>
      <c r="E204" s="201"/>
      <c r="F204" s="202"/>
      <c r="G204" s="189"/>
      <c r="H204" s="190" t="s">
        <v>84</v>
      </c>
      <c r="I204" s="191">
        <f t="shared" si="50"/>
        <v>0</v>
      </c>
      <c r="J204" s="192">
        <f t="shared" si="51"/>
        <v>0</v>
      </c>
      <c r="K204" s="191">
        <f t="shared" si="52"/>
        <v>0</v>
      </c>
      <c r="L204" s="191">
        <f t="shared" si="53"/>
        <v>0</v>
      </c>
      <c r="M204" s="191">
        <f t="shared" si="54"/>
        <v>0</v>
      </c>
      <c r="N204" s="191">
        <f t="shared" si="55"/>
        <v>0</v>
      </c>
      <c r="O204" s="192"/>
      <c r="P204" s="191"/>
      <c r="Q204" s="191"/>
      <c r="R204" s="191"/>
      <c r="S204" s="191"/>
      <c r="T204" s="193"/>
      <c r="U204" s="191"/>
      <c r="V204" s="191" t="str" cm="1">
        <f t="array" ref="V204">IF(E204&lt;&gt;"", IF(D204&gt;E204, "| Velden '"&amp;$V$4&amp;ROW()&amp;"' en '"&amp;$W$4&amp;ROW()&amp;"': De datum uit dienst mag niet voor de datum in dienst vallen.", ""), IF(D204&gt;Datum_werkingsjaar_einde, "| Veld '"&amp;$V$4&amp;ROW()&amp;"': De datum in dienst mag niet na 31/12/"&amp;Datum_werkingsjaar&amp;" vallen.  ", ""))</f>
        <v/>
      </c>
      <c r="W204" s="191" t="str" cm="1">
        <f t="array" ref="W204">IF(D204&gt;E204, IF(E204&lt;&gt;"", "  ", ""), IF(E204&lt;&gt;"", IF(E204&lt;Datum_werkingsjaar_begin, "| Veld '"&amp;$W$4&amp;ROW()&amp;"': De datum uit dienst mag niet vóór 1/01/"&amp;Datum_werkingsjaar&amp;" vallen.  ", ""), ""))</f>
        <v/>
      </c>
      <c r="X204" s="191" t="str">
        <f t="shared" si="46"/>
        <v/>
      </c>
      <c r="Y204" s="191" t="str">
        <f t="shared" si="47"/>
        <v/>
      </c>
      <c r="Z204" s="194" t="str">
        <f t="shared" si="56"/>
        <v/>
      </c>
      <c r="AA204" s="191" t="str">
        <f>IF(I204&lt;&gt;1, IF(SUM(I204:$I$204)&lt;&gt;0, "| Laat geen witruimte tussen ingevulde rijen.", ""), "")</f>
        <v/>
      </c>
      <c r="AB204" s="194" t="str">
        <f t="shared" si="57"/>
        <v/>
      </c>
      <c r="AC204" s="191"/>
      <c r="AD204" s="76" t="str">
        <f t="shared" si="58"/>
        <v/>
      </c>
    </row>
    <row r="205" spans="1:30" ht="14.1" customHeight="1" x14ac:dyDescent="0.3">
      <c r="A205" s="195"/>
      <c r="B205" s="26"/>
      <c r="C205" s="26"/>
      <c r="D205" s="26"/>
      <c r="E205" s="26"/>
      <c r="F205" s="26"/>
      <c r="G205" s="26"/>
      <c r="H205" s="196"/>
      <c r="I205" s="26"/>
      <c r="J205" s="26"/>
      <c r="K205" s="26"/>
      <c r="L205" s="26"/>
      <c r="M205" s="26"/>
      <c r="N205" s="26"/>
      <c r="O205" s="26"/>
      <c r="P205" s="26"/>
      <c r="Q205" s="26"/>
      <c r="R205" s="26"/>
      <c r="S205" s="26"/>
      <c r="T205" s="26"/>
      <c r="U205" s="26"/>
      <c r="V205" s="26"/>
      <c r="W205" s="26"/>
      <c r="X205" s="26"/>
      <c r="Y205" s="26"/>
      <c r="Z205" s="26"/>
      <c r="AA205" s="26"/>
      <c r="AB205" s="26"/>
      <c r="AC205" s="197" t="s">
        <v>13</v>
      </c>
      <c r="AD205" s="32"/>
    </row>
    <row r="206" spans="1:30" x14ac:dyDescent="0.3">
      <c r="AB206">
        <f>COUNTA(AB5:AB204)-COUNTBLANK(AB5:AB204)</f>
        <v>0</v>
      </c>
    </row>
  </sheetData>
  <sheetProtection algorithmName="SHA-512" hashValue="U023aPUpcYAy3KqBnAkextMC85Gr6c7TYKMtk8Eb2iXEvBq5GIE0DCUbLnfauL4zEpmQ3mNwoYO1vwhUhIRQsA==" saltValue="eFPyZIDmkkfMik08DiKN6w==" spinCount="100000" sheet="1" objects="1" scenarios="1" selectLockedCells="1"/>
  <mergeCells count="1">
    <mergeCell ref="B2:C3"/>
  </mergeCells>
  <conditionalFormatting sqref="B5:G204">
    <cfRule type="expression" dxfId="15" priority="1703">
      <formula>MOD(ROW(),2)&lt;&gt;0</formula>
    </cfRule>
  </conditionalFormatting>
  <conditionalFormatting sqref="C5:G204">
    <cfRule type="expression" dxfId="14" priority="1548">
      <formula>IF(C5&lt;&gt;"", U5&lt;&gt;"")</formula>
    </cfRule>
    <cfRule type="expression" dxfId="13" priority="1699">
      <formula>O5&lt;&gt;""</formula>
    </cfRule>
    <cfRule type="expression" dxfId="12" priority="1700">
      <formula>J5&lt;0</formula>
    </cfRule>
    <cfRule type="expression" dxfId="11" priority="1701">
      <formula>IF(J5&gt;0, C5="")</formula>
    </cfRule>
  </conditionalFormatting>
  <conditionalFormatting sqref="AD5:BD204">
    <cfRule type="expression" dxfId="10" priority="1702">
      <formula>AND($T5&lt;&gt;"", $AB5="")</formula>
    </cfRule>
  </conditionalFormatting>
  <pageMargins left="0.70866141732283472" right="0.70866141732283472" top="0.74803149606299213" bottom="0.74803149606299213" header="0.31496062992125984" footer="0.31496062992125984"/>
  <pageSetup paperSize="9" scale="62" fitToHeight="0" orientation="portrait" r:id="rId1"/>
  <headerFooter>
    <oddFooter>Pagina &amp;P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D147D-E488-49F2-BE62-2B3F9131F2A6}">
  <sheetPr codeName="Blad5">
    <pageSetUpPr fitToPage="1"/>
  </sheetPr>
  <dimension ref="A1:M16"/>
  <sheetViews>
    <sheetView showGridLines="0" zoomScaleNormal="100" workbookViewId="0">
      <pane ySplit="3" topLeftCell="A4" activePane="bottomLeft" state="frozen"/>
      <selection pane="bottomLeft"/>
    </sheetView>
  </sheetViews>
  <sheetFormatPr defaultRowHeight="14.4" x14ac:dyDescent="0.3"/>
  <cols>
    <col min="1" max="2" width="2.44140625" customWidth="1"/>
    <col min="3" max="3" width="39.109375" customWidth="1"/>
    <col min="4" max="4" width="8.88671875" customWidth="1"/>
    <col min="5" max="5" width="22.109375" customWidth="1"/>
    <col min="6" max="6" width="13.5546875" customWidth="1"/>
    <col min="7" max="7" width="11.44140625" customWidth="1"/>
    <col min="8" max="10" width="20" customWidth="1"/>
    <col min="11" max="11" width="2.44140625" customWidth="1"/>
    <col min="12" max="12" width="2.44140625" style="48" customWidth="1"/>
    <col min="13" max="13" width="8.88671875" hidden="1" customWidth="1"/>
  </cols>
  <sheetData>
    <row r="1" spans="1:13" ht="24" customHeight="1" x14ac:dyDescent="0.3">
      <c r="A1" s="23"/>
      <c r="D1" s="98"/>
    </row>
    <row r="2" spans="1:13" s="1" customFormat="1" ht="22.5" customHeight="1" x14ac:dyDescent="0.3">
      <c r="A2" s="49"/>
      <c r="B2" s="50" t="s">
        <v>81</v>
      </c>
      <c r="C2" s="51"/>
      <c r="D2" s="52"/>
      <c r="E2" s="52"/>
      <c r="F2" s="52"/>
      <c r="G2" s="52"/>
      <c r="H2" s="49"/>
      <c r="I2" s="49"/>
      <c r="J2" s="49"/>
      <c r="K2" s="49"/>
      <c r="L2" s="48"/>
    </row>
    <row r="3" spans="1:13" ht="14.25" customHeight="1" x14ac:dyDescent="0.3">
      <c r="A3" s="26"/>
      <c r="B3" s="26"/>
      <c r="C3" s="53"/>
      <c r="D3" s="53"/>
      <c r="E3" s="53"/>
      <c r="F3" s="53"/>
      <c r="G3" s="53"/>
      <c r="H3" s="53"/>
      <c r="I3" s="53"/>
      <c r="J3" s="53"/>
      <c r="K3" s="26"/>
      <c r="L3" s="54"/>
    </row>
    <row r="4" spans="1:13" x14ac:dyDescent="0.3">
      <c r="C4" s="55"/>
      <c r="D4" s="55"/>
      <c r="E4" s="55"/>
      <c r="F4" s="55"/>
      <c r="G4" s="55"/>
      <c r="H4" s="55"/>
      <c r="I4" s="55"/>
      <c r="J4" s="55"/>
    </row>
    <row r="5" spans="1:13" x14ac:dyDescent="0.3">
      <c r="B5" s="56" t="s">
        <v>32</v>
      </c>
      <c r="C5" s="4"/>
      <c r="D5" s="4"/>
      <c r="E5" s="24"/>
      <c r="F5" s="24"/>
      <c r="G5" s="55"/>
      <c r="H5" s="55"/>
      <c r="I5" s="55"/>
      <c r="J5" s="55"/>
      <c r="M5" t="s">
        <v>80</v>
      </c>
    </row>
    <row r="6" spans="1:13" ht="3.6" customHeight="1" x14ac:dyDescent="0.3">
      <c r="L6"/>
    </row>
    <row r="7" spans="1:13" ht="17.399999999999999" customHeight="1" x14ac:dyDescent="0.3">
      <c r="C7" s="57" t="s">
        <v>271</v>
      </c>
      <c r="D7" s="58" t="str">
        <f t="shared" ref="D7:D10" ca="1" si="0">IF(M7&lt;&gt;0, "✘", "✔")</f>
        <v>✘</v>
      </c>
      <c r="E7" s="39" t="str">
        <f t="shared" ref="E7:E10" ca="1" si="1">IF(M7&lt;&gt;0, "fout(en) gevonden en/of onvolledig", "geen fouten gevonden")</f>
        <v>fout(en) gevonden en/of onvolledig</v>
      </c>
      <c r="L7"/>
      <c r="M7">
        <f ca="1">SUM(Balans!AE102:AF102, Balans!AO102:AP102, Balans!AS102:AX102, Balans!X102, Balans!AC102:AD102)</f>
        <v>2</v>
      </c>
    </row>
    <row r="8" spans="1:13" ht="17.399999999999999" customHeight="1" x14ac:dyDescent="0.3">
      <c r="C8" s="57" t="s">
        <v>400</v>
      </c>
      <c r="D8" s="58" t="str">
        <f t="shared" ref="D8" si="2">IF(M8&lt;&gt;0, "✘", "✔")</f>
        <v>✔</v>
      </c>
      <c r="E8" s="39" t="str">
        <f t="shared" ref="E8" si="3">IF(M8&lt;&gt;0, "fout(en) gevonden en/of onvolledig", "geen fouten gevonden")</f>
        <v>geen fouten gevonden</v>
      </c>
      <c r="L8"/>
      <c r="M8">
        <f>'Toelichting balans'!$AD$15</f>
        <v>0</v>
      </c>
    </row>
    <row r="9" spans="1:13" ht="17.399999999999999" customHeight="1" x14ac:dyDescent="0.3">
      <c r="B9" s="29"/>
      <c r="C9" s="136" t="s">
        <v>272</v>
      </c>
      <c r="D9" s="58" t="str">
        <f t="shared" ca="1" si="0"/>
        <v>✘</v>
      </c>
      <c r="E9" s="39" t="str">
        <f t="shared" ca="1" si="1"/>
        <v>fout(en) gevonden en/of onvolledig</v>
      </c>
      <c r="F9" s="29"/>
      <c r="G9" s="243" t="str">
        <f ca="1">IF(Sjabloon_status&lt;&gt;"Test",
  IF(TODAY()&lt;Datum_vervaldatum,
    IF(TODAY()&lt;=Datum_deadline,
      IF(M15&lt;&gt;0,
        "✘",
        "✔"),
      IF(M15&lt;&gt;0,
        "✘",
        "✘")),
    "✘"),
  "✘")</f>
        <v>✘</v>
      </c>
      <c r="H9" s="244" t="str">
        <f ca="1">IF(Sjabloon_status&lt;&gt;"Test",
  IF(TODAY()&lt;Datum_vervaldatum,
    IF(TODAY()&lt;=Datum_deadline,
      IF(M15&lt;&gt;0,
        "Het document werd nog niet volledig (correct) ingevuld"&amp;CHAR(10)&amp;"en mag niet ingediend worden.",
        "Het document werd correct ingevuld"&amp;CHAR(10)&amp;"en mag ingediend worden."),
      IF(M15&lt;&gt;0,
        "Het document werd nog niet volledig (correct) ingevuld"&amp;CHAR(10)&amp;"en mag niet ingediend worden."&amp;CHAR(10)&amp;"Let op: de deadline voor de indiening ervan van "&amp;TEXT(Datum_deadline, "d mmmm jjjj")&amp;CHAR(10)&amp;" is gepasseerd.",
        "Het document werd correct ingevuld maar de deadline"&amp;CHAR(10)&amp;"voor de indiening ervan van "&amp;TEXT(Datum_deadline, "d mmmm jjjj")&amp;" is gepasseerd.")),
    "Dit sjabloon is vervallen op "&amp;TEXT(Datum_vervaldatum, "d mmmm jjjj")&amp;"."&amp;CHAR(10)&amp;"Bezoek vlaanderen.be/cjm/nl/subsidiewijzer"&amp;CHAR(10)&amp;"om actuele subsidiedocumenten op te zoeken."),
  "Dit sjabloon dient enkel voor testdoeleinden."&amp;CHAR(10)&amp;"Niet gebruiken bij de echte "&amp;LOWER(Sjabloon_fase)&amp;".")</f>
        <v>Het document werd nog niet volledig (correct) ingevuld
en mag niet ingediend worden.</v>
      </c>
      <c r="I9" s="244"/>
      <c r="J9" s="244"/>
      <c r="M9">
        <f ca="1">SUM(Resultatenrekening!AH148:AJ148, Resultatenrekening!AV148:AX148, Resultatenrekening!BB148:BG148, Resultatenrekening!Y148, Resultatenrekening!AE148:AG148)</f>
        <v>2</v>
      </c>
    </row>
    <row r="10" spans="1:13" ht="17.399999999999999" customHeight="1" x14ac:dyDescent="0.3">
      <c r="B10" s="29"/>
      <c r="C10" s="136" t="s">
        <v>360</v>
      </c>
      <c r="D10" s="58" t="str">
        <f t="shared" si="0"/>
        <v>✔</v>
      </c>
      <c r="E10" s="39" t="str">
        <f t="shared" si="1"/>
        <v>geen fouten gevonden</v>
      </c>
      <c r="F10" s="29"/>
      <c r="G10" s="243"/>
      <c r="H10" s="244"/>
      <c r="I10" s="244"/>
      <c r="J10" s="244"/>
      <c r="M10">
        <f>'Toelichting resultaat'!$AD$19</f>
        <v>0</v>
      </c>
    </row>
    <row r="11" spans="1:13" ht="17.399999999999999" customHeight="1" x14ac:dyDescent="0.3">
      <c r="B11" s="29"/>
      <c r="C11" s="136" t="s">
        <v>286</v>
      </c>
      <c r="D11" s="58" t="str">
        <f>IF(M11&lt;&gt;0, "✘", "✔")</f>
        <v>✘</v>
      </c>
      <c r="E11" s="39" t="str">
        <f>IF(M11&lt;&gt;0, "fout(en) gevonden en/of onvolledig", "geen fouten gevonden")</f>
        <v>fout(en) gevonden en/of onvolledig</v>
      </c>
      <c r="G11" s="243"/>
      <c r="H11" s="244"/>
      <c r="I11" s="244"/>
      <c r="J11" s="244"/>
      <c r="M11">
        <f>SUM('Resultaatsverwerking en reserve'!$AG$34:$AJ$34,'Resultaatsverwerking en reserve'!$AO$34:$AP$34,'Resultaatsverwerking en reserve'!$AU$34)</f>
        <v>3</v>
      </c>
    </row>
    <row r="12" spans="1:13" ht="17.399999999999999" customHeight="1" x14ac:dyDescent="0.3">
      <c r="C12" s="136" t="s">
        <v>330</v>
      </c>
      <c r="D12" s="58" t="str">
        <f ca="1">IF(M12&lt;&gt;0, "✘", "✔")</f>
        <v>✘</v>
      </c>
      <c r="E12" s="39" t="str">
        <f ca="1">IF(M12&lt;&gt;0, "fout(en) gevonden en/of onvolledig", "geen fouten gevonden")</f>
        <v>fout(en) gevonden en/of onvolledig</v>
      </c>
      <c r="G12" s="243"/>
      <c r="H12" s="244"/>
      <c r="I12" s="244"/>
      <c r="J12" s="244"/>
      <c r="M12">
        <f ca="1">SUM(Begroting!AH148:AJ148, Begroting!AV148:AX148, Begroting!BB148:BG148, Begroting!Y148, Begroting!AE148:AG148)</f>
        <v>2</v>
      </c>
    </row>
    <row r="13" spans="1:13" ht="17.399999999999999" customHeight="1" x14ac:dyDescent="0.3">
      <c r="C13" s="136" t="s">
        <v>344</v>
      </c>
      <c r="D13" s="58" t="str">
        <f>IF(M13&lt;&gt;0, "✘", "✔")</f>
        <v>✘</v>
      </c>
      <c r="E13" s="39" t="str">
        <f>IF(M13&lt;&gt;0, "fout(en) gevonden en/of onvolledig", "geen fouten gevonden")</f>
        <v>fout(en) gevonden en/of onvolledig</v>
      </c>
      <c r="G13" s="243"/>
      <c r="H13" s="244"/>
      <c r="I13" s="244"/>
      <c r="J13" s="244"/>
      <c r="M13">
        <f>IF(Personeel!H4&lt;&gt;1, Personeel!AB206, 1)</f>
        <v>1</v>
      </c>
    </row>
    <row r="14" spans="1:13" ht="17.399999999999999" customHeight="1" x14ac:dyDescent="0.3">
      <c r="C14" s="95"/>
      <c r="D14" s="58"/>
      <c r="E14" s="39"/>
    </row>
    <row r="15" spans="1:13" x14ac:dyDescent="0.3">
      <c r="M15">
        <f ca="1">SUM(M7:M13)</f>
        <v>10</v>
      </c>
    </row>
    <row r="16" spans="1:13" x14ac:dyDescent="0.3">
      <c r="A16" s="26"/>
      <c r="B16" s="26"/>
      <c r="C16" s="26"/>
      <c r="D16" s="26"/>
      <c r="E16" s="26"/>
      <c r="F16" s="26"/>
      <c r="G16" s="26"/>
      <c r="H16" s="26"/>
      <c r="I16" s="26"/>
      <c r="J16" s="26"/>
      <c r="K16" s="26"/>
      <c r="L16" s="54"/>
      <c r="M16" t="s">
        <v>13</v>
      </c>
    </row>
  </sheetData>
  <sheetProtection algorithmName="SHA-512" hashValue="ay+lVUBi9pHaaJsoOTvorfShyRqgIQ3kDQ8BAxUH857fLKJ4EG67ELo+HyKquGOFrgCalCF9pUvaE2yVAnXcqQ==" saltValue="ktR9OeJriLAgHWvgyw5C7g==" spinCount="100000" sheet="1" objects="1" scenarios="1" selectLockedCells="1"/>
  <mergeCells count="2">
    <mergeCell ref="G9:G13"/>
    <mergeCell ref="H9:J13"/>
  </mergeCells>
  <conditionalFormatting sqref="C7:E13">
    <cfRule type="expression" dxfId="9" priority="17">
      <formula>$M7&lt;&gt;0</formula>
    </cfRule>
    <cfRule type="expression" dxfId="8" priority="18">
      <formula>$M7=0</formula>
    </cfRule>
  </conditionalFormatting>
  <conditionalFormatting sqref="G9:J13">
    <cfRule type="expression" dxfId="7" priority="9">
      <formula>$M$15=0</formula>
    </cfRule>
    <cfRule type="expression" dxfId="6" priority="10">
      <formula>$M$15&lt;&gt;0</formula>
    </cfRule>
  </conditionalFormatting>
  <dataValidations disablePrompts="1" count="1">
    <dataValidation type="list" allowBlank="1" showInputMessage="1" showErrorMessage="1" sqref="G3" xr:uid="{8C4F6272-A10C-4046-927D-8A2F836A8010}">
      <formula1>Rol</formula1>
    </dataValidation>
  </dataValidations>
  <hyperlinks>
    <hyperlink ref="C7" location="Balans!A1" display="Balans:" xr:uid="{DDA14B0E-B713-4FA5-AE7E-0967577A0BF0}"/>
    <hyperlink ref="C9" location="Resultatenrekening!A1" display="Werkblad 'Resultatenrekening':" xr:uid="{BB689618-DB4F-4983-BAA6-B70333AA1A41}"/>
    <hyperlink ref="C10" location="'Toelichting resultaat'!A1" display="Werkblad 'Toelichting resultaat':" xr:uid="{5EE21A09-BF2C-453A-B373-FED28F97402E}"/>
    <hyperlink ref="C11" location="'Resultaatsverwerking en reserve'!A1" display="Werkblad 'Resultaatsverwerking en reserve':" xr:uid="{AE50B811-3568-48B1-8970-267E755D2BFA}"/>
    <hyperlink ref="C8" location="'Toelichting balans'!A1" display="Werkblad 'Toelichting balans':" xr:uid="{4FDE2015-F149-4C0B-8C1D-7B2E064B9C6E}"/>
    <hyperlink ref="C12" location="Begroting!A1" display="Werkblad 'Begroting':" xr:uid="{6DAD3A22-CE60-4B03-BD43-061E5A9FFBAA}"/>
  </hyperlinks>
  <pageMargins left="0.70866141732283472" right="0.70866141732283472" top="0.74803149606299213" bottom="0.74803149606299213" header="0.31496062992125984" footer="0.31496062992125984"/>
  <pageSetup paperSize="9" scale="58" fitToHeight="0" orientation="portrait" r:id="rId1"/>
  <headerFooter>
    <oddFooter>Pagina &amp;P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9D370-5360-4393-86B7-26CE90D3D2F9}">
  <sheetPr codeName="Blad4"/>
  <dimension ref="A1:K21"/>
  <sheetViews>
    <sheetView showGridLines="0" zoomScaleNormal="100" workbookViewId="0"/>
  </sheetViews>
  <sheetFormatPr defaultColWidth="8.88671875" defaultRowHeight="14.4" x14ac:dyDescent="0.3"/>
  <cols>
    <col min="1" max="1" width="3.44140625" customWidth="1"/>
    <col min="2" max="2" width="6.5546875" customWidth="1"/>
    <col min="3" max="3" width="20" customWidth="1"/>
    <col min="4" max="4" width="28.5546875" customWidth="1"/>
    <col min="5" max="8" width="25" customWidth="1"/>
    <col min="9" max="11" width="19.44140625" customWidth="1"/>
  </cols>
  <sheetData>
    <row r="1" spans="1:11" s="6" customFormat="1" ht="18" customHeight="1" x14ac:dyDescent="0.3">
      <c r="D1" s="14" t="s">
        <v>15</v>
      </c>
      <c r="E1" s="7" t="s">
        <v>43</v>
      </c>
      <c r="F1" s="15" t="s">
        <v>44</v>
      </c>
      <c r="G1" s="15" t="s">
        <v>45</v>
      </c>
      <c r="H1" s="7" t="s">
        <v>46</v>
      </c>
      <c r="I1" s="15" t="s">
        <v>20</v>
      </c>
      <c r="J1" s="15" t="s">
        <v>16</v>
      </c>
      <c r="K1" s="15" t="s">
        <v>14</v>
      </c>
    </row>
    <row r="2" spans="1:11" s="6" customFormat="1" ht="36" customHeight="1" x14ac:dyDescent="0.3">
      <c r="C2" s="16" t="s">
        <v>17</v>
      </c>
      <c r="D2" s="12" t="s">
        <v>431</v>
      </c>
      <c r="E2" s="147">
        <f ca="1">_xlfn.SHEETS()-COUNTA(D4:D12)-1</f>
        <v>0</v>
      </c>
      <c r="F2" s="8" cm="1">
        <f t="array" aca="1" ref="F2" ca="1">SUMPRODUCT(--(F4:F12="Werkblad niet gevonden"))</f>
        <v>0</v>
      </c>
      <c r="G2" s="8" cm="1">
        <f t="array" aca="1" ref="G2" ca="1">SUMPRODUCT(--(G4:G12="Structuur gewijzigd"))</f>
        <v>0</v>
      </c>
      <c r="H2" s="8" cm="1">
        <f t="array" aca="1" ref="H2" ca="1">SUMPRODUCT(--(H4:H12="Werkblad verplaatst"))</f>
        <v>0</v>
      </c>
      <c r="I2" s="8">
        <f ca="1">SUM(I4:I12)</f>
        <v>10</v>
      </c>
      <c r="J2" s="8">
        <f>SUM(J4:J12)</f>
        <v>0</v>
      </c>
      <c r="K2" s="8">
        <f>SUM(K4:K12)</f>
        <v>0</v>
      </c>
    </row>
    <row r="3" spans="1:11" s="6" customFormat="1" ht="18" customHeight="1" x14ac:dyDescent="0.3">
      <c r="A3" s="245" t="s">
        <v>18</v>
      </c>
      <c r="B3" s="17" t="s">
        <v>19</v>
      </c>
      <c r="C3" s="18" t="s">
        <v>13</v>
      </c>
      <c r="D3" s="19"/>
      <c r="E3" s="20"/>
      <c r="F3" s="20"/>
      <c r="G3" s="20"/>
      <c r="H3" s="20"/>
      <c r="I3" s="20"/>
      <c r="J3" s="21"/>
      <c r="K3" s="22"/>
    </row>
    <row r="4" spans="1:11" s="6" customFormat="1" ht="18" customHeight="1" x14ac:dyDescent="0.3">
      <c r="A4" s="246"/>
      <c r="B4" s="9">
        <v>1</v>
      </c>
      <c r="C4" s="13" t="s">
        <v>425</v>
      </c>
      <c r="D4" s="12" t="s">
        <v>41</v>
      </c>
      <c r="E4" s="10" t="s">
        <v>12</v>
      </c>
      <c r="F4" s="10" t="str">
        <f t="shared" ref="F4:F12" ca="1" si="0">IFERROR(IF(_xlfn.SHEET(INDIRECT("'"&amp;$D4&amp;"'!"&amp;$C4))&lt;&gt;$B4, "", ""), "Werkblad niet gevonden")</f>
        <v/>
      </c>
      <c r="G4" s="10" t="s">
        <v>12</v>
      </c>
      <c r="H4" s="10" t="str">
        <f ca="1">IFERROR(IF(_xlfn.SHEET(INDIRECT("'"&amp;$D4&amp;"'!"&amp;$C4))&lt;&gt;$B4, "Werkblad verplaatst", ""), "")</f>
        <v/>
      </c>
      <c r="I4" s="11" t="s">
        <v>12</v>
      </c>
      <c r="J4" s="11" t="s">
        <v>12</v>
      </c>
      <c r="K4" s="11" t="s">
        <v>12</v>
      </c>
    </row>
    <row r="5" spans="1:11" s="6" customFormat="1" ht="18" customHeight="1" x14ac:dyDescent="0.3">
      <c r="A5" s="246"/>
      <c r="B5" s="9">
        <v>2</v>
      </c>
      <c r="C5" s="13" t="s">
        <v>406</v>
      </c>
      <c r="D5" s="12" t="s">
        <v>270</v>
      </c>
      <c r="E5" s="10" t="s">
        <v>12</v>
      </c>
      <c r="F5" s="10" t="str">
        <f t="shared" ca="1" si="0"/>
        <v/>
      </c>
      <c r="G5" s="10" t="str">
        <f t="shared" ref="G5:G11" ca="1" si="1">IFERROR(IF(INDIRECT("'"&amp;$D5&amp;"'!"&amp;$C5)&lt;&gt;"Controleveld", "Structuur gewijzigd", ""), "")</f>
        <v/>
      </c>
      <c r="H5" s="10" t="str">
        <f t="shared" ref="H5:H12" ca="1" si="2">IFERROR(IF(_xlfn.SHEET(INDIRECT("'"&amp;$D5&amp;"'!"&amp;$C5))&lt;&gt;$B5, "Werkblad verplaatst", ""), "")</f>
        <v/>
      </c>
      <c r="I5" s="11">
        <f ca="1">SUM(Balans!AE102:AF102, Balans!AO102:AP102, Balans!AS102:AX102, Balans!X102, Balans!AC102:AD102)</f>
        <v>2</v>
      </c>
      <c r="J5" s="11" t="s">
        <v>12</v>
      </c>
      <c r="K5" s="11" t="s">
        <v>12</v>
      </c>
    </row>
    <row r="6" spans="1:11" s="6" customFormat="1" ht="18" customHeight="1" x14ac:dyDescent="0.3">
      <c r="A6" s="246"/>
      <c r="B6" s="9">
        <v>3</v>
      </c>
      <c r="C6" s="13" t="s">
        <v>422</v>
      </c>
      <c r="D6" s="12" t="s">
        <v>401</v>
      </c>
      <c r="E6" s="10" t="s">
        <v>12</v>
      </c>
      <c r="F6" s="10" t="str">
        <f t="shared" ca="1" si="0"/>
        <v/>
      </c>
      <c r="G6" s="10" t="str">
        <f t="shared" ca="1" si="1"/>
        <v/>
      </c>
      <c r="H6" s="10" t="str">
        <f t="shared" ca="1" si="2"/>
        <v/>
      </c>
      <c r="I6" s="11">
        <f>'Toelichting balans'!$AD$15</f>
        <v>0</v>
      </c>
      <c r="J6" s="11" t="s">
        <v>12</v>
      </c>
      <c r="K6" s="11" t="s">
        <v>12</v>
      </c>
    </row>
    <row r="7" spans="1:11" s="6" customFormat="1" ht="18" customHeight="1" x14ac:dyDescent="0.3">
      <c r="A7" s="246"/>
      <c r="B7" s="9">
        <v>4</v>
      </c>
      <c r="C7" s="12" t="s">
        <v>423</v>
      </c>
      <c r="D7" s="9" t="s">
        <v>387</v>
      </c>
      <c r="E7" s="10" t="s">
        <v>12</v>
      </c>
      <c r="F7" s="10" t="str">
        <f t="shared" ca="1" si="0"/>
        <v/>
      </c>
      <c r="G7" s="10" t="str">
        <f t="shared" ca="1" si="1"/>
        <v/>
      </c>
      <c r="H7" s="10" t="str">
        <f t="shared" ca="1" si="2"/>
        <v/>
      </c>
      <c r="I7" s="11">
        <f ca="1">SUM(Resultatenrekening!AH148:AJ148, Resultatenrekening!AV148:AX148, Resultatenrekening!BB148:BG148, Resultatenrekening!Y148, Resultatenrekening!AE148:AG148)</f>
        <v>2</v>
      </c>
      <c r="J7" s="11" t="s">
        <v>12</v>
      </c>
      <c r="K7" s="11" t="s">
        <v>12</v>
      </c>
    </row>
    <row r="8" spans="1:11" s="6" customFormat="1" ht="18" customHeight="1" x14ac:dyDescent="0.3">
      <c r="A8" s="246"/>
      <c r="B8" s="9">
        <v>5</v>
      </c>
      <c r="C8" s="12" t="s">
        <v>424</v>
      </c>
      <c r="D8" s="12" t="s">
        <v>361</v>
      </c>
      <c r="E8" s="10" t="s">
        <v>12</v>
      </c>
      <c r="F8" s="10" t="str">
        <f t="shared" ca="1" si="0"/>
        <v/>
      </c>
      <c r="G8" s="10" t="str">
        <f t="shared" ca="1" si="1"/>
        <v/>
      </c>
      <c r="H8" s="10" t="str">
        <f t="shared" ca="1" si="2"/>
        <v/>
      </c>
      <c r="I8" s="11">
        <f>'Toelichting resultaat'!$AD$19</f>
        <v>0</v>
      </c>
      <c r="J8" s="11" t="s">
        <v>12</v>
      </c>
      <c r="K8" s="11" t="s">
        <v>12</v>
      </c>
    </row>
    <row r="9" spans="1:11" s="6" customFormat="1" ht="18" customHeight="1" x14ac:dyDescent="0.3">
      <c r="A9" s="246"/>
      <c r="B9" s="9">
        <v>6</v>
      </c>
      <c r="C9" s="12" t="s">
        <v>311</v>
      </c>
      <c r="D9" s="12" t="s">
        <v>287</v>
      </c>
      <c r="E9" s="10" t="s">
        <v>12</v>
      </c>
      <c r="F9" s="10" t="str">
        <f t="shared" ca="1" si="0"/>
        <v/>
      </c>
      <c r="G9" s="10" t="str">
        <f t="shared" ca="1" si="1"/>
        <v/>
      </c>
      <c r="H9" s="10" t="str">
        <f t="shared" ca="1" si="2"/>
        <v/>
      </c>
      <c r="I9" s="11">
        <f>SUM('Resultaatsverwerking en reserve'!$AG$34:$AJ$34,'Resultaatsverwerking en reserve'!$AO$34:$AP$34,'Resultaatsverwerking en reserve'!$AU$34)</f>
        <v>3</v>
      </c>
      <c r="J9" s="11" t="s">
        <v>12</v>
      </c>
      <c r="K9" s="11" t="s">
        <v>12</v>
      </c>
    </row>
    <row r="10" spans="1:11" s="6" customFormat="1" ht="18" customHeight="1" x14ac:dyDescent="0.3">
      <c r="A10" s="246"/>
      <c r="B10" s="9">
        <v>7</v>
      </c>
      <c r="C10" s="12" t="s">
        <v>423</v>
      </c>
      <c r="D10" s="12" t="s">
        <v>331</v>
      </c>
      <c r="E10" s="10" t="s">
        <v>12</v>
      </c>
      <c r="F10" s="10" t="str">
        <f t="shared" ca="1" si="0"/>
        <v/>
      </c>
      <c r="G10" s="10" t="str">
        <f t="shared" ca="1" si="1"/>
        <v/>
      </c>
      <c r="H10" s="10" t="str">
        <f t="shared" ca="1" si="2"/>
        <v/>
      </c>
      <c r="I10" s="11">
        <f ca="1">SUM(Begroting!AH148:AJ148, Begroting!AV148:AX148, Begroting!BB148:BG148, Begroting!Y148, Begroting!AE148:AG148)</f>
        <v>2</v>
      </c>
      <c r="J10" s="11" t="s">
        <v>12</v>
      </c>
      <c r="K10" s="11" t="s">
        <v>12</v>
      </c>
    </row>
    <row r="11" spans="1:11" s="6" customFormat="1" ht="18" customHeight="1" x14ac:dyDescent="0.3">
      <c r="A11" s="246"/>
      <c r="B11" s="9">
        <v>8</v>
      </c>
      <c r="C11" s="12" t="s">
        <v>404</v>
      </c>
      <c r="D11" s="12" t="s">
        <v>345</v>
      </c>
      <c r="E11" s="10" t="s">
        <v>12</v>
      </c>
      <c r="F11" s="10" t="str">
        <f t="shared" ca="1" si="0"/>
        <v/>
      </c>
      <c r="G11" s="10" t="str">
        <f t="shared" ca="1" si="1"/>
        <v/>
      </c>
      <c r="H11" s="10" t="str">
        <f t="shared" ca="1" si="2"/>
        <v/>
      </c>
      <c r="I11" s="11">
        <f>IF(Personeel!H4&lt;&gt;1, Personeel!AB206, 1)</f>
        <v>1</v>
      </c>
      <c r="J11" s="11" t="s">
        <v>12</v>
      </c>
      <c r="K11" s="11" t="s">
        <v>12</v>
      </c>
    </row>
    <row r="12" spans="1:11" s="6" customFormat="1" ht="18" customHeight="1" x14ac:dyDescent="0.3">
      <c r="A12" s="246"/>
      <c r="B12" s="9">
        <v>9</v>
      </c>
      <c r="C12" s="12" t="s">
        <v>168</v>
      </c>
      <c r="D12" s="12" t="s">
        <v>42</v>
      </c>
      <c r="E12" s="10" t="s">
        <v>12</v>
      </c>
      <c r="F12" s="10" t="str">
        <f t="shared" ca="1" si="0"/>
        <v/>
      </c>
      <c r="G12" s="10" t="s">
        <v>12</v>
      </c>
      <c r="H12" s="10" t="str">
        <f t="shared" ca="1" si="2"/>
        <v/>
      </c>
      <c r="I12" s="11" t="s">
        <v>12</v>
      </c>
      <c r="J12" s="11" t="s">
        <v>12</v>
      </c>
      <c r="K12" s="11" t="s">
        <v>12</v>
      </c>
    </row>
    <row r="14" spans="1:11" x14ac:dyDescent="0.3">
      <c r="C14" s="16" t="s">
        <v>90</v>
      </c>
      <c r="D14" s="72">
        <v>44562</v>
      </c>
    </row>
    <row r="15" spans="1:11" x14ac:dyDescent="0.3">
      <c r="C15" s="16" t="s">
        <v>91</v>
      </c>
      <c r="D15" s="72">
        <v>46387</v>
      </c>
    </row>
    <row r="16" spans="1:11" x14ac:dyDescent="0.3">
      <c r="C16" s="16" t="s">
        <v>86</v>
      </c>
      <c r="D16" s="74">
        <v>2024</v>
      </c>
    </row>
    <row r="17" spans="3:4" x14ac:dyDescent="0.3">
      <c r="C17" s="73" t="s">
        <v>130</v>
      </c>
      <c r="D17" s="71" t="s">
        <v>312</v>
      </c>
    </row>
    <row r="18" spans="3:4" x14ac:dyDescent="0.3">
      <c r="C18" s="73" t="s">
        <v>87</v>
      </c>
      <c r="D18" s="74" t="s">
        <v>172</v>
      </c>
    </row>
    <row r="19" spans="3:4" x14ac:dyDescent="0.3">
      <c r="C19" s="16" t="s">
        <v>333</v>
      </c>
      <c r="D19" s="72">
        <v>45747</v>
      </c>
    </row>
    <row r="20" spans="3:4" x14ac:dyDescent="0.3">
      <c r="C20" s="16" t="s">
        <v>334</v>
      </c>
      <c r="D20" s="72">
        <v>45931</v>
      </c>
    </row>
    <row r="21" spans="3:4" x14ac:dyDescent="0.3">
      <c r="C21" s="73" t="s">
        <v>88</v>
      </c>
      <c r="D21" s="74" t="s">
        <v>430</v>
      </c>
    </row>
  </sheetData>
  <sheetProtection algorithmName="SHA-512" hashValue="OASemYJjxhepyTzBH2QzMgd9fSYKYSsWst7Dt2WE0GsCDwJwQimFgvNLgKhgy6rn5WL2GbFLJeb0+T9YWsRfbQ==" saltValue="BUPfZB2r1afrNaczZ9HrZw==" spinCount="100000" sheet="1" objects="1" scenarios="1"/>
  <mergeCells count="1">
    <mergeCell ref="A3:A12"/>
  </mergeCells>
  <phoneticPr fontId="20" type="noConversion"/>
  <conditionalFormatting sqref="E2:I2">
    <cfRule type="expression" dxfId="5" priority="2">
      <formula>E2&lt;&gt;0</formula>
    </cfRule>
  </conditionalFormatting>
  <conditionalFormatting sqref="E4:K12">
    <cfRule type="expression" dxfId="4" priority="1">
      <formula>E4="nvt"</formula>
    </cfRule>
  </conditionalFormatting>
  <conditionalFormatting sqref="F4:H12">
    <cfRule type="expression" dxfId="3" priority="3">
      <formula>F4&lt;&gt;""</formula>
    </cfRule>
  </conditionalFormatting>
  <conditionalFormatting sqref="I4:I12">
    <cfRule type="expression" dxfId="2" priority="4">
      <formula>I4&lt;&gt;0</formula>
    </cfRule>
  </conditionalFormatting>
  <conditionalFormatting sqref="J2:K2">
    <cfRule type="expression" dxfId="1" priority="5">
      <formula>J2&lt;&gt;0</formula>
    </cfRule>
  </conditionalFormatting>
  <conditionalFormatting sqref="J4:K12">
    <cfRule type="expression" dxfId="0" priority="8">
      <formula>J4&lt;&gt;0</formula>
    </cfRule>
  </conditionalFormatting>
  <dataValidations count="3">
    <dataValidation type="list" allowBlank="1" showInputMessage="1" showErrorMessage="1" sqref="D18" xr:uid="{9F799E74-2C33-48C3-86C6-A36393F91334}">
      <formula1>"Aanvraag,Verantwoording"</formula1>
    </dataValidation>
    <dataValidation type="list" allowBlank="1" showInputMessage="1" showErrorMessage="1" sqref="D21" xr:uid="{1BD6D519-FF41-4A8D-A2EB-1EEFA25F288B}">
      <formula1>"Test,Productie"</formula1>
    </dataValidation>
    <dataValidation type="list" allowBlank="1" showInputMessage="1" showErrorMessage="1" sqref="D17" xr:uid="{B16566AD-74EA-4EA5-8BA2-8BD42A487291}">
      <formula1>"Werking,Project"</formula1>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82BC53B399E8468685C583C01D95C7" ma:contentTypeVersion="11" ma:contentTypeDescription="Een nieuw document maken." ma:contentTypeScope="" ma:versionID="ee8dce8d8a770b93aeb9ff5ecfbd44bc">
  <xsd:schema xmlns:xsd="http://www.w3.org/2001/XMLSchema" xmlns:xs="http://www.w3.org/2001/XMLSchema" xmlns:p="http://schemas.microsoft.com/office/2006/metadata/properties" xmlns:ns3="9bc6f30d-a300-4a96-9d35-d476dffbdfc4" xmlns:ns4="6bd2e08b-4ca0-4ec8-8481-300baee65fbb" targetNamespace="http://schemas.microsoft.com/office/2006/metadata/properties" ma:root="true" ma:fieldsID="87de5241de2a3684f7b4cdf6b9d07e75" ns3:_="" ns4:_="">
    <xsd:import namespace="9bc6f30d-a300-4a96-9d35-d476dffbdfc4"/>
    <xsd:import namespace="6bd2e08b-4ca0-4ec8-8481-300baee65fb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c6f30d-a300-4a96-9d35-d476dffbdf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2e08b-4ca0-4ec8-8481-300baee65fbb"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SharingHintHash" ma:index="12"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7AF4C5-43EF-4C97-86AF-3F758F48A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c6f30d-a300-4a96-9d35-d476dffbdfc4"/>
    <ds:schemaRef ds:uri="6bd2e08b-4ca0-4ec8-8481-300baee65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618B8B-EB76-45BD-85D2-1820FAAD0CA5}">
  <ds:schemaRefs>
    <ds:schemaRef ds:uri="http://schemas.microsoft.com/DataMashup"/>
  </ds:schemaRefs>
</ds:datastoreItem>
</file>

<file path=customXml/itemProps3.xml><?xml version="1.0" encoding="utf-8"?>
<ds:datastoreItem xmlns:ds="http://schemas.openxmlformats.org/officeDocument/2006/customXml" ds:itemID="{73F2E089-55CE-4CD1-9322-BCE64361CEAE}">
  <ds:schemaRefs>
    <ds:schemaRef ds:uri="http://schemas.microsoft.com/sharepoint/v3/contenttype/forms"/>
  </ds:schemaRefs>
</ds:datastoreItem>
</file>

<file path=customXml/itemProps4.xml><?xml version="1.0" encoding="utf-8"?>
<ds:datastoreItem xmlns:ds="http://schemas.openxmlformats.org/officeDocument/2006/customXml" ds:itemID="{A4B5573B-D9E8-45BE-995F-136EC4E70784}">
  <ds:schemaRefs>
    <ds:schemaRef ds:uri="http://purl.org/dc/dcmitype/"/>
    <ds:schemaRef ds:uri="6bd2e08b-4ca0-4ec8-8481-300baee65fbb"/>
    <ds:schemaRef ds:uri="http://purl.org/dc/terms/"/>
    <ds:schemaRef ds:uri="http://schemas.microsoft.com/office/infopath/2007/PartnerControls"/>
    <ds:schemaRef ds:uri="http://schemas.microsoft.com/office/2006/documentManagement/types"/>
    <ds:schemaRef ds:uri="http://purl.org/dc/elements/1.1/"/>
    <ds:schemaRef ds:uri="9bc6f30d-a300-4a96-9d35-d476dffbdfc4"/>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vt:i4>
      </vt:variant>
      <vt:variant>
        <vt:lpstr>Benoemde bereiken</vt:lpstr>
      </vt:variant>
      <vt:variant>
        <vt:i4>19</vt:i4>
      </vt:variant>
    </vt:vector>
  </HeadingPairs>
  <TitlesOfParts>
    <vt:vector size="29" baseType="lpstr">
      <vt:lpstr>Vooraf</vt:lpstr>
      <vt:lpstr>Balans</vt:lpstr>
      <vt:lpstr>Toelichting balans</vt:lpstr>
      <vt:lpstr>Resultatenrekening</vt:lpstr>
      <vt:lpstr>Toelichting resultaat</vt:lpstr>
      <vt:lpstr>Resultaatsverwerking en reserve</vt:lpstr>
      <vt:lpstr>Begroting</vt:lpstr>
      <vt:lpstr>Personeel</vt:lpstr>
      <vt:lpstr>Samenvatting</vt:lpstr>
      <vt:lpstr>Controleblad</vt:lpstr>
      <vt:lpstr>Balans!Afdrukbereik</vt:lpstr>
      <vt:lpstr>Begroting!Afdrukbereik</vt:lpstr>
      <vt:lpstr>Controleblad!Afdrukbereik</vt:lpstr>
      <vt:lpstr>Personeel!Afdrukbereik</vt:lpstr>
      <vt:lpstr>'Resultaatsverwerking en reserve'!Afdrukbereik</vt:lpstr>
      <vt:lpstr>Resultatenrekening!Afdrukbereik</vt:lpstr>
      <vt:lpstr>'Toelichting balans'!Afdrukbereik</vt:lpstr>
      <vt:lpstr>'Toelichting resultaat'!Afdrukbereik</vt:lpstr>
      <vt:lpstr>Datum_beleidsperiode_begin</vt:lpstr>
      <vt:lpstr>Datum_beleidsperiode_einde</vt:lpstr>
      <vt:lpstr>Datum_deadline</vt:lpstr>
      <vt:lpstr>Datum_vervaldatum</vt:lpstr>
      <vt:lpstr>Datum_werkingsjaar</vt:lpstr>
      <vt:lpstr>Project_type</vt:lpstr>
      <vt:lpstr>Sjabloon_fase</vt:lpstr>
      <vt:lpstr>Sjabloon_status</vt:lpstr>
      <vt:lpstr>Sjabloon_subsidiesoort</vt:lpstr>
      <vt:lpstr>Sjabloonversie</vt:lpstr>
      <vt:lpstr>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Perz, Andrzej</dc:creator>
  <cp:lastModifiedBy>Dusoleil Simon</cp:lastModifiedBy>
  <cp:lastPrinted>2021-11-25T09:15:53Z</cp:lastPrinted>
  <dcterms:created xsi:type="dcterms:W3CDTF">2019-12-10T09:07:32Z</dcterms:created>
  <dcterms:modified xsi:type="dcterms:W3CDTF">2024-12-09T15:55:37Z</dcterms:modified>
  <cp:version>ak_verantw_2023_v1</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0x010100EC82BC53B399E8468685C583C01D95C7</vt:lpwstr>
  </property>
</Properties>
</file>