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vlaamseoverheid-my.sharepoint.com/personal/andrzej_perz_vlaanderen_be/Documents/Documents/Sjablonenontwikkeling/Master/"/>
    </mc:Choice>
  </mc:AlternateContent>
  <xr:revisionPtr revIDLastSave="1390" documentId="13_ncr:1_{6AFB18FF-259C-4893-9289-96A4D396ED69}" xr6:coauthVersionLast="47" xr6:coauthVersionMax="47" xr10:uidLastSave="{6FA8D6F4-84C3-4B21-954D-08C821886AB0}"/>
  <workbookProtection workbookAlgorithmName="SHA-512" workbookHashValue="Bc+7eZupCHeQusxmGoEYXxFZ2s1Dli/CAURkU0q435HhH26PQkAHemY465+oXwmxaySNDGngMCCAQ2syLcP10g==" workbookSaltValue="gcllAOZTHhAld30Kb6Au0w==" workbookSpinCount="100000" lockStructure="1"/>
  <bookViews>
    <workbookView xWindow="-110" yWindow="-110" windowWidth="38620" windowHeight="21100" tabRatio="682" xr2:uid="{60CBF3CA-1878-49D0-9FC5-BD45C5885210}"/>
  </bookViews>
  <sheets>
    <sheet name="Vooraf" sheetId="28" r:id="rId1"/>
    <sheet name="Balans" sheetId="58" r:id="rId2"/>
    <sheet name="Toelichting balans" sheetId="62" r:id="rId3"/>
    <sheet name="Resultatenrekening" sheetId="60" r:id="rId4"/>
    <sheet name="Toelichting resultaat" sheetId="59" r:id="rId5"/>
    <sheet name="Resultaatsverwerking en reserve" sheetId="50" r:id="rId6"/>
    <sheet name="Begroting" sheetId="61" r:id="rId7"/>
    <sheet name="Personeel" sheetId="56" r:id="rId8"/>
    <sheet name="Samenvatting" sheetId="36" r:id="rId9"/>
    <sheet name="Controleblad" sheetId="11" state="hidden" r:id="rId10"/>
  </sheets>
  <definedNames>
    <definedName name="_xlnm._FilterDatabase" localSheetId="1" hidden="1">Balans!$A$4:$CE$100</definedName>
    <definedName name="_xlnm._FilterDatabase" localSheetId="6" hidden="1">Begroting!$A$4:$CG$146</definedName>
    <definedName name="_xlnm._FilterDatabase" localSheetId="7" hidden="1">Personeel!$A$4:$AM$453</definedName>
    <definedName name="_xlnm._FilterDatabase" localSheetId="5" hidden="1">'Resultaatsverwerking en reserve'!$A$4:$AY$34</definedName>
    <definedName name="_xlnm._FilterDatabase" localSheetId="3" hidden="1">Resultatenrekening!$A$4:$CG$146</definedName>
    <definedName name="_xlnm._FilterDatabase" localSheetId="2" hidden="1">'Toelichting balans'!$A$4:$AE$13</definedName>
    <definedName name="_xlnm._FilterDatabase" localSheetId="4" hidden="1">'Toelichting resultaat'!$A$4:$AE$17</definedName>
    <definedName name="_xlnm.Print_Area" localSheetId="1">Balans!$A$2:$BE$101</definedName>
    <definedName name="_xlnm.Print_Area" localSheetId="6">Begroting!$A$2:$BG$150</definedName>
    <definedName name="_xlnm.Print_Area" localSheetId="9">Controleblad!$A$1:$K$7</definedName>
    <definedName name="_xlnm.Print_Area" localSheetId="7">Personeel!$A$2:$AL$505</definedName>
    <definedName name="_xlnm.Print_Area" localSheetId="5">'Resultaatsverwerking en reserve'!$A$2:$AY$33</definedName>
    <definedName name="_xlnm.Print_Area" localSheetId="3">Resultatenrekening!$A$2:$BG$150</definedName>
    <definedName name="_xlnm.Print_Area" localSheetId="2">'Toelichting balans'!$A$2:$AE$14</definedName>
    <definedName name="_xlnm.Print_Area" localSheetId="4">'Toelichting resultaat'!$A$2:$AE$18</definedName>
    <definedName name="Datum_beleidsperiode">YEAR(Controleblad!$D$14)&amp;"–"&amp;YEAR(Controleblad!$D$15)</definedName>
    <definedName name="Datum_beleidsperiode_begin">Controleblad!$D$14</definedName>
    <definedName name="Datum_beleidsperiode_einde">Controleblad!$D$15</definedName>
    <definedName name="Datum_deadline">Controleblad!$D$19</definedName>
    <definedName name="Datum_vervaldatum">Controleblad!$D$20</definedName>
    <definedName name="Datum_werkingsjaar">Controleblad!$D$16</definedName>
    <definedName name="Datum_werkingsjaar_begin">DATE(Datum_werkingsjaar, 1, 1)</definedName>
    <definedName name="Datum_werkingsjaar_einde">DATE(Datum_werkingsjaar, 12, 31)</definedName>
    <definedName name="Fout_ARP">"Geen andere rechtspersoon aangeduid. Wis gegevens in ARP kolom of vul een andere rechtspersoon in op voorblad"</definedName>
    <definedName name="Fout_blad">"Fouten in het blad"</definedName>
    <definedName name="Fout_datum">"Vul de datum in het correcte formaat in: DD/MM/JJJJ.  "</definedName>
    <definedName name="Fout_geen_gegevens">"Vereiste gegevens ontbreken"</definedName>
    <definedName name="Fout_geen_getal">"Dit is geen getal.  "</definedName>
    <definedName name="Fout_geen_getal_spreiding">"Gebruik enkel cijfers en een komma.  "</definedName>
    <definedName name="Fout_met_rij_enkel">"Fout: controleer rij "</definedName>
    <definedName name="Fout_met_rij_meer">" fouten: controleer rijen "</definedName>
    <definedName name="Fout_motivering">"| Vul je motivering in."</definedName>
    <definedName name="Fout_negatief">"Dit bedrag mag niet negatief zijn.  "</definedName>
    <definedName name="Fout_negatief_spreiding">"Getallen mogen niet negatief zijn.  "</definedName>
    <definedName name="Fout_onvolledig">"Vervolledig:"</definedName>
    <definedName name="Fout_percentage">"| Het getal moet tussen 0 en 100 liggen."</definedName>
    <definedName name="Fout_positief">"Dit bedrag moet negatief zijn.  "</definedName>
    <definedName name="Fout_punt">"Gebruik geen punt. Zet decimalen na een komma.  "</definedName>
    <definedName name="Fout_redundant">" bevat onnodige of foutieve informatie. Laat dit veld leeg.  "</definedName>
    <definedName name="Fout_som">"Controleer de som. Berekend bedrag: "</definedName>
    <definedName name="Fout_verplicht_veld">"| Dit veld is verplicht."</definedName>
    <definedName name="Fout_zonder_rij_enkel">"1 fout gevonden – controleer het blad."</definedName>
    <definedName name="Fout_zonder_rij_meer">" fouten gevonden – controleer het blad."</definedName>
    <definedName name="Info_lege_velden">"Vul minstens één van onderliggende rekeningen in.  "</definedName>
    <definedName name="Project_type">Resultatenrekening!$M$2</definedName>
    <definedName name="Project_type_grootschalig">"grootschalig project"</definedName>
    <definedName name="Project_type_kleinschalig">"kleinschalig project"</definedName>
    <definedName name="Sjabloon_fase">Controleblad!$D$18</definedName>
    <definedName name="Sjabloon_status">Controleblad!$D$21</definedName>
    <definedName name="Sjabloon_subsidiesoort">Controleblad!$D$17</definedName>
    <definedName name="Sjabloonversie">Controleblad!$D$2</definedName>
    <definedName name="Structuur_werking">Resultatenrekening!$M$2&amp;""</definedName>
    <definedName name="Structuur_werking_dubbel">"SCVW-werking + andere werking"</definedName>
    <definedName name="Structuur_werking_enkel">"enkel SCVW-werking"</definedName>
    <definedName name="Titel">Vooraf!$C$4</definedName>
    <definedName name="Waarschuwing_1">"Fout in rij "</definedName>
    <definedName name="Waarschuwing_2">" kan invloed hebben op de berekening.  "</definedName>
    <definedName name="Waarschuwing_afwijking">"Het begrote bedrag voor 2020 wijkt meer dan 25% af van het bedrag uit 2019. Motiveer op het blad 'Motivering'.  "</definedName>
    <definedName name="Waarschuwing_legacy">"Fout in één of meerdere onderliggende rekeningen kan invloed hebben op de berekening.  "</definedName>
    <definedName name="Watermark_aanmaning">"De deadline voor de indiening van dit sjabloon van "&amp;TEXT(Datum_deadline, "d mmmm jjjj")&amp;" is gepasseerd. Indien je een uitstel hebt gevraagd, volg dan individuele afspraken met DCJM."</definedName>
    <definedName name="Watermark_test">"Dit sjabloon dient enkel voor testdoeleinden. De definitieve versie kan hiervan afwijken. Niet gebruiken bij de echte verantwoording!"</definedName>
    <definedName name="Watermark_vervallen">"Dit sjabloon is vervallen op "&amp;TEXT(Datum_vervaldatum, "d mmmm jjjj")&amp;". Bezoek vlaanderen.be/cjm/nl/subsidiewijzer om actuele subsidies op te zoeken."</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50" l="1"/>
  <c r="I6" i="11"/>
  <c r="M8" i="36"/>
  <c r="BG2" i="60" a="1"/>
  <c r="BG2" i="60" s="1"/>
  <c r="AU6" i="58" l="1"/>
  <c r="AV6" i="58"/>
  <c r="AU7" i="58"/>
  <c r="AV7" i="58"/>
  <c r="AU8" i="58"/>
  <c r="AV8" i="58"/>
  <c r="AU9" i="58"/>
  <c r="AV9" i="58"/>
  <c r="AU10" i="58"/>
  <c r="AV10" i="58"/>
  <c r="AU11" i="58"/>
  <c r="AV11" i="58"/>
  <c r="AU12" i="58"/>
  <c r="AV12" i="58"/>
  <c r="AU13" i="58"/>
  <c r="AV13" i="58"/>
  <c r="AU14" i="58"/>
  <c r="AV14" i="58"/>
  <c r="AU15" i="58"/>
  <c r="AV15" i="58"/>
  <c r="AU16" i="58"/>
  <c r="AV16" i="58"/>
  <c r="AU17" i="58"/>
  <c r="AV17" i="58"/>
  <c r="AU18" i="58"/>
  <c r="AV18" i="58"/>
  <c r="AU19" i="58"/>
  <c r="AV19" i="58"/>
  <c r="AU20" i="58"/>
  <c r="AV20" i="58"/>
  <c r="AU21" i="58"/>
  <c r="AV21" i="58"/>
  <c r="AU22" i="58"/>
  <c r="AV22" i="58"/>
  <c r="AU23" i="58"/>
  <c r="AV23" i="58"/>
  <c r="AU24" i="58"/>
  <c r="AV24" i="58"/>
  <c r="AU25" i="58"/>
  <c r="AV25" i="58"/>
  <c r="AU26" i="58"/>
  <c r="AV26" i="58"/>
  <c r="AU27" i="58"/>
  <c r="AV27" i="58"/>
  <c r="AU28" i="58"/>
  <c r="AV28" i="58"/>
  <c r="AU29" i="58"/>
  <c r="AV29" i="58"/>
  <c r="AU30" i="58"/>
  <c r="AV30" i="58"/>
  <c r="AU31" i="58"/>
  <c r="AV31" i="58"/>
  <c r="AU32" i="58"/>
  <c r="AV32" i="58"/>
  <c r="AU33" i="58"/>
  <c r="AV33" i="58"/>
  <c r="AU34" i="58"/>
  <c r="AV34" i="58"/>
  <c r="AU35" i="58"/>
  <c r="AV35" i="58"/>
  <c r="AU36" i="58"/>
  <c r="AV36" i="58"/>
  <c r="AU37" i="58"/>
  <c r="AV37" i="58"/>
  <c r="AV38" i="58"/>
  <c r="AU39" i="58"/>
  <c r="AV39" i="58"/>
  <c r="AU40" i="58"/>
  <c r="AV40" i="58"/>
  <c r="AU41" i="58"/>
  <c r="AV41" i="58"/>
  <c r="AU42" i="58"/>
  <c r="AV42" i="58"/>
  <c r="AU43" i="58"/>
  <c r="AV43" i="58"/>
  <c r="AU44" i="58"/>
  <c r="AV44" i="58"/>
  <c r="AU45" i="58"/>
  <c r="AV45" i="58"/>
  <c r="AU46" i="58"/>
  <c r="AV46" i="58"/>
  <c r="AU47" i="58"/>
  <c r="AV47" i="58"/>
  <c r="AU48" i="58"/>
  <c r="AV48" i="58"/>
  <c r="AU49" i="58"/>
  <c r="AV49" i="58"/>
  <c r="AU50" i="58"/>
  <c r="AV50" i="58"/>
  <c r="AU51" i="58"/>
  <c r="AV51" i="58"/>
  <c r="AU52" i="58"/>
  <c r="AV52" i="58"/>
  <c r="AU53" i="58"/>
  <c r="AV53" i="58"/>
  <c r="AU54" i="58"/>
  <c r="AV54" i="58"/>
  <c r="AU55" i="58"/>
  <c r="AV55" i="58"/>
  <c r="AU56" i="58"/>
  <c r="AV56" i="58"/>
  <c r="AU57" i="58"/>
  <c r="AV57" i="58"/>
  <c r="AU58" i="58"/>
  <c r="AV58" i="58"/>
  <c r="AU59" i="58"/>
  <c r="AV59" i="58"/>
  <c r="AU60" i="58"/>
  <c r="AV60" i="58"/>
  <c r="AU61" i="58"/>
  <c r="AV61" i="58"/>
  <c r="AU62" i="58"/>
  <c r="AV62" i="58"/>
  <c r="AU63" i="58"/>
  <c r="AV63" i="58"/>
  <c r="AU64" i="58"/>
  <c r="AV64" i="58"/>
  <c r="AU65" i="58"/>
  <c r="AV65" i="58"/>
  <c r="AU66" i="58"/>
  <c r="AV66" i="58"/>
  <c r="AU67" i="58"/>
  <c r="AV67" i="58"/>
  <c r="AU68" i="58"/>
  <c r="AV68" i="58"/>
  <c r="AU69" i="58"/>
  <c r="AV69" i="58"/>
  <c r="AU70" i="58"/>
  <c r="AV70" i="58"/>
  <c r="AU71" i="58"/>
  <c r="AV71" i="58"/>
  <c r="AU72" i="58"/>
  <c r="AV72" i="58"/>
  <c r="AU73" i="58"/>
  <c r="AV73" i="58"/>
  <c r="AU74" i="58"/>
  <c r="AV74" i="58"/>
  <c r="AU75" i="58"/>
  <c r="AV75" i="58"/>
  <c r="AU76" i="58"/>
  <c r="AV76" i="58"/>
  <c r="AU77" i="58"/>
  <c r="AV77" i="58"/>
  <c r="AU78" i="58"/>
  <c r="AV78" i="58"/>
  <c r="AU79" i="58"/>
  <c r="AV79" i="58"/>
  <c r="AU80" i="58"/>
  <c r="AV80" i="58"/>
  <c r="AU81" i="58"/>
  <c r="AV81" i="58"/>
  <c r="AU82" i="58"/>
  <c r="AV82" i="58"/>
  <c r="AU83" i="58"/>
  <c r="AV83" i="58"/>
  <c r="AU84" i="58"/>
  <c r="AV84" i="58"/>
  <c r="AU85" i="58"/>
  <c r="AV85" i="58"/>
  <c r="AU86" i="58"/>
  <c r="AV86" i="58"/>
  <c r="AU87" i="58"/>
  <c r="AV87" i="58"/>
  <c r="AU88" i="58"/>
  <c r="AV88" i="58"/>
  <c r="AU89" i="58"/>
  <c r="AV89" i="58"/>
  <c r="AU90" i="58"/>
  <c r="AV90" i="58"/>
  <c r="AU91" i="58"/>
  <c r="AV91" i="58"/>
  <c r="AU92" i="58"/>
  <c r="AV92" i="58"/>
  <c r="AU93" i="58"/>
  <c r="AV93" i="58"/>
  <c r="AU94" i="58"/>
  <c r="AV94" i="58"/>
  <c r="AU95" i="58"/>
  <c r="AV95" i="58"/>
  <c r="AU96" i="58"/>
  <c r="AV96" i="58"/>
  <c r="AU97" i="58"/>
  <c r="AV97" i="58"/>
  <c r="AU98" i="58"/>
  <c r="AV98" i="58"/>
  <c r="AU99" i="58"/>
  <c r="AV99" i="58"/>
  <c r="AU100" i="58"/>
  <c r="AV100" i="58"/>
  <c r="AV5" i="58"/>
  <c r="AU5" i="58"/>
  <c r="AV4" i="58" l="1"/>
  <c r="AU4" i="58"/>
  <c r="AF48" i="58" l="1"/>
  <c r="AF5" i="58"/>
  <c r="AM6" i="61" l="1"/>
  <c r="AM7" i="61"/>
  <c r="AN6" i="61" s="1"/>
  <c r="AM8" i="61"/>
  <c r="AM9" i="61"/>
  <c r="AM10" i="61"/>
  <c r="AN9" i="61" s="1"/>
  <c r="AM11" i="61"/>
  <c r="AN10" i="61" s="1"/>
  <c r="AM12" i="61"/>
  <c r="AM13" i="61"/>
  <c r="AN12" i="61" s="1"/>
  <c r="AM14" i="61"/>
  <c r="AM15" i="61"/>
  <c r="AN14" i="61" s="1"/>
  <c r="AM16" i="61"/>
  <c r="AN15" i="61" s="1"/>
  <c r="AN16" i="61"/>
  <c r="AM17" i="61"/>
  <c r="AM18" i="61"/>
  <c r="AM19" i="61"/>
  <c r="AN18" i="61" s="1"/>
  <c r="AM20" i="61"/>
  <c r="AM21" i="61"/>
  <c r="AN20" i="61" s="1"/>
  <c r="AM22" i="61"/>
  <c r="AN21" i="61" s="1"/>
  <c r="AM23" i="61"/>
  <c r="AN22" i="61" s="1"/>
  <c r="AM24" i="61"/>
  <c r="AN23" i="61" s="1"/>
  <c r="AN24" i="61"/>
  <c r="AM25" i="61"/>
  <c r="AM26" i="61"/>
  <c r="AN25" i="61" s="1"/>
  <c r="AM27" i="61"/>
  <c r="AN26" i="61" s="1"/>
  <c r="AM28" i="61"/>
  <c r="AM29" i="61"/>
  <c r="AM30" i="61"/>
  <c r="AN29" i="61" s="1"/>
  <c r="AM31" i="61"/>
  <c r="AN30" i="61" s="1"/>
  <c r="AM32" i="61"/>
  <c r="AN31" i="61" s="1"/>
  <c r="AM33" i="61"/>
  <c r="AM34" i="61"/>
  <c r="AN33" i="61" s="1"/>
  <c r="AM35" i="61"/>
  <c r="AN34" i="61" s="1"/>
  <c r="AM36" i="61"/>
  <c r="AM37" i="61"/>
  <c r="AN36" i="61" s="1"/>
  <c r="AM38" i="61"/>
  <c r="AN37" i="61" s="1"/>
  <c r="AM39" i="61"/>
  <c r="AN38" i="61" s="1"/>
  <c r="AM40" i="61"/>
  <c r="AN39" i="61" s="1"/>
  <c r="AN40" i="61"/>
  <c r="AM41" i="61"/>
  <c r="AM42" i="61"/>
  <c r="AN41" i="61" s="1"/>
  <c r="AM43" i="61"/>
  <c r="AN42" i="61" s="1"/>
  <c r="AM44" i="61"/>
  <c r="AM45" i="61"/>
  <c r="AN44" i="61" s="1"/>
  <c r="AM46" i="61"/>
  <c r="AM47" i="61"/>
  <c r="AN46" i="61" s="1"/>
  <c r="AM48" i="61"/>
  <c r="AN47" i="61" s="1"/>
  <c r="AM49" i="61"/>
  <c r="AN48" i="61" s="1"/>
  <c r="AM50" i="61"/>
  <c r="AN49" i="61" s="1"/>
  <c r="AM51" i="61"/>
  <c r="AN51" i="61"/>
  <c r="BC51" i="61" s="1"/>
  <c r="AM52" i="61"/>
  <c r="AN52" i="61"/>
  <c r="BC52" i="61" s="1"/>
  <c r="AM53" i="61"/>
  <c r="AM54" i="61"/>
  <c r="AN53" i="61" s="1"/>
  <c r="AM55" i="61"/>
  <c r="AN55" i="61"/>
  <c r="AM56" i="61"/>
  <c r="AM57" i="61"/>
  <c r="AN56" i="61" s="1"/>
  <c r="AM58" i="61"/>
  <c r="AN57" i="61" s="1"/>
  <c r="AM59" i="61"/>
  <c r="AN59" i="61"/>
  <c r="BC59" i="61" s="1"/>
  <c r="AM60" i="61"/>
  <c r="AN60" i="61"/>
  <c r="BC60" i="61" s="1"/>
  <c r="AM61" i="61"/>
  <c r="AM62" i="61"/>
  <c r="AN61" i="61" s="1"/>
  <c r="BC61" i="61" s="1"/>
  <c r="AM63" i="61"/>
  <c r="AN63" i="61"/>
  <c r="AM64" i="61"/>
  <c r="AM65" i="61"/>
  <c r="AN64" i="61" s="1"/>
  <c r="AM66" i="61"/>
  <c r="AN65" i="61" s="1"/>
  <c r="AM67" i="61"/>
  <c r="AN66" i="61" s="1"/>
  <c r="AN67" i="61"/>
  <c r="BC67" i="61" s="1"/>
  <c r="AM68" i="61"/>
  <c r="AN68" i="61"/>
  <c r="BC68" i="61" s="1"/>
  <c r="AM69" i="61"/>
  <c r="AM70" i="61"/>
  <c r="AM71" i="61"/>
  <c r="AN71" i="61"/>
  <c r="AM72" i="61"/>
  <c r="AM73" i="61"/>
  <c r="AN72" i="61" s="1"/>
  <c r="AM74" i="61"/>
  <c r="AN73" i="61" s="1"/>
  <c r="AM75" i="61"/>
  <c r="AN75" i="61"/>
  <c r="AM76" i="61"/>
  <c r="AN76" i="61"/>
  <c r="BC76" i="61" s="1"/>
  <c r="AM77" i="61"/>
  <c r="AM78" i="61"/>
  <c r="AN77" i="61" s="1"/>
  <c r="BC77" i="61" s="1"/>
  <c r="AM79" i="61"/>
  <c r="AN79" i="61"/>
  <c r="AM80" i="61"/>
  <c r="AN80" i="61" s="1"/>
  <c r="BD80" i="61" s="1"/>
  <c r="AM81" i="61"/>
  <c r="AN81" i="61"/>
  <c r="AM82" i="61"/>
  <c r="AM83" i="61"/>
  <c r="AM84" i="61"/>
  <c r="AN83" i="61" s="1"/>
  <c r="AM85" i="61"/>
  <c r="AM86" i="61"/>
  <c r="AN85" i="61" s="1"/>
  <c r="AM87" i="61"/>
  <c r="AM88" i="61"/>
  <c r="AM89" i="61"/>
  <c r="AN89" i="61"/>
  <c r="AM90" i="61"/>
  <c r="AM91" i="61"/>
  <c r="AN90" i="61" s="1"/>
  <c r="AM92" i="61"/>
  <c r="AN91" i="61" s="1"/>
  <c r="AM93" i="61"/>
  <c r="AN92" i="61" s="1"/>
  <c r="AM94" i="61"/>
  <c r="AN93" i="61" s="1"/>
  <c r="AM95" i="61"/>
  <c r="AN94" i="61" s="1"/>
  <c r="AM96" i="61"/>
  <c r="AM97" i="61"/>
  <c r="AN97" i="61"/>
  <c r="AM98" i="61"/>
  <c r="AM99" i="61"/>
  <c r="AM100" i="61"/>
  <c r="AN99" i="61" s="1"/>
  <c r="AM101" i="61"/>
  <c r="AN100" i="61" s="1"/>
  <c r="AM102" i="61"/>
  <c r="AN101" i="61" s="1"/>
  <c r="AM103" i="61"/>
  <c r="AN102" i="61" s="1"/>
  <c r="AM104" i="61"/>
  <c r="AM105" i="61"/>
  <c r="AN105" i="61"/>
  <c r="AM106" i="61"/>
  <c r="AM107" i="61"/>
  <c r="AN106" i="61" s="1"/>
  <c r="AM108" i="61"/>
  <c r="AN107" i="61" s="1"/>
  <c r="AM109" i="61"/>
  <c r="AN108" i="61" s="1"/>
  <c r="AM110" i="61"/>
  <c r="AN109" i="61" s="1"/>
  <c r="AM111" i="61"/>
  <c r="AN110" i="61" s="1"/>
  <c r="AM112" i="61"/>
  <c r="AN111" i="61" s="1"/>
  <c r="BC111" i="61" s="1"/>
  <c r="AM113" i="61"/>
  <c r="AN113" i="61"/>
  <c r="BD113" i="61" s="1"/>
  <c r="AM114" i="61"/>
  <c r="AM115" i="61"/>
  <c r="AN114" i="61" s="1"/>
  <c r="AM116" i="61"/>
  <c r="AN115" i="61" s="1"/>
  <c r="AM117" i="61"/>
  <c r="AN116" i="61" s="1"/>
  <c r="BC116" i="61" s="1"/>
  <c r="AM118" i="61"/>
  <c r="AN118" i="61"/>
  <c r="BC118" i="61" s="1"/>
  <c r="AM119" i="61"/>
  <c r="AM120" i="61"/>
  <c r="AN119" i="61" s="1"/>
  <c r="AN120" i="61"/>
  <c r="AM121" i="61"/>
  <c r="AM122" i="61"/>
  <c r="AN121" i="61" s="1"/>
  <c r="BD121" i="61" s="1"/>
  <c r="AM123" i="61"/>
  <c r="AN122" i="61" s="1"/>
  <c r="AM124" i="61"/>
  <c r="AN123" i="61" s="1"/>
  <c r="AM125" i="61"/>
  <c r="AN124" i="61" s="1"/>
  <c r="BD124" i="61" s="1"/>
  <c r="AM126" i="61"/>
  <c r="AN125" i="61" s="1"/>
  <c r="AM127" i="61"/>
  <c r="AN127" i="61" s="1"/>
  <c r="AM128" i="61"/>
  <c r="AN128" i="61"/>
  <c r="BC128" i="61" s="1"/>
  <c r="AM129" i="61"/>
  <c r="AN126" i="61" s="1"/>
  <c r="AM130" i="61"/>
  <c r="AN129" i="61" s="1"/>
  <c r="BD129" i="61" s="1"/>
  <c r="AM131" i="61"/>
  <c r="AN130" i="61" s="1"/>
  <c r="AM132" i="61"/>
  <c r="AM133" i="61"/>
  <c r="AN132" i="61" s="1"/>
  <c r="AM134" i="61"/>
  <c r="AN133" i="61" s="1"/>
  <c r="BD133" i="61" s="1"/>
  <c r="AN134" i="61"/>
  <c r="BC134" i="61" s="1"/>
  <c r="AM135" i="61"/>
  <c r="AM136" i="61"/>
  <c r="AN135" i="61" s="1"/>
  <c r="AN136" i="61"/>
  <c r="BC136" i="61" s="1"/>
  <c r="AM137" i="61"/>
  <c r="AM138" i="61"/>
  <c r="AM139" i="61"/>
  <c r="AN138" i="61" s="1"/>
  <c r="AM140" i="61"/>
  <c r="AM141" i="61"/>
  <c r="AM142" i="61"/>
  <c r="AN141" i="61" s="1"/>
  <c r="BD141" i="61" s="1"/>
  <c r="AM143" i="61"/>
  <c r="AM144" i="61"/>
  <c r="AN143" i="61" s="1"/>
  <c r="AM145" i="61"/>
  <c r="AN145" i="61"/>
  <c r="BD145" i="61" s="1"/>
  <c r="AM146" i="61"/>
  <c r="AN146" i="61" s="1"/>
  <c r="E8" i="36"/>
  <c r="D8" i="36"/>
  <c r="M2" i="61" a="1"/>
  <c r="M2" i="61" s="1"/>
  <c r="BG2" i="61" s="1" a="1"/>
  <c r="BG2" i="61" s="1"/>
  <c r="N19" i="50"/>
  <c r="M6" i="59" a="1"/>
  <c r="M6" i="59" s="1"/>
  <c r="AC6" i="59" s="1"/>
  <c r="AD6" i="59" s="1"/>
  <c r="AE6" i="59" s="1"/>
  <c r="A6" i="59" s="1"/>
  <c r="M7" i="59" a="1"/>
  <c r="M7" i="59" s="1"/>
  <c r="AC7" i="59" s="1"/>
  <c r="AD7" i="59" s="1"/>
  <c r="AE7" i="59" s="1"/>
  <c r="A7" i="59" s="1"/>
  <c r="M8" i="59" a="1"/>
  <c r="M8" i="59" s="1"/>
  <c r="AC8" i="59" s="1"/>
  <c r="AD8" i="59" s="1"/>
  <c r="AE8" i="59" s="1"/>
  <c r="A8" i="59" s="1"/>
  <c r="M9" i="59" a="1"/>
  <c r="M9" i="59" s="1"/>
  <c r="AC9" i="59" s="1"/>
  <c r="AD9" i="59" s="1"/>
  <c r="AE9" i="59" s="1"/>
  <c r="A9" i="59" s="1"/>
  <c r="M10" i="59" a="1"/>
  <c r="M10" i="59" s="1"/>
  <c r="AC10" i="59" s="1"/>
  <c r="AD10" i="59" s="1"/>
  <c r="AE10" i="59" s="1"/>
  <c r="A10" i="59" s="1"/>
  <c r="M11" i="59" a="1"/>
  <c r="M11" i="59" s="1"/>
  <c r="AC11" i="59" s="1"/>
  <c r="AD11" i="59" s="1"/>
  <c r="AE11" i="59" s="1"/>
  <c r="A11" i="59" s="1"/>
  <c r="M12" i="59" a="1"/>
  <c r="M12" i="59" s="1"/>
  <c r="AC12" i="59" s="1"/>
  <c r="AD12" i="59" s="1"/>
  <c r="AE12" i="59" s="1"/>
  <c r="A12" i="59" s="1"/>
  <c r="M14" i="59" a="1"/>
  <c r="M14" i="59" s="1"/>
  <c r="AC14" i="59" s="1"/>
  <c r="AD14" i="59" s="1"/>
  <c r="AE14" i="59" s="1"/>
  <c r="A14" i="59" s="1"/>
  <c r="M15" i="59" a="1"/>
  <c r="M15" i="59" s="1"/>
  <c r="AC15" i="59" s="1"/>
  <c r="AD15" i="59" s="1"/>
  <c r="AE15" i="59" s="1"/>
  <c r="A15" i="59" s="1"/>
  <c r="M16" i="59" a="1"/>
  <c r="M16" i="59" s="1"/>
  <c r="AC16" i="59" s="1"/>
  <c r="AD16" i="59" s="1"/>
  <c r="AE16" i="59" s="1"/>
  <c r="A16" i="59" s="1"/>
  <c r="M17" i="59" a="1"/>
  <c r="M17" i="59" s="1"/>
  <c r="AC17" i="59" s="1"/>
  <c r="AD17" i="59" s="1"/>
  <c r="AE17" i="59" s="1"/>
  <c r="A17" i="59" s="1"/>
  <c r="AA6" i="59"/>
  <c r="AA7" i="59"/>
  <c r="AB6" i="59" s="1"/>
  <c r="AA8" i="59"/>
  <c r="AB7" i="59" s="1"/>
  <c r="AA9" i="59"/>
  <c r="AB9" i="59" s="1"/>
  <c r="AA10" i="59"/>
  <c r="AB10" i="59"/>
  <c r="AA11" i="59"/>
  <c r="AB11" i="59"/>
  <c r="AA12" i="59"/>
  <c r="AB12" i="59"/>
  <c r="AA13" i="59"/>
  <c r="AA14" i="59"/>
  <c r="AB13" i="59" s="1"/>
  <c r="AA15" i="59"/>
  <c r="AB14" i="59" s="1"/>
  <c r="AA16" i="59"/>
  <c r="AB15" i="59" s="1"/>
  <c r="AA17" i="59"/>
  <c r="AB17" i="59" s="1"/>
  <c r="M6" i="62"/>
  <c r="AC6" i="62" s="1"/>
  <c r="AD6" i="62" s="1"/>
  <c r="AE6" i="62" s="1"/>
  <c r="M7" i="62"/>
  <c r="AC7" i="62" s="1"/>
  <c r="AD7" i="62" s="1"/>
  <c r="AE7" i="62" s="1"/>
  <c r="A7" i="62" s="1"/>
  <c r="M8" i="62"/>
  <c r="AC8" i="62" s="1"/>
  <c r="AD8" i="62" s="1"/>
  <c r="AE8" i="62" s="1"/>
  <c r="A8" i="62" s="1"/>
  <c r="M10" i="62"/>
  <c r="M12" i="62"/>
  <c r="AC12" i="62" s="1"/>
  <c r="AD12" i="62" s="1"/>
  <c r="AE12" i="62" s="1"/>
  <c r="A12" i="62" s="1"/>
  <c r="M13" i="62"/>
  <c r="AC13" i="62" s="1"/>
  <c r="AD13" i="62" s="1"/>
  <c r="AE13" i="62" s="1"/>
  <c r="A13" i="62" s="1"/>
  <c r="AA13" i="62"/>
  <c r="AB13" i="62" s="1"/>
  <c r="AA12" i="62"/>
  <c r="AB12" i="62" s="1"/>
  <c r="AB11" i="62"/>
  <c r="AA11" i="62"/>
  <c r="AC10" i="62"/>
  <c r="AD10" i="62" s="1"/>
  <c r="AE10" i="62" s="1"/>
  <c r="A10" i="62" s="1"/>
  <c r="AA10" i="62"/>
  <c r="AB10" i="62" s="1"/>
  <c r="AB9" i="62"/>
  <c r="AA9" i="62"/>
  <c r="AB8" i="62"/>
  <c r="AA8" i="62"/>
  <c r="AA7" i="62"/>
  <c r="AB7" i="62" s="1"/>
  <c r="AB6" i="62"/>
  <c r="AA6" i="62"/>
  <c r="AA5" i="62"/>
  <c r="M4" i="62"/>
  <c r="AI6" i="58"/>
  <c r="AL6" i="58"/>
  <c r="AN6" i="58" s="1"/>
  <c r="AT6" i="58" s="1"/>
  <c r="AP6" i="58"/>
  <c r="AR6" i="58" s="1"/>
  <c r="AW6" i="58"/>
  <c r="AX6" i="58"/>
  <c r="AI7" i="58"/>
  <c r="AJ6" i="58" s="1"/>
  <c r="AL7" i="58"/>
  <c r="AN7" i="58" s="1"/>
  <c r="AT7" i="58" s="1"/>
  <c r="AP7" i="58"/>
  <c r="AR7" i="58" s="1"/>
  <c r="AW7" i="58"/>
  <c r="AX7" i="58"/>
  <c r="AI8" i="58"/>
  <c r="AL8" i="58"/>
  <c r="AN8" i="58" s="1"/>
  <c r="AT8" i="58" s="1"/>
  <c r="AP8" i="58"/>
  <c r="AR8" i="58" s="1"/>
  <c r="AW8" i="58"/>
  <c r="AX8" i="58"/>
  <c r="AI9" i="58"/>
  <c r="AJ8" i="58" s="1"/>
  <c r="AL9" i="58"/>
  <c r="AN9" i="58" s="1"/>
  <c r="AT9" i="58" s="1"/>
  <c r="AP9" i="58"/>
  <c r="AR9" i="58" s="1"/>
  <c r="AW9" i="58"/>
  <c r="AX9" i="58"/>
  <c r="AI10" i="58"/>
  <c r="AL10" i="58"/>
  <c r="AN10" i="58" s="1"/>
  <c r="AP10" i="58"/>
  <c r="AR10" i="58" s="1"/>
  <c r="AW10" i="58"/>
  <c r="AX10" i="58"/>
  <c r="AI11" i="58"/>
  <c r="AL11" i="58"/>
  <c r="AN11" i="58" s="1"/>
  <c r="AT11" i="58" s="1"/>
  <c r="AP11" i="58"/>
  <c r="AR11" i="58" s="1"/>
  <c r="AW11" i="58"/>
  <c r="AX11" i="58"/>
  <c r="AI12" i="58"/>
  <c r="AL12" i="58"/>
  <c r="AN12" i="58" s="1"/>
  <c r="AT12" i="58" s="1"/>
  <c r="AP12" i="58"/>
  <c r="AR12" i="58" s="1"/>
  <c r="AW12" i="58"/>
  <c r="AX12" i="58"/>
  <c r="AI13" i="58"/>
  <c r="AJ12" i="58" s="1"/>
  <c r="AJ13" i="58"/>
  <c r="BA13" i="58" s="1"/>
  <c r="AL13" i="58"/>
  <c r="AN13" i="58" s="1"/>
  <c r="AT13" i="58" s="1"/>
  <c r="AP13" i="58"/>
  <c r="AR13" i="58" s="1"/>
  <c r="AW13" i="58"/>
  <c r="AX13" i="58"/>
  <c r="AI14" i="58"/>
  <c r="AJ14" i="58"/>
  <c r="BB14" i="58" s="1"/>
  <c r="AL14" i="58"/>
  <c r="AN14" i="58" s="1"/>
  <c r="AT14" i="58" s="1"/>
  <c r="AP14" i="58"/>
  <c r="AR14" i="58" s="1"/>
  <c r="AW14" i="58"/>
  <c r="AX14" i="58"/>
  <c r="AI15" i="58"/>
  <c r="AL15" i="58"/>
  <c r="AN15" i="58" s="1"/>
  <c r="AT15" i="58" s="1"/>
  <c r="AP15" i="58"/>
  <c r="AR15" i="58"/>
  <c r="AW15" i="58"/>
  <c r="AX15" i="58"/>
  <c r="AI16" i="58"/>
  <c r="AJ15" i="58" s="1"/>
  <c r="AL16" i="58"/>
  <c r="AN16" i="58" s="1"/>
  <c r="AT16" i="58" s="1"/>
  <c r="AP16" i="58"/>
  <c r="AR16" i="58" s="1"/>
  <c r="AW16" i="58"/>
  <c r="AX16" i="58"/>
  <c r="AI17" i="58"/>
  <c r="AJ16" i="58" s="1"/>
  <c r="AL17" i="58"/>
  <c r="AN17" i="58" s="1"/>
  <c r="AT17" i="58" s="1"/>
  <c r="AP17" i="58"/>
  <c r="AR17" i="58" s="1"/>
  <c r="AW17" i="58"/>
  <c r="AX17" i="58"/>
  <c r="AI18" i="58"/>
  <c r="AL18" i="58"/>
  <c r="AN18" i="58" s="1"/>
  <c r="AP18" i="58"/>
  <c r="AR18" i="58" s="1"/>
  <c r="AW18" i="58"/>
  <c r="AX18" i="58"/>
  <c r="AI19" i="58"/>
  <c r="AJ18" i="58" s="1"/>
  <c r="AL19" i="58"/>
  <c r="AN19" i="58" s="1"/>
  <c r="AT19" i="58" s="1"/>
  <c r="AP19" i="58"/>
  <c r="AR19" i="58" s="1"/>
  <c r="AW19" i="58"/>
  <c r="AX19" i="58"/>
  <c r="AI20" i="58"/>
  <c r="AL20" i="58"/>
  <c r="AN20" i="58" s="1"/>
  <c r="AT20" i="58" s="1"/>
  <c r="AP20" i="58"/>
  <c r="AR20" i="58" s="1"/>
  <c r="AW20" i="58"/>
  <c r="AX20" i="58"/>
  <c r="AI21" i="58"/>
  <c r="AL21" i="58"/>
  <c r="AN21" i="58" s="1"/>
  <c r="AT21" i="58" s="1"/>
  <c r="AP21" i="58"/>
  <c r="AR21" i="58" s="1"/>
  <c r="AW21" i="58"/>
  <c r="AX21" i="58"/>
  <c r="AI22" i="58"/>
  <c r="AJ21" i="58" s="1"/>
  <c r="AL22" i="58"/>
  <c r="AN22" i="58" s="1"/>
  <c r="AT22" i="58" s="1"/>
  <c r="AP22" i="58"/>
  <c r="AR22" i="58" s="1"/>
  <c r="AW22" i="58"/>
  <c r="AX22" i="58"/>
  <c r="AI23" i="58"/>
  <c r="AL23" i="58"/>
  <c r="AN23" i="58" s="1"/>
  <c r="AT23" i="58" s="1"/>
  <c r="AP23" i="58"/>
  <c r="AR23" i="58"/>
  <c r="AW23" i="58"/>
  <c r="AX23" i="58"/>
  <c r="AI24" i="58"/>
  <c r="AJ24" i="58" s="1"/>
  <c r="AL24" i="58"/>
  <c r="AN24" i="58" s="1"/>
  <c r="AT24" i="58" s="1"/>
  <c r="AP24" i="58"/>
  <c r="AR24" i="58" s="1"/>
  <c r="AW24" i="58"/>
  <c r="AX24" i="58"/>
  <c r="AI25" i="58"/>
  <c r="AL25" i="58"/>
  <c r="AN25" i="58" s="1"/>
  <c r="AT25" i="58" s="1"/>
  <c r="AP25" i="58"/>
  <c r="AR25" i="58" s="1"/>
  <c r="AW25" i="58"/>
  <c r="AX25" i="58"/>
  <c r="AI26" i="58"/>
  <c r="AJ25" i="58" s="1"/>
  <c r="AL26" i="58"/>
  <c r="AN26" i="58" s="1"/>
  <c r="AP26" i="58"/>
  <c r="AR26" i="58" s="1"/>
  <c r="AW26" i="58"/>
  <c r="AX26" i="58"/>
  <c r="AI27" i="58"/>
  <c r="AL27" i="58"/>
  <c r="AN27" i="58" s="1"/>
  <c r="AT27" i="58" s="1"/>
  <c r="AP27" i="58"/>
  <c r="AR27" i="58" s="1"/>
  <c r="AW27" i="58"/>
  <c r="AX27" i="58"/>
  <c r="AI28" i="58"/>
  <c r="AJ28" i="58"/>
  <c r="BA28" i="58" s="1"/>
  <c r="AL28" i="58"/>
  <c r="AN28" i="58" s="1"/>
  <c r="AT28" i="58" s="1"/>
  <c r="AP28" i="58"/>
  <c r="AR28" i="58" s="1"/>
  <c r="AW28" i="58"/>
  <c r="AX28" i="58"/>
  <c r="AI29" i="58"/>
  <c r="AL29" i="58"/>
  <c r="AN29" i="58" s="1"/>
  <c r="AT29" i="58" s="1"/>
  <c r="AP29" i="58"/>
  <c r="AR29" i="58" s="1"/>
  <c r="AW29" i="58"/>
  <c r="AX29" i="58"/>
  <c r="AI30" i="58"/>
  <c r="AJ29" i="58" s="1"/>
  <c r="AL30" i="58"/>
  <c r="AN30" i="58" s="1"/>
  <c r="AT30" i="58" s="1"/>
  <c r="AP30" i="58"/>
  <c r="AR30" i="58" s="1"/>
  <c r="AW30" i="58"/>
  <c r="AX30" i="58"/>
  <c r="AI31" i="58"/>
  <c r="AJ30" i="58" s="1"/>
  <c r="AL31" i="58"/>
  <c r="AN31" i="58" s="1"/>
  <c r="AT31" i="58" s="1"/>
  <c r="AP31" i="58"/>
  <c r="AR31" i="58" s="1"/>
  <c r="AW31" i="58"/>
  <c r="AX31" i="58"/>
  <c r="AI32" i="58"/>
  <c r="AJ32" i="58"/>
  <c r="AL32" i="58"/>
  <c r="AN32" i="58" s="1"/>
  <c r="AT32" i="58" s="1"/>
  <c r="AP32" i="58"/>
  <c r="AR32" i="58" s="1"/>
  <c r="AW32" i="58"/>
  <c r="AX32" i="58"/>
  <c r="AI33" i="58"/>
  <c r="AL33" i="58"/>
  <c r="AN33" i="58" s="1"/>
  <c r="AT33" i="58" s="1"/>
  <c r="AP33" i="58"/>
  <c r="AR33" i="58" s="1"/>
  <c r="AW33" i="58"/>
  <c r="AX33" i="58"/>
  <c r="AI34" i="58"/>
  <c r="AL34" i="58"/>
  <c r="AN34" i="58" s="1"/>
  <c r="AP34" i="58"/>
  <c r="AR34" i="58" s="1"/>
  <c r="AW34" i="58"/>
  <c r="AX34" i="58"/>
  <c r="AI35" i="58"/>
  <c r="AL35" i="58"/>
  <c r="AN35" i="58" s="1"/>
  <c r="AT35" i="58" s="1"/>
  <c r="AP35" i="58"/>
  <c r="AR35" i="58" s="1"/>
  <c r="AW35" i="58"/>
  <c r="AX35" i="58"/>
  <c r="AI36" i="58"/>
  <c r="AJ36" i="58" s="1"/>
  <c r="AL36" i="58"/>
  <c r="AN36" i="58" s="1"/>
  <c r="AT36" i="58" s="1"/>
  <c r="AP36" i="58"/>
  <c r="AR36" i="58"/>
  <c r="AW36" i="58"/>
  <c r="AX36" i="58"/>
  <c r="AI37" i="58"/>
  <c r="AJ37" i="58"/>
  <c r="BA37" i="58" s="1"/>
  <c r="AL37" i="58"/>
  <c r="AN37" i="58" s="1"/>
  <c r="AT37" i="58" s="1"/>
  <c r="AP37" i="58"/>
  <c r="AR37" i="58"/>
  <c r="AW37" i="58"/>
  <c r="AX37" i="58"/>
  <c r="AI38" i="58"/>
  <c r="AL38" i="58"/>
  <c r="AP38" i="58"/>
  <c r="AR38" i="58" s="1"/>
  <c r="AX38" i="58"/>
  <c r="AI39" i="58"/>
  <c r="AJ38" i="58" s="1"/>
  <c r="AL39" i="58"/>
  <c r="AN39" i="58" s="1"/>
  <c r="AT39" i="58" s="1"/>
  <c r="AP39" i="58"/>
  <c r="AR39" i="58" s="1"/>
  <c r="AW39" i="58"/>
  <c r="AX39" i="58"/>
  <c r="AI40" i="58"/>
  <c r="AJ39" i="58" s="1"/>
  <c r="AL40" i="58"/>
  <c r="AN40" i="58" s="1"/>
  <c r="AT40" i="58" s="1"/>
  <c r="AP40" i="58"/>
  <c r="AR40" i="58" s="1"/>
  <c r="AW40" i="58"/>
  <c r="AX40" i="58"/>
  <c r="AI41" i="58"/>
  <c r="AJ40" i="58" s="1"/>
  <c r="AL41" i="58"/>
  <c r="AN41" i="58" s="1"/>
  <c r="AT41" i="58" s="1"/>
  <c r="AP41" i="58"/>
  <c r="AR41" i="58" s="1"/>
  <c r="AW41" i="58"/>
  <c r="AX41" i="58"/>
  <c r="AI42" i="58"/>
  <c r="AJ41" i="58" s="1"/>
  <c r="AL42" i="58"/>
  <c r="AN42" i="58" s="1"/>
  <c r="AP42" i="58"/>
  <c r="AR42" i="58" s="1"/>
  <c r="AW42" i="58"/>
  <c r="AX42" i="58"/>
  <c r="AI43" i="58"/>
  <c r="AL43" i="58"/>
  <c r="AN43" i="58" s="1"/>
  <c r="AP43" i="58"/>
  <c r="AR43" i="58" s="1"/>
  <c r="AW43" i="58"/>
  <c r="AX43" i="58"/>
  <c r="AI44" i="58"/>
  <c r="AJ43" i="58" s="1"/>
  <c r="AL44" i="58"/>
  <c r="AN44" i="58" s="1"/>
  <c r="AT44" i="58" s="1"/>
  <c r="AP44" i="58"/>
  <c r="AR44" i="58" s="1"/>
  <c r="AW44" i="58"/>
  <c r="AX44" i="58"/>
  <c r="AI45" i="58"/>
  <c r="AL45" i="58"/>
  <c r="AN45" i="58" s="1"/>
  <c r="AT45" i="58" s="1"/>
  <c r="AP45" i="58"/>
  <c r="AR45" i="58" s="1"/>
  <c r="AW45" i="58"/>
  <c r="AX45" i="58"/>
  <c r="AI46" i="58"/>
  <c r="AJ45" i="58" s="1"/>
  <c r="AL46" i="58"/>
  <c r="AN46" i="58" s="1"/>
  <c r="AP46" i="58"/>
  <c r="AR46" i="58" s="1"/>
  <c r="AW46" i="58"/>
  <c r="AX46" i="58"/>
  <c r="AI47" i="58"/>
  <c r="AL47" i="58"/>
  <c r="AN47" i="58" s="1"/>
  <c r="AP47" i="58"/>
  <c r="AR47" i="58" s="1"/>
  <c r="AW47" i="58"/>
  <c r="AX47" i="58"/>
  <c r="AI48" i="58"/>
  <c r="AL48" i="58"/>
  <c r="AN48" i="58" s="1"/>
  <c r="AT48" i="58" s="1"/>
  <c r="AP48" i="58"/>
  <c r="AR48" i="58" s="1"/>
  <c r="AW48" i="58"/>
  <c r="AX48" i="58"/>
  <c r="AI49" i="58"/>
  <c r="AL49" i="58"/>
  <c r="AN49" i="58" s="1"/>
  <c r="AT49" i="58" s="1"/>
  <c r="AP49" i="58"/>
  <c r="AR49" i="58" s="1"/>
  <c r="AW49" i="58"/>
  <c r="AX49" i="58"/>
  <c r="AI50" i="58"/>
  <c r="AL50" i="58"/>
  <c r="AN50" i="58" s="1"/>
  <c r="AP50" i="58"/>
  <c r="AR50" i="58" s="1"/>
  <c r="AW50" i="58"/>
  <c r="AX50" i="58"/>
  <c r="BA50" i="58"/>
  <c r="AI51" i="58"/>
  <c r="AJ50" i="58" s="1"/>
  <c r="BB50" i="58" s="1"/>
  <c r="AL51" i="58"/>
  <c r="AP51" i="58"/>
  <c r="AR51" i="58" s="1"/>
  <c r="AW51" i="58"/>
  <c r="AX51" i="58"/>
  <c r="AI52" i="58"/>
  <c r="AL52" i="58"/>
  <c r="AN52" i="58" s="1"/>
  <c r="AT52" i="58" s="1"/>
  <c r="AP52" i="58"/>
  <c r="AR52" i="58" s="1"/>
  <c r="AW52" i="58"/>
  <c r="AX52" i="58"/>
  <c r="AI53" i="58"/>
  <c r="AJ53" i="58"/>
  <c r="BB53" i="58" s="1"/>
  <c r="AL53" i="58"/>
  <c r="AN53" i="58" s="1"/>
  <c r="AT53" i="58" s="1"/>
  <c r="AP53" i="58"/>
  <c r="AR53" i="58" s="1"/>
  <c r="AW53" i="58"/>
  <c r="AX53" i="58"/>
  <c r="AI54" i="58"/>
  <c r="AL54" i="58"/>
  <c r="AN54" i="58" s="1"/>
  <c r="AP54" i="58"/>
  <c r="AR54" i="58" s="1"/>
  <c r="AW54" i="58"/>
  <c r="AX54" i="58"/>
  <c r="AI55" i="58"/>
  <c r="AL55" i="58"/>
  <c r="AN55" i="58" s="1"/>
  <c r="AT55" i="58" s="1"/>
  <c r="AP55" i="58"/>
  <c r="AR55" i="58" s="1"/>
  <c r="AW55" i="58"/>
  <c r="AX55" i="58"/>
  <c r="AI56" i="58"/>
  <c r="AJ56" i="58"/>
  <c r="BA56" i="58" s="1"/>
  <c r="AL56" i="58"/>
  <c r="AN56" i="58" s="1"/>
  <c r="AT56" i="58" s="1"/>
  <c r="AP56" i="58"/>
  <c r="AR56" i="58" s="1"/>
  <c r="AW56" i="58"/>
  <c r="AX56" i="58"/>
  <c r="AI57" i="58"/>
  <c r="AL57" i="58"/>
  <c r="AN57" i="58" s="1"/>
  <c r="AT57" i="58" s="1"/>
  <c r="AP57" i="58"/>
  <c r="AR57" i="58" s="1"/>
  <c r="AW57" i="58"/>
  <c r="AX57" i="58"/>
  <c r="AI58" i="58"/>
  <c r="AL58" i="58"/>
  <c r="AN58" i="58" s="1"/>
  <c r="AT58" i="58" s="1"/>
  <c r="AP58" i="58"/>
  <c r="AR58" i="58" s="1"/>
  <c r="AW58" i="58"/>
  <c r="AX58" i="58"/>
  <c r="AI59" i="58"/>
  <c r="AL59" i="58"/>
  <c r="AN59" i="58" s="1"/>
  <c r="AT59" i="58" s="1"/>
  <c r="AP59" i="58"/>
  <c r="AR59" i="58" s="1"/>
  <c r="AW59" i="58"/>
  <c r="AX59" i="58"/>
  <c r="AI60" i="58"/>
  <c r="AL60" i="58"/>
  <c r="AN60" i="58" s="1"/>
  <c r="AT60" i="58" s="1"/>
  <c r="AP60" i="58"/>
  <c r="AR60" i="58" s="1"/>
  <c r="AW60" i="58"/>
  <c r="AX60" i="58"/>
  <c r="AI61" i="58"/>
  <c r="AJ61" i="58"/>
  <c r="BA61" i="58" s="1"/>
  <c r="AL61" i="58"/>
  <c r="AN61" i="58" s="1"/>
  <c r="AT61" i="58" s="1"/>
  <c r="AP61" i="58"/>
  <c r="AR61" i="58" s="1"/>
  <c r="AW61" i="58"/>
  <c r="AX61" i="58"/>
  <c r="AI62" i="58"/>
  <c r="AL62" i="58"/>
  <c r="AN62" i="58" s="1"/>
  <c r="AP62" i="58"/>
  <c r="AR62" i="58" s="1"/>
  <c r="AW62" i="58"/>
  <c r="AX62" i="58"/>
  <c r="AI63" i="58"/>
  <c r="AL63" i="58"/>
  <c r="AN63" i="58" s="1"/>
  <c r="AT63" i="58" s="1"/>
  <c r="AP63" i="58"/>
  <c r="AR63" i="58" s="1"/>
  <c r="AW63" i="58"/>
  <c r="AX63" i="58"/>
  <c r="AI64" i="58"/>
  <c r="AL64" i="58"/>
  <c r="AN64" i="58" s="1"/>
  <c r="AT64" i="58" s="1"/>
  <c r="AP64" i="58"/>
  <c r="AR64" i="58" s="1"/>
  <c r="AW64" i="58"/>
  <c r="AX64" i="58"/>
  <c r="AI65" i="58"/>
  <c r="AJ65" i="58" s="1"/>
  <c r="AK65" i="58"/>
  <c r="AM65" i="58" s="1"/>
  <c r="AO65" i="58" s="1"/>
  <c r="AL65" i="58"/>
  <c r="AN65" i="58" s="1"/>
  <c r="AT65" i="58" s="1"/>
  <c r="AP65" i="58"/>
  <c r="AR65" i="58"/>
  <c r="AW65" i="58"/>
  <c r="AX65" i="58"/>
  <c r="AI66" i="58"/>
  <c r="AL66" i="58"/>
  <c r="AN66" i="58" s="1"/>
  <c r="AT66" i="58" s="1"/>
  <c r="AP66" i="58"/>
  <c r="AR66" i="58" s="1"/>
  <c r="AW66" i="58"/>
  <c r="AX66" i="58"/>
  <c r="AI67" i="58"/>
  <c r="AJ66" i="58" s="1"/>
  <c r="AL67" i="58"/>
  <c r="AN67" i="58" s="1"/>
  <c r="AT67" i="58" s="1"/>
  <c r="AP67" i="58"/>
  <c r="AR67" i="58" s="1"/>
  <c r="AW67" i="58"/>
  <c r="AX67" i="58"/>
  <c r="AI68" i="58"/>
  <c r="AL68" i="58"/>
  <c r="AN68" i="58" s="1"/>
  <c r="AT68" i="58" s="1"/>
  <c r="AP68" i="58"/>
  <c r="AR68" i="58" s="1"/>
  <c r="AW68" i="58"/>
  <c r="AX68" i="58"/>
  <c r="AI69" i="58"/>
  <c r="AL69" i="58"/>
  <c r="AN69" i="58" s="1"/>
  <c r="AT69" i="58" s="1"/>
  <c r="AP69" i="58"/>
  <c r="AR69" i="58" s="1"/>
  <c r="AW69" i="58"/>
  <c r="AX69" i="58"/>
  <c r="AI70" i="58"/>
  <c r="AL70" i="58"/>
  <c r="AN70" i="58" s="1"/>
  <c r="AP70" i="58"/>
  <c r="AR70" i="58" s="1"/>
  <c r="AW70" i="58"/>
  <c r="AX70" i="58"/>
  <c r="AI71" i="58"/>
  <c r="AL71" i="58"/>
  <c r="AN71" i="58" s="1"/>
  <c r="AT71" i="58" s="1"/>
  <c r="AP71" i="58"/>
  <c r="AR71" i="58" s="1"/>
  <c r="AW71" i="58"/>
  <c r="AX71" i="58"/>
  <c r="AI72" i="58"/>
  <c r="AL72" i="58"/>
  <c r="AN72" i="58" s="1"/>
  <c r="AT72" i="58" s="1"/>
  <c r="AP72" i="58"/>
  <c r="AR72" i="58"/>
  <c r="AW72" i="58"/>
  <c r="AX72" i="58"/>
  <c r="AI73" i="58"/>
  <c r="AJ73" i="58" s="1"/>
  <c r="AK73" i="58" s="1"/>
  <c r="AM73" i="58" s="1"/>
  <c r="AO73" i="58" s="1"/>
  <c r="AL73" i="58"/>
  <c r="AN73" i="58" s="1"/>
  <c r="AT73" i="58" s="1"/>
  <c r="AP73" i="58"/>
  <c r="AR73" i="58"/>
  <c r="AW73" i="58"/>
  <c r="AX73" i="58"/>
  <c r="AI74" i="58"/>
  <c r="AL74" i="58"/>
  <c r="AN74" i="58" s="1"/>
  <c r="AP74" i="58"/>
  <c r="AR74" i="58" s="1"/>
  <c r="AW74" i="58"/>
  <c r="AX74" i="58"/>
  <c r="AI75" i="58"/>
  <c r="AJ74" i="58" s="1"/>
  <c r="BA74" i="58" s="1"/>
  <c r="AL75" i="58"/>
  <c r="AN75" i="58" s="1"/>
  <c r="AT75" i="58" s="1"/>
  <c r="AP75" i="58"/>
  <c r="AR75" i="58" s="1"/>
  <c r="AW75" i="58"/>
  <c r="AX75" i="58"/>
  <c r="AI76" i="58"/>
  <c r="AL76" i="58"/>
  <c r="AN76" i="58" s="1"/>
  <c r="AT76" i="58" s="1"/>
  <c r="AP76" i="58"/>
  <c r="AR76" i="58" s="1"/>
  <c r="AW76" i="58"/>
  <c r="AX76" i="58"/>
  <c r="AI77" i="58"/>
  <c r="AJ77" i="58"/>
  <c r="AK77" i="58" s="1"/>
  <c r="AM77" i="58" s="1"/>
  <c r="AO77" i="58" s="1"/>
  <c r="AL77" i="58"/>
  <c r="AN77" i="58" s="1"/>
  <c r="AT77" i="58" s="1"/>
  <c r="AP77" i="58"/>
  <c r="AR77" i="58" s="1"/>
  <c r="AW77" i="58"/>
  <c r="AX77" i="58"/>
  <c r="AI78" i="58"/>
  <c r="AL78" i="58"/>
  <c r="AN78" i="58" s="1"/>
  <c r="AP78" i="58"/>
  <c r="AR78" i="58" s="1"/>
  <c r="AW78" i="58"/>
  <c r="AX78" i="58"/>
  <c r="AI79" i="58"/>
  <c r="AL79" i="58"/>
  <c r="AN79" i="58" s="1"/>
  <c r="AP79" i="58"/>
  <c r="AR79" i="58" s="1"/>
  <c r="AW79" i="58"/>
  <c r="AX79" i="58"/>
  <c r="AI80" i="58"/>
  <c r="AJ80" i="58"/>
  <c r="AL80" i="58"/>
  <c r="AN80" i="58" s="1"/>
  <c r="AT80" i="58" s="1"/>
  <c r="AP80" i="58"/>
  <c r="AR80" i="58" s="1"/>
  <c r="AW80" i="58"/>
  <c r="AX80" i="58"/>
  <c r="AI81" i="58"/>
  <c r="AL81" i="58"/>
  <c r="AN81" i="58" s="1"/>
  <c r="AT81" i="58" s="1"/>
  <c r="AP81" i="58"/>
  <c r="AR81" i="58"/>
  <c r="AW81" i="58"/>
  <c r="AX81" i="58"/>
  <c r="AI82" i="58"/>
  <c r="AL82" i="58"/>
  <c r="AP82" i="58"/>
  <c r="AR82" i="58" s="1"/>
  <c r="AW82" i="58"/>
  <c r="AX82" i="58"/>
  <c r="AI83" i="58"/>
  <c r="AL83" i="58"/>
  <c r="AN83" i="58" s="1"/>
  <c r="AP83" i="58"/>
  <c r="AR83" i="58" s="1"/>
  <c r="AW83" i="58"/>
  <c r="AX83" i="58"/>
  <c r="AI84" i="58"/>
  <c r="AJ83" i="58" s="1"/>
  <c r="AK83" i="58" s="1"/>
  <c r="AL84" i="58"/>
  <c r="AN84" i="58" s="1"/>
  <c r="AT84" i="58" s="1"/>
  <c r="AP84" i="58"/>
  <c r="AR84" i="58" s="1"/>
  <c r="AW84" i="58"/>
  <c r="AX84" i="58"/>
  <c r="AI85" i="58"/>
  <c r="AL85" i="58"/>
  <c r="AN85" i="58" s="1"/>
  <c r="AT85" i="58" s="1"/>
  <c r="AP85" i="58"/>
  <c r="AR85" i="58" s="1"/>
  <c r="AW85" i="58"/>
  <c r="AX85" i="58"/>
  <c r="AI86" i="58"/>
  <c r="AJ85" i="58" s="1"/>
  <c r="AK85" i="58" s="1"/>
  <c r="AL86" i="58"/>
  <c r="AN86" i="58" s="1"/>
  <c r="AP86" i="58"/>
  <c r="AR86" i="58"/>
  <c r="AW86" i="58"/>
  <c r="AX86" i="58"/>
  <c r="AI87" i="58"/>
  <c r="AL87" i="58"/>
  <c r="AN87" i="58" s="1"/>
  <c r="AP87" i="58"/>
  <c r="AR87" i="58" s="1"/>
  <c r="AW87" i="58"/>
  <c r="AX87" i="58"/>
  <c r="AI88" i="58"/>
  <c r="AJ87" i="58" s="1"/>
  <c r="AK87" i="58" s="1"/>
  <c r="AJ88" i="58"/>
  <c r="BB88" i="58" s="1"/>
  <c r="AL88" i="58"/>
  <c r="AN88" i="58" s="1"/>
  <c r="AT88" i="58" s="1"/>
  <c r="AP88" i="58"/>
  <c r="AR88" i="58" s="1"/>
  <c r="AW88" i="58"/>
  <c r="AX88" i="58"/>
  <c r="AI89" i="58"/>
  <c r="AL89" i="58"/>
  <c r="AN89" i="58" s="1"/>
  <c r="AT89" i="58" s="1"/>
  <c r="AP89" i="58"/>
  <c r="AR89" i="58" s="1"/>
  <c r="AW89" i="58"/>
  <c r="AX89" i="58"/>
  <c r="AI90" i="58"/>
  <c r="AL90" i="58"/>
  <c r="AN90" i="58" s="1"/>
  <c r="AP90" i="58"/>
  <c r="AR90" i="58" s="1"/>
  <c r="AW90" i="58"/>
  <c r="AX90" i="58"/>
  <c r="AI91" i="58"/>
  <c r="AJ91" i="58" s="1"/>
  <c r="AL91" i="58"/>
  <c r="AN91" i="58" s="1"/>
  <c r="AT91" i="58" s="1"/>
  <c r="AP91" i="58"/>
  <c r="AR91" i="58" s="1"/>
  <c r="AW91" i="58"/>
  <c r="AX91" i="58"/>
  <c r="AI92" i="58"/>
  <c r="AW92" i="58"/>
  <c r="AX92" i="58"/>
  <c r="AI93" i="58"/>
  <c r="AJ92" i="58" s="1"/>
  <c r="AK92" i="58" s="1"/>
  <c r="AW93" i="58"/>
  <c r="AX93" i="58"/>
  <c r="AI94" i="58"/>
  <c r="AW94" i="58"/>
  <c r="AX94" i="58"/>
  <c r="AI95" i="58"/>
  <c r="AJ95" i="58" s="1"/>
  <c r="AL95" i="58"/>
  <c r="AN95" i="58" s="1"/>
  <c r="AT95" i="58" s="1"/>
  <c r="AP95" i="58"/>
  <c r="AR95" i="58" s="1"/>
  <c r="AW95" i="58"/>
  <c r="AX95" i="58"/>
  <c r="AI96" i="58"/>
  <c r="AW96" i="58"/>
  <c r="AX96" i="58"/>
  <c r="AI97" i="58"/>
  <c r="AJ96" i="58" s="1"/>
  <c r="AW97" i="58"/>
  <c r="AX97" i="58"/>
  <c r="AI98" i="58"/>
  <c r="AW98" i="58"/>
  <c r="AX98" i="58"/>
  <c r="AI99" i="58"/>
  <c r="AJ98" i="58" s="1"/>
  <c r="AJ99" i="58"/>
  <c r="BA99" i="58" s="1"/>
  <c r="AL99" i="58"/>
  <c r="AN99" i="58" s="1"/>
  <c r="AT99" i="58" s="1"/>
  <c r="AP99" i="58"/>
  <c r="AR99" i="58"/>
  <c r="AW99" i="58"/>
  <c r="AX99" i="58"/>
  <c r="AI100" i="58"/>
  <c r="AJ100" i="58"/>
  <c r="AK100" i="58" s="1"/>
  <c r="AL100" i="58"/>
  <c r="AN100" i="58" s="1"/>
  <c r="AT100" i="58" s="1"/>
  <c r="AP100" i="58"/>
  <c r="AR100" i="58" s="1"/>
  <c r="AW100" i="58"/>
  <c r="AX100" i="58"/>
  <c r="F6" i="11"/>
  <c r="G6" i="11"/>
  <c r="H6" i="11"/>
  <c r="AQ73" i="58" l="1"/>
  <c r="AQ77" i="58"/>
  <c r="BA21" i="58"/>
  <c r="AK21" i="58"/>
  <c r="AM21" i="58" s="1"/>
  <c r="AO21" i="58" s="1"/>
  <c r="AQ21" i="58" s="1"/>
  <c r="BA45" i="58"/>
  <c r="AK45" i="58"/>
  <c r="AM45" i="58" s="1"/>
  <c r="AO45" i="58" s="1"/>
  <c r="BA91" i="58"/>
  <c r="AK91" i="58"/>
  <c r="AM91" i="58" s="1"/>
  <c r="AO91" i="58" s="1"/>
  <c r="BA29" i="58"/>
  <c r="AK29" i="58"/>
  <c r="AM29" i="58" s="1"/>
  <c r="AO29" i="58" s="1"/>
  <c r="BA41" i="58"/>
  <c r="AK41" i="58"/>
  <c r="AM41" i="58" s="1"/>
  <c r="AO41" i="58" s="1"/>
  <c r="AJ86" i="58"/>
  <c r="AJ82" i="58"/>
  <c r="AJ64" i="58"/>
  <c r="BA64" i="58" s="1"/>
  <c r="AJ51" i="58"/>
  <c r="AJ22" i="58"/>
  <c r="AJ11" i="58"/>
  <c r="BB11" i="58" s="1"/>
  <c r="AK61" i="58"/>
  <c r="AM61" i="58" s="1"/>
  <c r="AS61" i="58" s="1"/>
  <c r="AJ57" i="58"/>
  <c r="AK57" i="58" s="1"/>
  <c r="AM57" i="58" s="1"/>
  <c r="AO57" i="58" s="1"/>
  <c r="AQ57" i="58" s="1"/>
  <c r="AK53" i="58"/>
  <c r="AM53" i="58" s="1"/>
  <c r="AO53" i="58" s="1"/>
  <c r="AK13" i="58"/>
  <c r="AM13" i="58" s="1"/>
  <c r="AO13" i="58" s="1"/>
  <c r="AQ13" i="58" s="1"/>
  <c r="AJ67" i="58"/>
  <c r="AJ19" i="58"/>
  <c r="AJ9" i="58"/>
  <c r="AJ78" i="58"/>
  <c r="BA78" i="58" s="1"/>
  <c r="AJ46" i="58"/>
  <c r="AJ90" i="58"/>
  <c r="AJ68" i="58"/>
  <c r="AJ93" i="58"/>
  <c r="AJ89" i="58"/>
  <c r="AJ79" i="58"/>
  <c r="BA53" i="58"/>
  <c r="BC53" i="58" s="1"/>
  <c r="AJ42" i="58"/>
  <c r="BB42" i="58" s="1"/>
  <c r="AJ31" i="58"/>
  <c r="AJ75" i="58"/>
  <c r="AK75" i="58" s="1"/>
  <c r="AM75" i="58" s="1"/>
  <c r="AO75" i="58" s="1"/>
  <c r="AJ72" i="58"/>
  <c r="BA72" i="58" s="1"/>
  <c r="AJ54" i="58"/>
  <c r="AK54" i="58" s="1"/>
  <c r="AM54" i="58" s="1"/>
  <c r="AO54" i="58" s="1"/>
  <c r="AJ10" i="58"/>
  <c r="AJ62" i="58"/>
  <c r="AJ58" i="58"/>
  <c r="AJ47" i="58"/>
  <c r="AK47" i="58" s="1"/>
  <c r="AM47" i="58" s="1"/>
  <c r="AO47" i="58" s="1"/>
  <c r="AK37" i="58"/>
  <c r="AM37" i="58" s="1"/>
  <c r="AO37" i="58" s="1"/>
  <c r="BA14" i="58"/>
  <c r="BC14" i="58" s="1"/>
  <c r="AN144" i="61"/>
  <c r="BC145" i="61"/>
  <c r="AN142" i="61"/>
  <c r="AN137" i="61"/>
  <c r="BC124" i="61"/>
  <c r="BC130" i="61"/>
  <c r="BD130" i="61"/>
  <c r="BC144" i="61"/>
  <c r="BD144" i="61"/>
  <c r="BC114" i="61"/>
  <c r="BD114" i="61"/>
  <c r="BC146" i="61"/>
  <c r="BD146" i="61"/>
  <c r="BD142" i="61"/>
  <c r="BC142" i="61"/>
  <c r="BC138" i="61"/>
  <c r="BD138" i="61"/>
  <c r="BC122" i="61"/>
  <c r="BD122" i="61"/>
  <c r="BC115" i="61"/>
  <c r="BC141" i="61"/>
  <c r="BE141" i="61" s="1"/>
  <c r="BC92" i="61"/>
  <c r="BD92" i="61"/>
  <c r="BC66" i="61"/>
  <c r="BD66" i="61"/>
  <c r="BC123" i="61"/>
  <c r="BC129" i="61"/>
  <c r="BE129" i="61" s="1"/>
  <c r="BD123" i="61"/>
  <c r="BD115" i="61"/>
  <c r="BC113" i="61"/>
  <c r="BE113" i="61" s="1"/>
  <c r="BD99" i="61"/>
  <c r="BC99" i="61"/>
  <c r="AN78" i="61"/>
  <c r="BD116" i="61"/>
  <c r="BE116" i="61" s="1"/>
  <c r="AN112" i="61"/>
  <c r="AN140" i="61"/>
  <c r="BD136" i="61"/>
  <c r="BE136" i="61" s="1"/>
  <c r="BD128" i="61"/>
  <c r="BE128" i="61" s="1"/>
  <c r="BC121" i="61"/>
  <c r="BE121" i="61" s="1"/>
  <c r="BC108" i="61"/>
  <c r="BD108" i="61"/>
  <c r="BC93" i="61"/>
  <c r="BD93" i="61"/>
  <c r="BC57" i="61"/>
  <c r="BD57" i="61"/>
  <c r="BC135" i="61"/>
  <c r="BD135" i="61"/>
  <c r="BD120" i="61"/>
  <c r="AN84" i="61"/>
  <c r="AN139" i="61"/>
  <c r="BD134" i="61"/>
  <c r="BE134" i="61" s="1"/>
  <c r="BC127" i="61"/>
  <c r="BD127" i="61"/>
  <c r="BC120" i="61"/>
  <c r="BC119" i="61"/>
  <c r="BD119" i="61"/>
  <c r="BC109" i="61"/>
  <c r="BD109" i="61"/>
  <c r="BC133" i="61"/>
  <c r="BE133" i="61" s="1"/>
  <c r="BD118" i="61"/>
  <c r="BE118" i="61" s="1"/>
  <c r="BC100" i="61"/>
  <c r="BD100" i="61"/>
  <c r="BC85" i="61"/>
  <c r="BD85" i="61"/>
  <c r="BC75" i="61"/>
  <c r="BD75" i="61"/>
  <c r="AN131" i="61"/>
  <c r="AN117" i="61"/>
  <c r="BD107" i="61"/>
  <c r="BC107" i="61"/>
  <c r="BC64" i="61"/>
  <c r="BD64" i="61"/>
  <c r="BD46" i="61"/>
  <c r="BC46" i="61"/>
  <c r="BC106" i="61"/>
  <c r="BD106" i="61"/>
  <c r="AN98" i="61"/>
  <c r="BC90" i="61"/>
  <c r="BD90" i="61"/>
  <c r="AN82" i="61"/>
  <c r="BD77" i="61"/>
  <c r="BE77" i="61" s="1"/>
  <c r="BC48" i="61"/>
  <c r="BD48" i="61"/>
  <c r="BD105" i="61"/>
  <c r="BD97" i="61"/>
  <c r="BD89" i="61"/>
  <c r="BD81" i="61"/>
  <c r="BC73" i="61"/>
  <c r="BD73" i="61"/>
  <c r="BD111" i="61"/>
  <c r="BE111" i="61" s="1"/>
  <c r="BC110" i="61"/>
  <c r="BC105" i="61"/>
  <c r="AN104" i="61"/>
  <c r="AN103" i="61"/>
  <c r="BC102" i="61"/>
  <c r="BC97" i="61"/>
  <c r="AN96" i="61"/>
  <c r="AN95" i="61"/>
  <c r="BC94" i="61"/>
  <c r="BC89" i="61"/>
  <c r="AN88" i="61"/>
  <c r="AN87" i="61"/>
  <c r="AN86" i="61"/>
  <c r="BC81" i="61"/>
  <c r="BC80" i="61"/>
  <c r="BE80" i="61" s="1"/>
  <c r="BD110" i="61"/>
  <c r="BD102" i="61"/>
  <c r="BD94" i="61"/>
  <c r="AN69" i="61"/>
  <c r="AN70" i="61"/>
  <c r="BC63" i="61"/>
  <c r="BD63" i="61"/>
  <c r="AN74" i="61"/>
  <c r="BC72" i="61"/>
  <c r="BD72" i="61"/>
  <c r="BC71" i="61"/>
  <c r="BD71" i="61"/>
  <c r="BC65" i="61"/>
  <c r="BD65" i="61"/>
  <c r="BC56" i="61"/>
  <c r="BD56" i="61"/>
  <c r="BD30" i="61"/>
  <c r="BC30" i="61"/>
  <c r="AN50" i="61"/>
  <c r="BC55" i="61"/>
  <c r="BD55" i="61"/>
  <c r="BD22" i="61"/>
  <c r="BC22" i="61"/>
  <c r="BD76" i="61"/>
  <c r="BE76" i="61" s="1"/>
  <c r="BD61" i="61"/>
  <c r="BE61" i="61" s="1"/>
  <c r="AN58" i="61"/>
  <c r="BC49" i="61"/>
  <c r="BD49" i="61"/>
  <c r="BD38" i="61"/>
  <c r="BC38" i="61"/>
  <c r="BC41" i="61"/>
  <c r="BD41" i="61"/>
  <c r="BC33" i="61"/>
  <c r="BD33" i="61"/>
  <c r="BC25" i="61"/>
  <c r="BD25" i="61"/>
  <c r="AN17" i="61"/>
  <c r="BC9" i="61"/>
  <c r="BD9" i="61"/>
  <c r="BD68" i="61"/>
  <c r="BE68" i="61" s="1"/>
  <c r="BD60" i="61"/>
  <c r="BE60" i="61" s="1"/>
  <c r="BD52" i="61"/>
  <c r="BE52" i="61" s="1"/>
  <c r="AN62" i="61"/>
  <c r="AN54" i="61"/>
  <c r="BC44" i="61"/>
  <c r="BD44" i="61"/>
  <c r="BC40" i="61"/>
  <c r="BD40" i="61"/>
  <c r="BC36" i="61"/>
  <c r="BD36" i="61"/>
  <c r="AN32" i="61"/>
  <c r="AN28" i="61"/>
  <c r="BC24" i="61"/>
  <c r="BD24" i="61"/>
  <c r="BC20" i="61"/>
  <c r="BD20" i="61"/>
  <c r="BC16" i="61"/>
  <c r="BD16" i="61"/>
  <c r="BC12" i="61"/>
  <c r="BD12" i="61"/>
  <c r="AN8" i="61"/>
  <c r="BC47" i="61"/>
  <c r="BD47" i="61"/>
  <c r="BC42" i="61"/>
  <c r="BD42" i="61"/>
  <c r="BC39" i="61"/>
  <c r="BD39" i="61"/>
  <c r="BC34" i="61"/>
  <c r="BD34" i="61"/>
  <c r="BC31" i="61"/>
  <c r="BD31" i="61"/>
  <c r="BC26" i="61"/>
  <c r="BD26" i="61"/>
  <c r="BC23" i="61"/>
  <c r="BD23" i="61"/>
  <c r="BC18" i="61"/>
  <c r="BD18" i="61"/>
  <c r="BC15" i="61"/>
  <c r="BD15" i="61"/>
  <c r="BC10" i="61"/>
  <c r="BD10" i="61"/>
  <c r="AN7" i="61"/>
  <c r="BD67" i="61"/>
  <c r="BE67" i="61" s="1"/>
  <c r="BD59" i="61"/>
  <c r="BE59" i="61" s="1"/>
  <c r="BD51" i="61"/>
  <c r="BE51" i="61" s="1"/>
  <c r="AN45" i="61"/>
  <c r="BC37" i="61"/>
  <c r="BD37" i="61"/>
  <c r="BC29" i="61"/>
  <c r="BD29" i="61"/>
  <c r="AN13" i="61"/>
  <c r="AN43" i="61"/>
  <c r="AN35" i="61"/>
  <c r="AN27" i="61"/>
  <c r="AN19" i="61"/>
  <c r="AN11" i="61"/>
  <c r="AB16" i="59"/>
  <c r="AB8" i="59"/>
  <c r="AT43" i="58"/>
  <c r="AT26" i="58"/>
  <c r="AT54" i="58"/>
  <c r="AT50" i="58"/>
  <c r="A6" i="62"/>
  <c r="AB5" i="62"/>
  <c r="AT87" i="58"/>
  <c r="AT78" i="58"/>
  <c r="AT46" i="58"/>
  <c r="AT42" i="58"/>
  <c r="AT47" i="58"/>
  <c r="AT83" i="58"/>
  <c r="AT18" i="58"/>
  <c r="AT90" i="58"/>
  <c r="AM100" i="58"/>
  <c r="AO100" i="58" s="1"/>
  <c r="AM92" i="58"/>
  <c r="AO92" i="58" s="1"/>
  <c r="BA93" i="58"/>
  <c r="BB93" i="58"/>
  <c r="AK93" i="58"/>
  <c r="AL93" i="58"/>
  <c r="AK90" i="58"/>
  <c r="BB86" i="58"/>
  <c r="AK86" i="58"/>
  <c r="BA96" i="58"/>
  <c r="BB96" i="58"/>
  <c r="AK96" i="58"/>
  <c r="AL96" i="58"/>
  <c r="BB98" i="58"/>
  <c r="BA98" i="58"/>
  <c r="AK98" i="58"/>
  <c r="AL98" i="58"/>
  <c r="AK95" i="58"/>
  <c r="BA95" i="58"/>
  <c r="BB95" i="58"/>
  <c r="BA89" i="58"/>
  <c r="AK89" i="58"/>
  <c r="BB89" i="58"/>
  <c r="BB100" i="58"/>
  <c r="AJ97" i="58"/>
  <c r="BB92" i="58"/>
  <c r="AM85" i="58"/>
  <c r="AO85" i="58" s="1"/>
  <c r="AJ84" i="58"/>
  <c r="AN82" i="58"/>
  <c r="AT82" i="58" s="1"/>
  <c r="BB75" i="58"/>
  <c r="BB74" i="58"/>
  <c r="BC74" i="58" s="1"/>
  <c r="AK74" i="58"/>
  <c r="AT70" i="58"/>
  <c r="AJ49" i="58"/>
  <c r="BA100" i="58"/>
  <c r="AK99" i="58"/>
  <c r="AJ94" i="58"/>
  <c r="BA92" i="58"/>
  <c r="BA88" i="58"/>
  <c r="BC88" i="58" s="1"/>
  <c r="AK88" i="58"/>
  <c r="BA75" i="58"/>
  <c r="BA54" i="58"/>
  <c r="BB54" i="58"/>
  <c r="BA31" i="58"/>
  <c r="BB31" i="58"/>
  <c r="AK31" i="58"/>
  <c r="AJ81" i="58"/>
  <c r="AQ65" i="58"/>
  <c r="BA62" i="58"/>
  <c r="BB62" i="58"/>
  <c r="AK62" i="58"/>
  <c r="BB58" i="58"/>
  <c r="AK58" i="58"/>
  <c r="BA57" i="58"/>
  <c r="BB57" i="58"/>
  <c r="AJ55" i="58"/>
  <c r="BC50" i="58"/>
  <c r="BA80" i="58"/>
  <c r="AK80" i="58"/>
  <c r="BB99" i="58"/>
  <c r="BC99" i="58" s="1"/>
  <c r="BB91" i="58"/>
  <c r="BB87" i="58"/>
  <c r="BA85" i="58"/>
  <c r="BB85" i="58"/>
  <c r="BB83" i="58"/>
  <c r="BB66" i="58"/>
  <c r="AK66" i="58"/>
  <c r="BA65" i="58"/>
  <c r="BB65" i="58"/>
  <c r="AJ63" i="58"/>
  <c r="AJ60" i="58"/>
  <c r="BA58" i="58"/>
  <c r="AN38" i="58"/>
  <c r="AT38" i="58" s="1"/>
  <c r="BA87" i="58"/>
  <c r="AM87" i="58"/>
  <c r="AO87" i="58" s="1"/>
  <c r="AK78" i="58"/>
  <c r="BA77" i="58"/>
  <c r="BB77" i="58"/>
  <c r="BA66" i="58"/>
  <c r="AJ59" i="58"/>
  <c r="AL92" i="58"/>
  <c r="AT86" i="58"/>
  <c r="BB80" i="58"/>
  <c r="AS77" i="58"/>
  <c r="AZ77" i="58" s="1"/>
  <c r="AT74" i="58"/>
  <c r="BA73" i="58"/>
  <c r="BB73" i="58"/>
  <c r="AJ69" i="58"/>
  <c r="AJ70" i="58"/>
  <c r="BA67" i="58"/>
  <c r="BB67" i="58"/>
  <c r="AK67" i="58"/>
  <c r="AS65" i="58"/>
  <c r="AZ65" i="58" s="1"/>
  <c r="AT62" i="58"/>
  <c r="AT79" i="58"/>
  <c r="AJ76" i="58"/>
  <c r="AS73" i="58"/>
  <c r="AZ73" i="58" s="1"/>
  <c r="AJ71" i="58"/>
  <c r="AJ52" i="58"/>
  <c r="AK40" i="58"/>
  <c r="BA40" i="58"/>
  <c r="BB40" i="58"/>
  <c r="AK8" i="58"/>
  <c r="BA8" i="58"/>
  <c r="BB8" i="58"/>
  <c r="BB6" i="58"/>
  <c r="AK6" i="58"/>
  <c r="AN51" i="58"/>
  <c r="AT51" i="58" s="1"/>
  <c r="AK50" i="58"/>
  <c r="BA39" i="58"/>
  <c r="AK39" i="58"/>
  <c r="BB38" i="58"/>
  <c r="BB9" i="58"/>
  <c r="AK9" i="58"/>
  <c r="AJ7" i="58"/>
  <c r="BA6" i="58"/>
  <c r="AK72" i="58"/>
  <c r="AK64" i="58"/>
  <c r="AK56" i="58"/>
  <c r="BB51" i="58"/>
  <c r="AJ44" i="58"/>
  <c r="BB39" i="58"/>
  <c r="BA38" i="58"/>
  <c r="AT34" i="58"/>
  <c r="AJ17" i="58"/>
  <c r="AJ48" i="58"/>
  <c r="AK43" i="58"/>
  <c r="BA43" i="58"/>
  <c r="BA25" i="58"/>
  <c r="BB25" i="58"/>
  <c r="AK25" i="58"/>
  <c r="BB16" i="58"/>
  <c r="AK11" i="58"/>
  <c r="BA11" i="58"/>
  <c r="BA10" i="58"/>
  <c r="BB10" i="58"/>
  <c r="AK10" i="58"/>
  <c r="BB72" i="58"/>
  <c r="BB64" i="58"/>
  <c r="BB56" i="58"/>
  <c r="BC56" i="58" s="1"/>
  <c r="BB43" i="58"/>
  <c r="AK24" i="58"/>
  <c r="BA24" i="58"/>
  <c r="BB24" i="58"/>
  <c r="BB22" i="58"/>
  <c r="AK22" i="58"/>
  <c r="AK19" i="58"/>
  <c r="BA19" i="58"/>
  <c r="BA18" i="58"/>
  <c r="BB18" i="58"/>
  <c r="AK18" i="58"/>
  <c r="BA15" i="58"/>
  <c r="BB15" i="58"/>
  <c r="AK15" i="58"/>
  <c r="BB61" i="58"/>
  <c r="BC61" i="58" s="1"/>
  <c r="BA42" i="58"/>
  <c r="BA36" i="58"/>
  <c r="BB36" i="58"/>
  <c r="AK36" i="58"/>
  <c r="BB30" i="58"/>
  <c r="AK30" i="58"/>
  <c r="AJ26" i="58"/>
  <c r="AJ23" i="58"/>
  <c r="BA22" i="58"/>
  <c r="BB19" i="58"/>
  <c r="BA12" i="58"/>
  <c r="BB12" i="58"/>
  <c r="AK12" i="58"/>
  <c r="AJ35" i="58"/>
  <c r="AJ33" i="58"/>
  <c r="AJ34" i="58"/>
  <c r="AK32" i="58"/>
  <c r="BA32" i="58"/>
  <c r="BB32" i="58"/>
  <c r="AJ27" i="58"/>
  <c r="AT10" i="58"/>
  <c r="BB45" i="58"/>
  <c r="BB37" i="58"/>
  <c r="BC37" i="58" s="1"/>
  <c r="BB29" i="58"/>
  <c r="BB21" i="58"/>
  <c r="BB13" i="58"/>
  <c r="BC13" i="58" s="1"/>
  <c r="AK28" i="58"/>
  <c r="AJ20" i="58"/>
  <c r="BB28" i="58"/>
  <c r="BC28" i="58" s="1"/>
  <c r="AK14" i="58"/>
  <c r="BB41" i="58"/>
  <c r="AS21" i="58" l="1"/>
  <c r="AZ21" i="58" s="1"/>
  <c r="AS57" i="58"/>
  <c r="AZ57" i="58" s="1"/>
  <c r="AS13" i="58"/>
  <c r="AZ13" i="58" s="1"/>
  <c r="BE13" i="58" s="1"/>
  <c r="AS45" i="58"/>
  <c r="AZ45" i="58" s="1"/>
  <c r="AS41" i="58"/>
  <c r="AZ41" i="58" s="1"/>
  <c r="AQ41" i="58"/>
  <c r="AQ37" i="58"/>
  <c r="AQ29" i="58"/>
  <c r="AQ91" i="58"/>
  <c r="AQ45" i="58"/>
  <c r="BC45" i="58"/>
  <c r="BC72" i="58"/>
  <c r="BC21" i="58"/>
  <c r="AO61" i="58"/>
  <c r="AZ61" i="58" s="1"/>
  <c r="BE61" i="58" s="1"/>
  <c r="BC41" i="58"/>
  <c r="AS37" i="58"/>
  <c r="AZ37" i="58" s="1"/>
  <c r="AS91" i="58"/>
  <c r="AZ91" i="58" s="1"/>
  <c r="BC29" i="58"/>
  <c r="BC91" i="58"/>
  <c r="BC64" i="58"/>
  <c r="BA47" i="58"/>
  <c r="BB78" i="58"/>
  <c r="BC78" i="58" s="1"/>
  <c r="AS29" i="58"/>
  <c r="AZ29" i="58" s="1"/>
  <c r="BB47" i="58"/>
  <c r="AK79" i="58"/>
  <c r="AM79" i="58" s="1"/>
  <c r="AO79" i="58" s="1"/>
  <c r="BA79" i="58"/>
  <c r="BB79" i="58"/>
  <c r="AK51" i="58"/>
  <c r="AM51" i="58" s="1"/>
  <c r="AO51" i="58" s="1"/>
  <c r="BA51" i="58"/>
  <c r="BC51" i="58" s="1"/>
  <c r="AK42" i="58"/>
  <c r="AM42" i="58" s="1"/>
  <c r="AO42" i="58" s="1"/>
  <c r="BB82" i="58"/>
  <c r="AK82" i="58"/>
  <c r="BA82" i="58"/>
  <c r="BB46" i="58"/>
  <c r="BA46" i="58"/>
  <c r="AK46" i="58"/>
  <c r="BE97" i="61"/>
  <c r="BE119" i="61"/>
  <c r="BE120" i="61"/>
  <c r="BE105" i="61"/>
  <c r="BE10" i="61"/>
  <c r="BE47" i="61"/>
  <c r="BE49" i="61"/>
  <c r="BE55" i="61"/>
  <c r="BE109" i="61"/>
  <c r="BE107" i="61"/>
  <c r="BE135" i="61"/>
  <c r="BE108" i="61"/>
  <c r="BE75" i="61"/>
  <c r="BE48" i="61"/>
  <c r="BE127" i="61"/>
  <c r="BE142" i="61"/>
  <c r="BE38" i="61"/>
  <c r="BE23" i="61"/>
  <c r="BE25" i="61"/>
  <c r="BE41" i="61"/>
  <c r="BE65" i="61"/>
  <c r="BE66" i="61"/>
  <c r="BE146" i="61"/>
  <c r="BE73" i="61"/>
  <c r="BE130" i="61"/>
  <c r="BE29" i="61"/>
  <c r="BE15" i="61"/>
  <c r="BE42" i="61"/>
  <c r="BE72" i="61"/>
  <c r="BE94" i="61"/>
  <c r="BE90" i="61"/>
  <c r="BE26" i="61"/>
  <c r="BE9" i="61"/>
  <c r="BE123" i="61"/>
  <c r="BE89" i="61"/>
  <c r="BE64" i="61"/>
  <c r="BE85" i="61"/>
  <c r="BE92" i="61"/>
  <c r="BE122" i="61"/>
  <c r="BC88" i="61"/>
  <c r="BD88" i="61"/>
  <c r="BE102" i="61"/>
  <c r="BC19" i="61"/>
  <c r="BD19" i="61"/>
  <c r="BE39" i="61"/>
  <c r="BE40" i="61"/>
  <c r="BE22" i="61"/>
  <c r="BE63" i="61"/>
  <c r="BD103" i="61"/>
  <c r="BC103" i="61"/>
  <c r="BE100" i="61"/>
  <c r="BE115" i="61"/>
  <c r="BC11" i="61"/>
  <c r="BD11" i="61"/>
  <c r="BC27" i="61"/>
  <c r="BD27" i="61"/>
  <c r="BE31" i="61"/>
  <c r="BC104" i="61"/>
  <c r="BD104" i="61"/>
  <c r="BC62" i="61"/>
  <c r="BD62" i="61"/>
  <c r="BC74" i="61"/>
  <c r="BD74" i="61"/>
  <c r="BE57" i="61"/>
  <c r="BE114" i="61"/>
  <c r="BC43" i="61"/>
  <c r="BD43" i="61"/>
  <c r="BC70" i="61"/>
  <c r="BD70" i="61"/>
  <c r="BE34" i="61"/>
  <c r="BE12" i="61"/>
  <c r="BE20" i="61"/>
  <c r="BE30" i="61"/>
  <c r="BE56" i="61"/>
  <c r="BE71" i="61"/>
  <c r="BE81" i="61"/>
  <c r="BC96" i="61"/>
  <c r="BD96" i="61"/>
  <c r="BE110" i="61"/>
  <c r="BE106" i="61"/>
  <c r="BC84" i="61"/>
  <c r="BD84" i="61"/>
  <c r="BE99" i="61"/>
  <c r="BC58" i="61"/>
  <c r="BD58" i="61"/>
  <c r="BC50" i="61"/>
  <c r="BD50" i="61"/>
  <c r="BE37" i="61"/>
  <c r="BE18" i="61"/>
  <c r="BE16" i="61"/>
  <c r="BE24" i="61"/>
  <c r="BE36" i="61"/>
  <c r="BE44" i="61"/>
  <c r="BE33" i="61"/>
  <c r="BD87" i="61"/>
  <c r="BC87" i="61"/>
  <c r="BE46" i="61"/>
  <c r="BC117" i="61"/>
  <c r="BD117" i="61"/>
  <c r="BC139" i="61"/>
  <c r="BD139" i="61"/>
  <c r="BE93" i="61"/>
  <c r="BE138" i="61"/>
  <c r="BC66" i="58"/>
  <c r="BC15" i="58"/>
  <c r="BC6" i="58"/>
  <c r="BC42" i="58"/>
  <c r="BC58" i="58"/>
  <c r="BC92" i="58"/>
  <c r="BC77" i="58"/>
  <c r="BE77" i="58" s="1"/>
  <c r="BC39" i="58"/>
  <c r="BC38" i="58"/>
  <c r="BC65" i="58"/>
  <c r="BE65" i="58" s="1"/>
  <c r="BC95" i="58"/>
  <c r="BC67" i="58"/>
  <c r="BC31" i="58"/>
  <c r="BC96" i="58"/>
  <c r="BC40" i="58"/>
  <c r="BC57" i="58"/>
  <c r="BC98" i="58"/>
  <c r="BC87" i="58"/>
  <c r="BC54" i="58"/>
  <c r="BC24" i="58"/>
  <c r="BC43" i="58"/>
  <c r="BC73" i="58"/>
  <c r="BE73" i="58" s="1"/>
  <c r="BC100" i="58"/>
  <c r="BC32" i="58"/>
  <c r="BC12" i="58"/>
  <c r="BC80" i="58"/>
  <c r="BC8" i="58"/>
  <c r="AM12" i="58"/>
  <c r="AO12" i="58" s="1"/>
  <c r="AM22" i="58"/>
  <c r="AO22" i="58" s="1"/>
  <c r="AM10" i="58"/>
  <c r="AO10" i="58" s="1"/>
  <c r="AM43" i="58"/>
  <c r="AO43" i="58" s="1"/>
  <c r="AM40" i="58"/>
  <c r="AO40" i="58" s="1"/>
  <c r="BB70" i="58"/>
  <c r="AK70" i="58"/>
  <c r="AM62" i="58"/>
  <c r="AO62" i="58" s="1"/>
  <c r="AS53" i="58"/>
  <c r="AZ53" i="58" s="1"/>
  <c r="AS75" i="58"/>
  <c r="AZ75" i="58" s="1"/>
  <c r="AM95" i="58"/>
  <c r="AO95" i="58" s="1"/>
  <c r="AN96" i="58"/>
  <c r="AP96" i="58" s="1"/>
  <c r="AR96" i="58" s="1"/>
  <c r="BC93" i="58"/>
  <c r="AM6" i="58"/>
  <c r="AO6" i="58" s="1"/>
  <c r="BB52" i="58"/>
  <c r="AK52" i="58"/>
  <c r="BB69" i="58"/>
  <c r="AN92" i="58"/>
  <c r="AP92" i="58" s="1"/>
  <c r="AR92" i="58" s="1"/>
  <c r="AK60" i="58"/>
  <c r="BB60" i="58"/>
  <c r="AQ53" i="58"/>
  <c r="AM88" i="58"/>
  <c r="AO88" i="58" s="1"/>
  <c r="AM96" i="58"/>
  <c r="AO96" i="58" s="1"/>
  <c r="AS85" i="58"/>
  <c r="AZ85" i="58" s="1"/>
  <c r="AM14" i="58"/>
  <c r="AO14" i="58" s="1"/>
  <c r="AM32" i="58"/>
  <c r="AO32" i="58" s="1"/>
  <c r="AM36" i="58"/>
  <c r="AO36" i="58" s="1"/>
  <c r="AM18" i="58"/>
  <c r="AO18" i="58" s="1"/>
  <c r="BC10" i="58"/>
  <c r="AM56" i="58"/>
  <c r="AO56" i="58" s="1"/>
  <c r="AQ87" i="58"/>
  <c r="AK63" i="58"/>
  <c r="BA63" i="58"/>
  <c r="BB63" i="58"/>
  <c r="BC85" i="58"/>
  <c r="AK55" i="58"/>
  <c r="BA55" i="58"/>
  <c r="BB55" i="58"/>
  <c r="BC62" i="58"/>
  <c r="AS87" i="58"/>
  <c r="AZ87" i="58" s="1"/>
  <c r="BB49" i="58"/>
  <c r="AK84" i="58"/>
  <c r="BB84" i="58"/>
  <c r="BA84" i="58"/>
  <c r="AN98" i="58"/>
  <c r="AP98" i="58" s="1"/>
  <c r="AR98" i="58" s="1"/>
  <c r="BB34" i="58"/>
  <c r="AK34" i="58"/>
  <c r="BA34" i="58"/>
  <c r="BC22" i="58"/>
  <c r="AQ47" i="58"/>
  <c r="BC11" i="58"/>
  <c r="BB17" i="58"/>
  <c r="AK17" i="58"/>
  <c r="AM64" i="58"/>
  <c r="AO64" i="58" s="1"/>
  <c r="AK71" i="58"/>
  <c r="BA71" i="58"/>
  <c r="BB71" i="58"/>
  <c r="BB59" i="58"/>
  <c r="AS54" i="58"/>
  <c r="AZ54" i="58" s="1"/>
  <c r="AQ85" i="58"/>
  <c r="AM98" i="58"/>
  <c r="AO98" i="58" s="1"/>
  <c r="AQ92" i="58"/>
  <c r="BB20" i="58"/>
  <c r="AK20" i="58"/>
  <c r="BB33" i="58"/>
  <c r="BB23" i="58"/>
  <c r="AK23" i="58"/>
  <c r="BC36" i="58"/>
  <c r="BC18" i="58"/>
  <c r="AM24" i="58"/>
  <c r="AO24" i="58" s="1"/>
  <c r="AS47" i="58"/>
  <c r="AZ47" i="58" s="1"/>
  <c r="AM11" i="58"/>
  <c r="AO11" i="58" s="1"/>
  <c r="AM25" i="58"/>
  <c r="AO25" i="58" s="1"/>
  <c r="AM72" i="58"/>
  <c r="AO72" i="58" s="1"/>
  <c r="AM39" i="58"/>
  <c r="AO39" i="58" s="1"/>
  <c r="AQ54" i="58"/>
  <c r="AM89" i="58"/>
  <c r="AO89" i="58" s="1"/>
  <c r="AS92" i="58"/>
  <c r="AM78" i="58"/>
  <c r="AO78" i="58" s="1"/>
  <c r="AM28" i="58"/>
  <c r="AO28" i="58" s="1"/>
  <c r="AK35" i="58"/>
  <c r="BB35" i="58"/>
  <c r="BB26" i="58"/>
  <c r="BC19" i="58"/>
  <c r="AM8" i="58"/>
  <c r="AO8" i="58" s="1"/>
  <c r="AQ75" i="58"/>
  <c r="AM67" i="58"/>
  <c r="AO67" i="58" s="1"/>
  <c r="AM66" i="58"/>
  <c r="AO66" i="58" s="1"/>
  <c r="AM58" i="58"/>
  <c r="AO58" i="58" s="1"/>
  <c r="AM31" i="58"/>
  <c r="AO31" i="58" s="1"/>
  <c r="AL94" i="58"/>
  <c r="BA94" i="58"/>
  <c r="BB94" i="58"/>
  <c r="AK94" i="58"/>
  <c r="AM74" i="58"/>
  <c r="AO74" i="58" s="1"/>
  <c r="AL97" i="58"/>
  <c r="BA97" i="58"/>
  <c r="AK97" i="58"/>
  <c r="BB97" i="58"/>
  <c r="BC89" i="58"/>
  <c r="AN93" i="58"/>
  <c r="AP93" i="58" s="1"/>
  <c r="AR93" i="58" s="1"/>
  <c r="AQ100" i="58"/>
  <c r="AM15" i="58"/>
  <c r="AO15" i="58" s="1"/>
  <c r="BA44" i="58"/>
  <c r="AK44" i="58"/>
  <c r="BB44" i="58"/>
  <c r="BC75" i="58"/>
  <c r="AK27" i="58"/>
  <c r="BB27" i="58"/>
  <c r="AM19" i="58"/>
  <c r="AO19" i="58" s="1"/>
  <c r="BC25" i="58"/>
  <c r="BB7" i="58"/>
  <c r="AM50" i="58"/>
  <c r="AO50" i="58" s="1"/>
  <c r="AK76" i="58"/>
  <c r="BB76" i="58"/>
  <c r="AM80" i="58"/>
  <c r="AO80" i="58" s="1"/>
  <c r="AM99" i="58"/>
  <c r="AO99" i="58" s="1"/>
  <c r="AM93" i="58"/>
  <c r="AO93" i="58" s="1"/>
  <c r="AS100" i="58"/>
  <c r="AZ100" i="58" s="1"/>
  <c r="AQ61" i="58" l="1"/>
  <c r="BE21" i="58"/>
  <c r="BE57" i="58"/>
  <c r="BE41" i="58"/>
  <c r="AQ51" i="58"/>
  <c r="BE45" i="58"/>
  <c r="BE29" i="58"/>
  <c r="AQ79" i="58"/>
  <c r="BE53" i="58"/>
  <c r="BE37" i="58"/>
  <c r="BC82" i="58"/>
  <c r="BE91" i="58"/>
  <c r="BC79" i="58"/>
  <c r="AS79" i="58"/>
  <c r="AZ79" i="58" s="1"/>
  <c r="BC46" i="58"/>
  <c r="BC47" i="58"/>
  <c r="BE47" i="58" s="1"/>
  <c r="AM46" i="58"/>
  <c r="AO46" i="58" s="1"/>
  <c r="AM82" i="58"/>
  <c r="AO82" i="58" s="1"/>
  <c r="AS51" i="58"/>
  <c r="BE70" i="61"/>
  <c r="BE139" i="61"/>
  <c r="BE74" i="61"/>
  <c r="BE43" i="61"/>
  <c r="BE103" i="61"/>
  <c r="BE87" i="61"/>
  <c r="BE50" i="61"/>
  <c r="BE58" i="61"/>
  <c r="BE96" i="61"/>
  <c r="BE62" i="61"/>
  <c r="BE27" i="61"/>
  <c r="BE117" i="61"/>
  <c r="BE11" i="61"/>
  <c r="BE104" i="61"/>
  <c r="BE19" i="61"/>
  <c r="BE84" i="61"/>
  <c r="BE88" i="61"/>
  <c r="BE100" i="58"/>
  <c r="BE87" i="58"/>
  <c r="BC94" i="58"/>
  <c r="AS15" i="58"/>
  <c r="AS72" i="58"/>
  <c r="BC34" i="58"/>
  <c r="AS98" i="58"/>
  <c r="AS11" i="58"/>
  <c r="AZ11" i="58" s="1"/>
  <c r="BE54" i="58"/>
  <c r="AS58" i="58"/>
  <c r="AS66" i="58"/>
  <c r="AZ66" i="58" s="1"/>
  <c r="AS99" i="58"/>
  <c r="AS64" i="58"/>
  <c r="BC63" i="58"/>
  <c r="AS96" i="58"/>
  <c r="AS62" i="58"/>
  <c r="AZ62" i="58" s="1"/>
  <c r="AT98" i="58"/>
  <c r="AS32" i="58"/>
  <c r="AZ32" i="58" s="1"/>
  <c r="AS8" i="58"/>
  <c r="AZ8" i="58" s="1"/>
  <c r="AS25" i="58"/>
  <c r="BC55" i="58"/>
  <c r="AS74" i="58"/>
  <c r="BC71" i="58"/>
  <c r="AS14" i="58"/>
  <c r="AZ14" i="58" s="1"/>
  <c r="AQ78" i="58"/>
  <c r="BA76" i="58" s="1"/>
  <c r="BC76" i="58" s="1"/>
  <c r="AQ80" i="58"/>
  <c r="AM97" i="58"/>
  <c r="AO97" i="58" s="1"/>
  <c r="AN94" i="58"/>
  <c r="AP94" i="58" s="1"/>
  <c r="AR94" i="58" s="1"/>
  <c r="AS67" i="58"/>
  <c r="AS39" i="58"/>
  <c r="AQ24" i="58"/>
  <c r="AM34" i="58"/>
  <c r="AO34" i="58" s="1"/>
  <c r="AS36" i="58"/>
  <c r="AZ36" i="58" s="1"/>
  <c r="AQ95" i="58"/>
  <c r="AS43" i="58"/>
  <c r="AQ67" i="58"/>
  <c r="AM84" i="58"/>
  <c r="AO84" i="58" s="1"/>
  <c r="AQ36" i="58"/>
  <c r="AS80" i="58"/>
  <c r="BC97" i="58"/>
  <c r="AQ31" i="58"/>
  <c r="AQ72" i="58"/>
  <c r="AS24" i="58"/>
  <c r="AQ32" i="58"/>
  <c r="AS95" i="58"/>
  <c r="AZ95" i="58" s="1"/>
  <c r="AS10" i="58"/>
  <c r="AZ10" i="58" s="1"/>
  <c r="AN97" i="58"/>
  <c r="AP97" i="58" s="1"/>
  <c r="AR97" i="58" s="1"/>
  <c r="AS31" i="58"/>
  <c r="BE75" i="58"/>
  <c r="AQ56" i="58"/>
  <c r="AQ88" i="58"/>
  <c r="BA86" i="58" s="1"/>
  <c r="BC86" i="58" s="1"/>
  <c r="AQ40" i="58"/>
  <c r="AQ10" i="58"/>
  <c r="AQ12" i="58"/>
  <c r="AQ39" i="58"/>
  <c r="AT93" i="58"/>
  <c r="AQ58" i="58"/>
  <c r="AQ8" i="58"/>
  <c r="AS89" i="58"/>
  <c r="AQ25" i="58"/>
  <c r="AQ98" i="58"/>
  <c r="AM63" i="58"/>
  <c r="AO63" i="58" s="1"/>
  <c r="AS56" i="58"/>
  <c r="AZ56" i="58" s="1"/>
  <c r="AQ14" i="58"/>
  <c r="AS88" i="58"/>
  <c r="AZ88" i="58" s="1"/>
  <c r="AS40" i="58"/>
  <c r="AZ40" i="58" s="1"/>
  <c r="AS42" i="58"/>
  <c r="AZ42" i="58" s="1"/>
  <c r="AS12" i="58"/>
  <c r="AZ12" i="58" s="1"/>
  <c r="AQ43" i="58"/>
  <c r="AQ93" i="58"/>
  <c r="AQ19" i="58"/>
  <c r="AM44" i="58"/>
  <c r="AO44" i="58" s="1"/>
  <c r="AQ74" i="58"/>
  <c r="AQ28" i="58"/>
  <c r="BA27" i="58" s="1"/>
  <c r="BC27" i="58" s="1"/>
  <c r="AQ89" i="58"/>
  <c r="AQ6" i="58"/>
  <c r="AQ42" i="58"/>
  <c r="AS93" i="58"/>
  <c r="AS50" i="58"/>
  <c r="AS19" i="58"/>
  <c r="AZ19" i="58" s="1"/>
  <c r="BC44" i="58"/>
  <c r="AM94" i="58"/>
  <c r="AO94" i="58" s="1"/>
  <c r="AQ66" i="58"/>
  <c r="AS28" i="58"/>
  <c r="AZ28" i="58" s="1"/>
  <c r="AQ11" i="58"/>
  <c r="BE85" i="58"/>
  <c r="AM71" i="58"/>
  <c r="AO71" i="58" s="1"/>
  <c r="BC84" i="58"/>
  <c r="AS18" i="58"/>
  <c r="AZ18" i="58" s="1"/>
  <c r="AT92" i="58"/>
  <c r="AZ92" i="58" s="1"/>
  <c r="AS6" i="58"/>
  <c r="AQ22" i="58"/>
  <c r="BA20" i="58" s="1"/>
  <c r="BC20" i="58" s="1"/>
  <c r="AM55" i="58"/>
  <c r="AO55" i="58" s="1"/>
  <c r="AQ99" i="58"/>
  <c r="AQ50" i="58"/>
  <c r="AQ15" i="58"/>
  <c r="AS78" i="58"/>
  <c r="AZ78" i="58" s="1"/>
  <c r="AQ64" i="58"/>
  <c r="AQ18" i="58"/>
  <c r="AQ96" i="58"/>
  <c r="AT96" i="58"/>
  <c r="AQ62" i="58"/>
  <c r="AS22" i="58"/>
  <c r="AZ96" i="58" l="1"/>
  <c r="BE96" i="58" s="1"/>
  <c r="AZ98" i="58"/>
  <c r="BE98" i="58" s="1"/>
  <c r="AZ93" i="58"/>
  <c r="A93" i="58" s="1"/>
  <c r="AZ50" i="58"/>
  <c r="BE50" i="58" s="1"/>
  <c r="BE95" i="58"/>
  <c r="AZ51" i="58"/>
  <c r="BE51" i="58" s="1"/>
  <c r="AZ64" i="58"/>
  <c r="BE64" i="58" s="1"/>
  <c r="BE56" i="58"/>
  <c r="BE28" i="58"/>
  <c r="BE12" i="58"/>
  <c r="BE42" i="58"/>
  <c r="BE8" i="58"/>
  <c r="BE66" i="58"/>
  <c r="AZ89" i="58"/>
  <c r="BE89" i="58" s="1"/>
  <c r="AZ24" i="58"/>
  <c r="BE24" i="58" s="1"/>
  <c r="AZ15" i="58"/>
  <c r="BE15" i="58" s="1"/>
  <c r="AZ43" i="58"/>
  <c r="BE43" i="58" s="1"/>
  <c r="AZ99" i="58"/>
  <c r="BE99" i="58" s="1"/>
  <c r="AZ25" i="58"/>
  <c r="BE25" i="58" s="1"/>
  <c r="AZ39" i="58"/>
  <c r="BE39" i="58" s="1"/>
  <c r="BE40" i="58"/>
  <c r="BE32" i="58"/>
  <c r="BE78" i="58"/>
  <c r="BE18" i="58"/>
  <c r="BE88" i="58"/>
  <c r="BE36" i="58"/>
  <c r="AZ80" i="58"/>
  <c r="BE80" i="58" s="1"/>
  <c r="AZ74" i="58"/>
  <c r="BE74" i="58" s="1"/>
  <c r="AZ58" i="58"/>
  <c r="BE58" i="58" s="1"/>
  <c r="AZ72" i="58"/>
  <c r="BE72" i="58" s="1"/>
  <c r="AZ6" i="58"/>
  <c r="BE6" i="58" s="1"/>
  <c r="BE10" i="58"/>
  <c r="BE19" i="58"/>
  <c r="BE14" i="58"/>
  <c r="BE62" i="58"/>
  <c r="BE11" i="58"/>
  <c r="AZ67" i="58"/>
  <c r="BE67" i="58" s="1"/>
  <c r="AZ22" i="58"/>
  <c r="BE22" i="58" s="1"/>
  <c r="AZ31" i="58"/>
  <c r="BE31" i="58" s="1"/>
  <c r="BE79" i="58"/>
  <c r="AS82" i="58"/>
  <c r="AQ82" i="58"/>
  <c r="AS46" i="58"/>
  <c r="AQ46" i="58"/>
  <c r="BB90" i="58"/>
  <c r="BA17" i="58"/>
  <c r="BC17" i="58" s="1"/>
  <c r="BB48" i="58"/>
  <c r="AT97" i="58"/>
  <c r="AS84" i="58"/>
  <c r="AZ84" i="58" s="1"/>
  <c r="AS71" i="58"/>
  <c r="AS63" i="58"/>
  <c r="AT94" i="58"/>
  <c r="AQ34" i="58"/>
  <c r="BB68" i="58"/>
  <c r="BA9" i="58"/>
  <c r="BC9" i="58" s="1"/>
  <c r="BE92" i="58"/>
  <c r="A92" i="58"/>
  <c r="BA30" i="58"/>
  <c r="BC30" i="58" s="1"/>
  <c r="AQ55" i="58"/>
  <c r="BA52" i="58" s="1"/>
  <c r="BC52" i="58" s="1"/>
  <c r="AQ44" i="58"/>
  <c r="BB81" i="58"/>
  <c r="AS55" i="58"/>
  <c r="AQ71" i="58"/>
  <c r="BA70" i="58" s="1"/>
  <c r="BC70" i="58" s="1"/>
  <c r="AS94" i="58"/>
  <c r="AS44" i="58"/>
  <c r="AZ44" i="58" s="1"/>
  <c r="AQ84" i="58"/>
  <c r="BA23" i="58"/>
  <c r="BC23" i="58" s="1"/>
  <c r="AS97" i="58"/>
  <c r="AQ94" i="58"/>
  <c r="AQ97" i="58"/>
  <c r="AQ63" i="58"/>
  <c r="BA60" i="58" s="1"/>
  <c r="BC60" i="58" s="1"/>
  <c r="AS34" i="58"/>
  <c r="AZ34" i="58" s="1"/>
  <c r="AZ94" i="58" l="1"/>
  <c r="BE94" i="58" s="1"/>
  <c r="AZ97" i="58"/>
  <c r="A97" i="58" s="1"/>
  <c r="AZ55" i="58"/>
  <c r="BE55" i="58" s="1"/>
  <c r="BE84" i="58"/>
  <c r="BE44" i="58"/>
  <c r="AZ71" i="58"/>
  <c r="BE71" i="58" s="1"/>
  <c r="BE34" i="58"/>
  <c r="AZ46" i="58"/>
  <c r="BE46" i="58" s="1"/>
  <c r="AZ63" i="58"/>
  <c r="BE63" i="58" s="1"/>
  <c r="AZ82" i="58"/>
  <c r="BE82" i="58" s="1"/>
  <c r="A98" i="58"/>
  <c r="A96" i="58"/>
  <c r="BE93" i="58"/>
  <c r="BA90" i="58"/>
  <c r="BC90" i="58" s="1"/>
  <c r="BA83" i="58"/>
  <c r="BC83" i="58" s="1"/>
  <c r="BE97" i="58" l="1"/>
  <c r="A94" i="58"/>
  <c r="M90" i="58" l="1"/>
  <c r="AM90" i="58" s="1"/>
  <c r="B2" i="56"/>
  <c r="B2" i="60"/>
  <c r="B2" i="61"/>
  <c r="M10" i="50" a="1"/>
  <c r="M10" i="50" s="1"/>
  <c r="M11" i="50" a="1"/>
  <c r="M11" i="50" s="1"/>
  <c r="M12" i="50" a="1"/>
  <c r="M12" i="50" s="1"/>
  <c r="B2" i="58"/>
  <c r="N13" i="60"/>
  <c r="AJ4" i="50"/>
  <c r="AH4" i="50"/>
  <c r="AI4" i="50"/>
  <c r="N8" i="61"/>
  <c r="N7" i="61" s="1"/>
  <c r="AO90" i="58" l="1"/>
  <c r="AS90" i="58"/>
  <c r="AM6" i="60"/>
  <c r="AM7" i="60"/>
  <c r="AM8" i="60"/>
  <c r="AM9" i="60"/>
  <c r="AM10" i="60"/>
  <c r="AN9" i="60" s="1"/>
  <c r="AM11" i="60"/>
  <c r="AN10" i="60" s="1"/>
  <c r="AM12" i="60"/>
  <c r="AN11" i="60" s="1"/>
  <c r="BC11" i="60" s="1"/>
  <c r="AM13" i="60"/>
  <c r="AN12" i="60" s="1"/>
  <c r="AM14" i="60"/>
  <c r="AM15" i="60"/>
  <c r="AN14" i="60" s="1"/>
  <c r="AM16" i="60"/>
  <c r="AN15" i="60" s="1"/>
  <c r="AN16" i="60"/>
  <c r="AM17" i="60"/>
  <c r="AM18" i="60"/>
  <c r="AM19" i="60"/>
  <c r="AN18" i="60" s="1"/>
  <c r="AM20" i="60"/>
  <c r="AM21" i="60"/>
  <c r="AN20" i="60" s="1"/>
  <c r="AM22" i="60"/>
  <c r="AM23" i="60"/>
  <c r="AN22" i="60" s="1"/>
  <c r="BD22" i="60" s="1"/>
  <c r="AM24" i="60"/>
  <c r="AN23" i="60" s="1"/>
  <c r="AN24" i="60"/>
  <c r="BD24" i="60" s="1"/>
  <c r="AM25" i="60"/>
  <c r="AM26" i="60"/>
  <c r="AN25" i="60" s="1"/>
  <c r="AM27" i="60"/>
  <c r="AN26" i="60" s="1"/>
  <c r="AM28" i="60"/>
  <c r="AN27" i="60" s="1"/>
  <c r="AM29" i="60"/>
  <c r="AM30" i="60"/>
  <c r="AN29" i="60" s="1"/>
  <c r="AM31" i="60"/>
  <c r="AN30" i="60" s="1"/>
  <c r="BD30" i="60" s="1"/>
  <c r="AM32" i="60"/>
  <c r="AN31" i="60" s="1"/>
  <c r="AM33" i="60"/>
  <c r="AM34" i="60"/>
  <c r="AN33" i="60" s="1"/>
  <c r="AN34" i="60"/>
  <c r="AM35" i="60"/>
  <c r="AM36" i="60"/>
  <c r="AM37" i="60"/>
  <c r="AM38" i="60"/>
  <c r="AM39" i="60"/>
  <c r="AN38" i="60" s="1"/>
  <c r="BD38" i="60" s="1"/>
  <c r="AM40" i="60"/>
  <c r="AN39" i="60" s="1"/>
  <c r="AN40" i="60"/>
  <c r="BD40" i="60" s="1"/>
  <c r="AM41" i="60"/>
  <c r="AM42" i="60"/>
  <c r="AN41" i="60" s="1"/>
  <c r="AN42" i="60"/>
  <c r="AM43" i="60"/>
  <c r="AM44" i="60"/>
  <c r="AN43" i="60" s="1"/>
  <c r="AM45" i="60"/>
  <c r="AN44" i="60" s="1"/>
  <c r="AM46" i="60"/>
  <c r="AM47" i="60"/>
  <c r="AN46" i="60" s="1"/>
  <c r="AM48" i="60"/>
  <c r="AN48" i="60"/>
  <c r="BD48" i="60" s="1"/>
  <c r="AM49" i="60"/>
  <c r="AN49" i="60"/>
  <c r="BC49" i="60" s="1"/>
  <c r="AM50" i="60"/>
  <c r="AN50" i="60"/>
  <c r="BD50" i="60" s="1"/>
  <c r="AM51" i="60"/>
  <c r="AM52" i="60"/>
  <c r="AN51" i="60" s="1"/>
  <c r="AN52" i="60"/>
  <c r="AM53" i="60"/>
  <c r="AM54" i="60"/>
  <c r="AM55" i="60"/>
  <c r="AM56" i="60"/>
  <c r="AN56" i="60"/>
  <c r="AM57" i="60"/>
  <c r="AN57" i="60"/>
  <c r="BC57" i="60" s="1"/>
  <c r="AM58" i="60"/>
  <c r="AM59" i="60"/>
  <c r="AN58" i="60" s="1"/>
  <c r="BD58" i="60" s="1"/>
  <c r="AM60" i="60"/>
  <c r="AN59" i="60" s="1"/>
  <c r="AM61" i="60"/>
  <c r="AN60" i="60" s="1"/>
  <c r="AM62" i="60"/>
  <c r="AM63" i="60"/>
  <c r="AN62" i="60" s="1"/>
  <c r="BC62" i="60" s="1"/>
  <c r="AM64" i="60"/>
  <c r="AM65" i="60"/>
  <c r="AN64" i="60" s="1"/>
  <c r="AM66" i="60"/>
  <c r="AM67" i="60"/>
  <c r="AN66" i="60" s="1"/>
  <c r="BD66" i="60" s="1"/>
  <c r="AN67" i="60"/>
  <c r="AM68" i="60"/>
  <c r="AN68" i="60"/>
  <c r="BD68" i="60" s="1"/>
  <c r="AM69" i="60"/>
  <c r="AM70" i="60"/>
  <c r="AM71" i="60"/>
  <c r="AM72" i="60"/>
  <c r="AM73" i="60"/>
  <c r="AM74" i="60"/>
  <c r="AN73" i="60" s="1"/>
  <c r="BD73" i="60" s="1"/>
  <c r="AM75" i="60"/>
  <c r="AN74" i="60" s="1"/>
  <c r="AM76" i="60"/>
  <c r="AN76" i="60" s="1"/>
  <c r="BD76" i="60" s="1"/>
  <c r="AM77" i="60"/>
  <c r="AN77" i="60"/>
  <c r="AM78" i="60"/>
  <c r="AM79" i="60"/>
  <c r="AN78" i="60" s="1"/>
  <c r="AM80" i="60"/>
  <c r="AM81" i="60"/>
  <c r="AM82" i="60"/>
  <c r="AM83" i="60"/>
  <c r="AN83" i="60"/>
  <c r="AM84" i="60"/>
  <c r="AN84" i="60"/>
  <c r="BD84" i="60" s="1"/>
  <c r="AM85" i="60"/>
  <c r="AN85" i="60"/>
  <c r="AM86" i="60"/>
  <c r="AM87" i="60"/>
  <c r="AN86" i="60" s="1"/>
  <c r="AM88" i="60"/>
  <c r="AM89" i="60"/>
  <c r="AM90" i="60"/>
  <c r="AM91" i="60"/>
  <c r="AN90" i="60" s="1"/>
  <c r="BD90" i="60" s="1"/>
  <c r="AM92" i="60"/>
  <c r="AN92" i="60"/>
  <c r="BD92" i="60" s="1"/>
  <c r="AM93" i="60"/>
  <c r="AN93" i="60"/>
  <c r="AM94" i="60"/>
  <c r="AM95" i="60"/>
  <c r="AN94" i="60" s="1"/>
  <c r="AM96" i="60"/>
  <c r="AM97" i="60"/>
  <c r="AM98" i="60"/>
  <c r="AN97" i="60" s="1"/>
  <c r="AM99" i="60"/>
  <c r="AN99" i="60"/>
  <c r="BC99" i="60" s="1"/>
  <c r="AM100" i="60"/>
  <c r="AN100" i="60"/>
  <c r="BC100" i="60" s="1"/>
  <c r="AM101" i="60"/>
  <c r="AM102" i="60"/>
  <c r="AN101" i="60" s="1"/>
  <c r="AM103" i="60"/>
  <c r="AN103" i="60"/>
  <c r="AM104" i="60"/>
  <c r="AN104" i="60"/>
  <c r="AM105" i="60"/>
  <c r="AM106" i="60"/>
  <c r="AN105" i="60" s="1"/>
  <c r="BD105" i="60" s="1"/>
  <c r="AM107" i="60"/>
  <c r="AN107" i="60"/>
  <c r="BC107" i="60" s="1"/>
  <c r="AM108" i="60"/>
  <c r="AN108" i="60"/>
  <c r="BC108" i="60" s="1"/>
  <c r="AM109" i="60"/>
  <c r="AM110" i="60"/>
  <c r="AN109" i="60" s="1"/>
  <c r="BD109" i="60" s="1"/>
  <c r="AM111" i="60"/>
  <c r="AN110" i="60" s="1"/>
  <c r="BC110" i="60" s="1"/>
  <c r="AN111" i="60"/>
  <c r="BC111" i="60" s="1"/>
  <c r="AM112" i="60"/>
  <c r="AN112" i="60"/>
  <c r="AM113" i="60"/>
  <c r="AM114" i="60"/>
  <c r="AN113" i="60" s="1"/>
  <c r="BD113" i="60" s="1"/>
  <c r="AM115" i="60"/>
  <c r="AN115" i="60"/>
  <c r="BC115" i="60" s="1"/>
  <c r="AM116" i="60"/>
  <c r="AN116" i="60"/>
  <c r="AM117" i="60"/>
  <c r="AM118" i="60"/>
  <c r="AN117" i="60" s="1"/>
  <c r="BD117" i="60" s="1"/>
  <c r="AM119" i="60"/>
  <c r="AN118" i="60" s="1"/>
  <c r="AN119" i="60"/>
  <c r="BC119" i="60" s="1"/>
  <c r="AM120" i="60"/>
  <c r="AN120" i="60"/>
  <c r="AM121" i="60"/>
  <c r="AM122" i="60"/>
  <c r="AN121" i="60" s="1"/>
  <c r="AM123" i="60"/>
  <c r="AM124" i="60"/>
  <c r="AN123" i="60" s="1"/>
  <c r="AN124" i="60"/>
  <c r="BC124" i="60" s="1"/>
  <c r="AM125" i="60"/>
  <c r="AM126" i="60"/>
  <c r="AN125" i="60" s="1"/>
  <c r="AM127" i="60"/>
  <c r="AM128" i="60"/>
  <c r="AN127" i="60" s="1"/>
  <c r="AN128" i="60"/>
  <c r="BC128" i="60" s="1"/>
  <c r="AM129" i="60"/>
  <c r="AN129" i="60"/>
  <c r="BD129" i="60" s="1"/>
  <c r="AM130" i="60"/>
  <c r="AM131" i="60"/>
  <c r="AN130" i="60" s="1"/>
  <c r="AM132" i="60"/>
  <c r="AN132" i="60" s="1"/>
  <c r="AM133" i="60"/>
  <c r="AM134" i="60"/>
  <c r="AN134" i="60" s="1"/>
  <c r="AM135" i="60"/>
  <c r="AM136" i="60"/>
  <c r="AN135" i="60" s="1"/>
  <c r="AM138" i="60"/>
  <c r="AM139" i="60"/>
  <c r="AM140" i="60"/>
  <c r="AM141" i="60"/>
  <c r="AM142" i="60"/>
  <c r="AN142" i="60" s="1"/>
  <c r="AM143" i="60"/>
  <c r="AM144" i="60"/>
  <c r="AN143" i="60" s="1"/>
  <c r="AM145" i="60"/>
  <c r="AN144" i="60" s="1"/>
  <c r="BC144" i="60" s="1"/>
  <c r="AM146" i="60"/>
  <c r="AN146" i="60" s="1"/>
  <c r="AA6" i="56"/>
  <c r="AA7" i="56"/>
  <c r="AA8" i="56"/>
  <c r="AA9" i="56"/>
  <c r="AA10" i="56"/>
  <c r="AA11" i="56"/>
  <c r="AA12" i="56"/>
  <c r="AA13" i="56"/>
  <c r="AA14" i="56"/>
  <c r="AA15" i="56"/>
  <c r="AA16" i="56"/>
  <c r="AA17" i="56"/>
  <c r="AA18" i="56"/>
  <c r="AA19" i="56"/>
  <c r="AA20" i="56"/>
  <c r="AA21" i="56"/>
  <c r="AA22" i="56"/>
  <c r="AA23" i="56"/>
  <c r="AA24" i="56"/>
  <c r="AA25" i="56"/>
  <c r="AA26" i="56"/>
  <c r="AA27" i="56"/>
  <c r="AA28" i="56"/>
  <c r="AA29" i="56"/>
  <c r="AA30" i="56"/>
  <c r="AA31" i="56"/>
  <c r="AA32" i="56"/>
  <c r="AA33" i="56"/>
  <c r="AA34" i="56"/>
  <c r="AA35" i="56"/>
  <c r="AA36" i="56"/>
  <c r="AA37" i="56"/>
  <c r="AA38" i="56"/>
  <c r="AA39" i="56"/>
  <c r="AA40" i="56"/>
  <c r="AA41" i="56"/>
  <c r="AA42" i="56"/>
  <c r="AA43" i="56"/>
  <c r="AA44" i="56"/>
  <c r="AA45" i="56"/>
  <c r="AA46" i="56"/>
  <c r="AA47" i="56"/>
  <c r="AA48" i="56"/>
  <c r="AA49" i="56"/>
  <c r="AA50" i="56"/>
  <c r="AA51" i="56"/>
  <c r="AA52" i="56"/>
  <c r="AA53" i="56"/>
  <c r="AA54" i="56"/>
  <c r="AA55" i="56"/>
  <c r="AA56" i="56"/>
  <c r="AA57" i="56"/>
  <c r="AA58" i="56"/>
  <c r="AA59" i="56"/>
  <c r="AA60" i="56"/>
  <c r="AA61" i="56"/>
  <c r="AA62" i="56"/>
  <c r="AA63" i="56"/>
  <c r="AA64" i="56"/>
  <c r="AA65" i="56"/>
  <c r="AA66" i="56"/>
  <c r="AA67" i="56"/>
  <c r="AA68" i="56"/>
  <c r="AA69" i="56"/>
  <c r="AA70" i="56"/>
  <c r="AA71" i="56"/>
  <c r="AA72" i="56"/>
  <c r="AA73" i="56"/>
  <c r="AA74" i="56"/>
  <c r="AA75" i="56"/>
  <c r="AA76" i="56"/>
  <c r="AA77" i="56"/>
  <c r="AA78" i="56"/>
  <c r="AA79" i="56"/>
  <c r="AA80" i="56"/>
  <c r="AA81" i="56"/>
  <c r="AA82" i="56"/>
  <c r="AA83" i="56"/>
  <c r="AA84" i="56"/>
  <c r="AA85" i="56"/>
  <c r="AA86" i="56"/>
  <c r="AA87" i="56"/>
  <c r="AA88" i="56"/>
  <c r="AA89" i="56"/>
  <c r="AA90" i="56"/>
  <c r="AA91" i="56"/>
  <c r="AA92" i="56"/>
  <c r="AA93" i="56"/>
  <c r="AA94" i="56"/>
  <c r="AA95" i="56"/>
  <c r="AA96" i="56"/>
  <c r="AA97" i="56"/>
  <c r="AA98" i="56"/>
  <c r="AA99" i="56"/>
  <c r="AA100" i="56"/>
  <c r="AA101" i="56"/>
  <c r="AA102" i="56"/>
  <c r="AA103" i="56"/>
  <c r="AA104" i="56"/>
  <c r="AA105" i="56"/>
  <c r="AA106" i="56"/>
  <c r="AA107" i="56"/>
  <c r="AA108" i="56"/>
  <c r="AA109" i="56"/>
  <c r="AA110" i="56"/>
  <c r="AA111" i="56"/>
  <c r="AA112" i="56"/>
  <c r="AA113" i="56"/>
  <c r="AA114" i="56"/>
  <c r="AA115" i="56"/>
  <c r="AA116" i="56"/>
  <c r="AA117" i="56"/>
  <c r="AA118" i="56"/>
  <c r="AA119" i="56"/>
  <c r="AA120" i="56"/>
  <c r="AA121" i="56"/>
  <c r="AA122" i="56"/>
  <c r="AA123" i="56"/>
  <c r="AA124" i="56"/>
  <c r="AA125" i="56"/>
  <c r="AA126" i="56"/>
  <c r="AA127" i="56"/>
  <c r="AA128" i="56"/>
  <c r="AA129" i="56"/>
  <c r="AA130" i="56"/>
  <c r="AA131" i="56"/>
  <c r="AA132" i="56"/>
  <c r="AA133" i="56"/>
  <c r="AA134" i="56"/>
  <c r="AA135" i="56"/>
  <c r="AA136" i="56"/>
  <c r="AA137" i="56"/>
  <c r="AA138" i="56"/>
  <c r="AA139" i="56"/>
  <c r="AA140" i="56"/>
  <c r="AA141" i="56"/>
  <c r="AA142" i="56"/>
  <c r="AA143" i="56"/>
  <c r="AA144" i="56"/>
  <c r="AA145" i="56"/>
  <c r="AA146" i="56"/>
  <c r="AA147" i="56"/>
  <c r="AA148" i="56"/>
  <c r="AA149" i="56"/>
  <c r="AA150" i="56"/>
  <c r="AA151" i="56"/>
  <c r="AA152" i="56"/>
  <c r="AA153" i="56"/>
  <c r="AA154" i="56"/>
  <c r="AA155" i="56"/>
  <c r="AA156" i="56"/>
  <c r="AA157" i="56"/>
  <c r="AA158" i="56"/>
  <c r="AA159" i="56"/>
  <c r="AA160" i="56"/>
  <c r="AA161" i="56"/>
  <c r="AA162" i="56"/>
  <c r="AA163" i="56"/>
  <c r="AA164" i="56"/>
  <c r="AA165" i="56"/>
  <c r="AA166" i="56"/>
  <c r="AA167" i="56"/>
  <c r="AA168" i="56"/>
  <c r="AA169" i="56"/>
  <c r="AA170" i="56"/>
  <c r="AA171" i="56"/>
  <c r="AA172" i="56"/>
  <c r="AA173" i="56"/>
  <c r="AA174" i="56"/>
  <c r="AA175" i="56"/>
  <c r="AA176" i="56"/>
  <c r="AA177" i="56"/>
  <c r="AA178" i="56"/>
  <c r="AA179" i="56"/>
  <c r="AA180" i="56"/>
  <c r="AA181" i="56"/>
  <c r="AA182" i="56"/>
  <c r="AA183" i="56"/>
  <c r="AA184" i="56"/>
  <c r="AA185" i="56"/>
  <c r="AA186" i="56"/>
  <c r="AA187" i="56"/>
  <c r="AA188" i="56"/>
  <c r="AA189" i="56"/>
  <c r="AA190" i="56"/>
  <c r="AA191" i="56"/>
  <c r="AA192" i="56"/>
  <c r="AA193" i="56"/>
  <c r="AA194" i="56"/>
  <c r="AA195" i="56"/>
  <c r="AA196" i="56"/>
  <c r="AA197" i="56"/>
  <c r="AA198" i="56"/>
  <c r="AA199" i="56"/>
  <c r="AA200" i="56"/>
  <c r="AA201" i="56"/>
  <c r="AA202" i="56"/>
  <c r="AA203" i="56"/>
  <c r="AA204" i="56"/>
  <c r="AA205" i="56"/>
  <c r="AA206" i="56"/>
  <c r="AA207" i="56"/>
  <c r="AA208" i="56"/>
  <c r="AA209" i="56"/>
  <c r="AA210" i="56"/>
  <c r="AA211" i="56"/>
  <c r="AA212" i="56"/>
  <c r="AA213" i="56"/>
  <c r="AA214" i="56"/>
  <c r="AA215" i="56"/>
  <c r="AA216" i="56"/>
  <c r="AA217" i="56"/>
  <c r="AA218" i="56"/>
  <c r="AA219" i="56"/>
  <c r="AA220" i="56"/>
  <c r="AA221" i="56"/>
  <c r="AA222" i="56"/>
  <c r="AA223" i="56"/>
  <c r="AA224" i="56"/>
  <c r="AA225" i="56"/>
  <c r="AA226" i="56"/>
  <c r="AA227" i="56"/>
  <c r="AA228" i="56"/>
  <c r="AA229" i="56"/>
  <c r="AA230" i="56"/>
  <c r="AA231" i="56"/>
  <c r="AA232" i="56"/>
  <c r="AA233" i="56"/>
  <c r="AA234" i="56"/>
  <c r="AA235" i="56"/>
  <c r="AA236" i="56"/>
  <c r="AA237" i="56"/>
  <c r="AA238" i="56"/>
  <c r="AA239" i="56"/>
  <c r="AA240" i="56"/>
  <c r="AA241" i="56"/>
  <c r="AA242" i="56"/>
  <c r="AA243" i="56"/>
  <c r="AA244" i="56"/>
  <c r="AA245" i="56"/>
  <c r="AA246" i="56"/>
  <c r="AA247" i="56"/>
  <c r="AA248" i="56"/>
  <c r="AA249" i="56"/>
  <c r="AA250" i="56"/>
  <c r="AA251" i="56"/>
  <c r="AA252" i="56"/>
  <c r="AA253" i="56"/>
  <c r="AA254" i="56"/>
  <c r="AA255" i="56"/>
  <c r="AA256" i="56"/>
  <c r="AA257" i="56"/>
  <c r="AA258" i="56"/>
  <c r="AA259" i="56"/>
  <c r="AA260" i="56"/>
  <c r="AA261" i="56"/>
  <c r="AA262" i="56"/>
  <c r="AA263" i="56"/>
  <c r="AA264" i="56"/>
  <c r="AA265" i="56"/>
  <c r="AA266" i="56"/>
  <c r="AA267" i="56"/>
  <c r="AA268" i="56"/>
  <c r="AA269" i="56"/>
  <c r="AA270" i="56"/>
  <c r="AA271" i="56"/>
  <c r="AA272" i="56"/>
  <c r="AA273" i="56"/>
  <c r="AA274" i="56"/>
  <c r="AA275" i="56"/>
  <c r="AA276" i="56"/>
  <c r="AA277" i="56"/>
  <c r="AA278" i="56"/>
  <c r="AA279" i="56"/>
  <c r="AA280" i="56"/>
  <c r="AA281" i="56"/>
  <c r="AA282" i="56"/>
  <c r="AA283" i="56"/>
  <c r="AA284" i="56"/>
  <c r="AA285" i="56"/>
  <c r="AA286" i="56"/>
  <c r="AA287" i="56"/>
  <c r="AA288" i="56"/>
  <c r="AA289" i="56"/>
  <c r="AA290" i="56"/>
  <c r="AA291" i="56"/>
  <c r="AA292" i="56"/>
  <c r="AA293" i="56"/>
  <c r="AA294" i="56"/>
  <c r="AA295" i="56"/>
  <c r="AA296" i="56"/>
  <c r="AA297" i="56"/>
  <c r="AA298" i="56"/>
  <c r="AA299" i="56"/>
  <c r="AA300" i="56"/>
  <c r="AA301" i="56"/>
  <c r="AA302" i="56"/>
  <c r="AA303" i="56"/>
  <c r="AA304" i="56"/>
  <c r="AA305" i="56"/>
  <c r="AA306" i="56"/>
  <c r="AA307" i="56"/>
  <c r="AA308" i="56"/>
  <c r="AA309" i="56"/>
  <c r="AA310" i="56"/>
  <c r="AA311" i="56"/>
  <c r="AA312" i="56"/>
  <c r="AA313" i="56"/>
  <c r="AA314" i="56"/>
  <c r="AA315" i="56"/>
  <c r="AA316" i="56"/>
  <c r="AA317" i="56"/>
  <c r="AA318" i="56"/>
  <c r="AA319" i="56"/>
  <c r="AA320" i="56"/>
  <c r="AA321" i="56"/>
  <c r="AA322" i="56"/>
  <c r="AA323" i="56"/>
  <c r="AA324" i="56"/>
  <c r="AA325" i="56"/>
  <c r="AA326" i="56"/>
  <c r="AA327" i="56"/>
  <c r="AA328" i="56"/>
  <c r="AA329" i="56"/>
  <c r="AA330" i="56"/>
  <c r="AA331" i="56"/>
  <c r="AA332" i="56"/>
  <c r="AA333" i="56"/>
  <c r="AA334" i="56"/>
  <c r="AA335" i="56"/>
  <c r="AA336" i="56"/>
  <c r="AA337" i="56"/>
  <c r="AA338" i="56"/>
  <c r="AA339" i="56"/>
  <c r="AA340" i="56"/>
  <c r="AA341" i="56"/>
  <c r="AA342" i="56"/>
  <c r="AA343" i="56"/>
  <c r="AA344" i="56"/>
  <c r="AA345" i="56"/>
  <c r="AA346" i="56"/>
  <c r="AA347" i="56"/>
  <c r="AA348" i="56"/>
  <c r="AA349" i="56"/>
  <c r="AA350" i="56"/>
  <c r="AA351" i="56"/>
  <c r="AA352" i="56"/>
  <c r="AA353" i="56"/>
  <c r="AA354" i="56"/>
  <c r="AA355" i="56"/>
  <c r="AA356" i="56"/>
  <c r="AA357" i="56"/>
  <c r="AA358" i="56"/>
  <c r="AA359" i="56"/>
  <c r="AA360" i="56"/>
  <c r="AA361" i="56"/>
  <c r="AA362" i="56"/>
  <c r="AA363" i="56"/>
  <c r="AA364" i="56"/>
  <c r="AA365" i="56"/>
  <c r="AA366" i="56"/>
  <c r="AA367" i="56"/>
  <c r="AA368" i="56"/>
  <c r="AA369" i="56"/>
  <c r="AA370" i="56"/>
  <c r="AA371" i="56"/>
  <c r="AA372" i="56"/>
  <c r="AA373" i="56"/>
  <c r="AA374" i="56"/>
  <c r="AA375" i="56"/>
  <c r="AA376" i="56"/>
  <c r="AA377" i="56"/>
  <c r="AA378" i="56"/>
  <c r="AA379" i="56"/>
  <c r="AA380" i="56"/>
  <c r="AA381" i="56"/>
  <c r="AA382" i="56"/>
  <c r="AA383" i="56"/>
  <c r="AA384" i="56"/>
  <c r="AA385" i="56"/>
  <c r="AA386" i="56"/>
  <c r="AA387" i="56"/>
  <c r="AA388" i="56"/>
  <c r="AA389" i="56"/>
  <c r="AA390" i="56"/>
  <c r="AA391" i="56"/>
  <c r="AA392" i="56"/>
  <c r="AA393" i="56"/>
  <c r="AA394" i="56"/>
  <c r="AA395" i="56"/>
  <c r="AA396" i="56"/>
  <c r="AA397" i="56"/>
  <c r="AA398" i="56"/>
  <c r="AA399" i="56"/>
  <c r="AA400" i="56"/>
  <c r="AA401" i="56"/>
  <c r="AA402" i="56"/>
  <c r="AA403" i="56"/>
  <c r="AA404" i="56"/>
  <c r="AA405" i="56"/>
  <c r="AA406" i="56"/>
  <c r="AA407" i="56"/>
  <c r="AA408" i="56"/>
  <c r="AA409" i="56"/>
  <c r="AA410" i="56"/>
  <c r="AA411" i="56"/>
  <c r="AA412" i="56"/>
  <c r="AA413" i="56"/>
  <c r="AA414" i="56"/>
  <c r="AA415" i="56"/>
  <c r="AA416" i="56"/>
  <c r="AA417" i="56"/>
  <c r="AA418" i="56"/>
  <c r="AA419" i="56"/>
  <c r="AA420" i="56"/>
  <c r="AA421" i="56"/>
  <c r="AA422" i="56"/>
  <c r="AA423" i="56"/>
  <c r="AA424" i="56"/>
  <c r="AA425" i="56"/>
  <c r="AA426" i="56"/>
  <c r="AA427" i="56"/>
  <c r="AA428" i="56"/>
  <c r="AA429" i="56"/>
  <c r="AA430" i="56"/>
  <c r="AA431" i="56"/>
  <c r="AA432" i="56"/>
  <c r="AA433" i="56"/>
  <c r="AA434" i="56"/>
  <c r="AA435" i="56"/>
  <c r="AA436" i="56"/>
  <c r="AA437" i="56"/>
  <c r="AA438" i="56"/>
  <c r="AA439" i="56"/>
  <c r="AA440" i="56"/>
  <c r="AA441" i="56"/>
  <c r="AA442" i="56"/>
  <c r="AA443" i="56"/>
  <c r="AA444" i="56"/>
  <c r="AA445" i="56"/>
  <c r="AA446" i="56"/>
  <c r="AA447" i="56"/>
  <c r="AA448" i="56"/>
  <c r="AA449" i="56"/>
  <c r="AA450" i="56"/>
  <c r="AA451" i="56"/>
  <c r="AA452" i="56"/>
  <c r="AA453" i="56"/>
  <c r="AA454" i="56"/>
  <c r="AA455" i="56"/>
  <c r="AA456" i="56"/>
  <c r="AA457" i="56"/>
  <c r="AA458" i="56"/>
  <c r="AA459" i="56"/>
  <c r="AA460" i="56"/>
  <c r="AA461" i="56"/>
  <c r="AA462" i="56"/>
  <c r="AA463" i="56"/>
  <c r="AA464" i="56"/>
  <c r="AA465" i="56"/>
  <c r="AA466" i="56"/>
  <c r="AA467" i="56"/>
  <c r="AA468" i="56"/>
  <c r="AA469" i="56"/>
  <c r="AA470" i="56"/>
  <c r="AA471" i="56"/>
  <c r="AA472" i="56"/>
  <c r="AA473" i="56"/>
  <c r="AA474" i="56"/>
  <c r="AA475" i="56"/>
  <c r="AA476" i="56"/>
  <c r="AA477" i="56"/>
  <c r="AA478" i="56"/>
  <c r="AA479" i="56"/>
  <c r="AA480" i="56"/>
  <c r="AA481" i="56"/>
  <c r="AA482" i="56"/>
  <c r="AA483" i="56"/>
  <c r="AA484" i="56"/>
  <c r="AA485" i="56"/>
  <c r="AA486" i="56"/>
  <c r="AA487" i="56"/>
  <c r="AA488" i="56"/>
  <c r="AA489" i="56"/>
  <c r="AA490" i="56"/>
  <c r="AA491" i="56"/>
  <c r="AA492" i="56"/>
  <c r="AA493" i="56"/>
  <c r="AA494" i="56"/>
  <c r="AA495" i="56"/>
  <c r="AA496" i="56"/>
  <c r="AA497" i="56"/>
  <c r="AA498" i="56"/>
  <c r="AA499" i="56"/>
  <c r="AA500" i="56"/>
  <c r="AA501" i="56"/>
  <c r="AA502" i="56"/>
  <c r="AA503" i="56"/>
  <c r="AA504" i="56"/>
  <c r="M8" i="56"/>
  <c r="M9" i="56"/>
  <c r="M10" i="56"/>
  <c r="M11" i="56"/>
  <c r="M12" i="56"/>
  <c r="M13" i="56"/>
  <c r="M14" i="56"/>
  <c r="M16" i="56"/>
  <c r="M17" i="56"/>
  <c r="M18" i="56"/>
  <c r="M19" i="56"/>
  <c r="M20" i="56"/>
  <c r="M21" i="56"/>
  <c r="M22" i="56"/>
  <c r="M23" i="56"/>
  <c r="M24" i="56"/>
  <c r="M25" i="56"/>
  <c r="M26" i="56"/>
  <c r="M27" i="56"/>
  <c r="M28" i="56"/>
  <c r="M29" i="56"/>
  <c r="M30" i="56"/>
  <c r="M31" i="56"/>
  <c r="M32" i="56"/>
  <c r="M33" i="56"/>
  <c r="M34" i="56"/>
  <c r="M35" i="56"/>
  <c r="M36" i="56"/>
  <c r="M37" i="56"/>
  <c r="M38" i="56"/>
  <c r="M39" i="56"/>
  <c r="M40" i="56"/>
  <c r="M41" i="56"/>
  <c r="M42" i="56"/>
  <c r="M43" i="56"/>
  <c r="M44" i="56"/>
  <c r="M45" i="56"/>
  <c r="M46" i="56"/>
  <c r="M47" i="56"/>
  <c r="M48" i="56"/>
  <c r="M49" i="56"/>
  <c r="M50" i="56"/>
  <c r="M51" i="56"/>
  <c r="AH51" i="56" s="1"/>
  <c r="M52" i="56"/>
  <c r="M53" i="56"/>
  <c r="M54" i="56"/>
  <c r="M55" i="56"/>
  <c r="M56" i="56"/>
  <c r="M57" i="56"/>
  <c r="M58" i="56"/>
  <c r="M59" i="56"/>
  <c r="M60" i="56"/>
  <c r="M61" i="56"/>
  <c r="M62" i="56"/>
  <c r="M63" i="56"/>
  <c r="M64" i="56"/>
  <c r="AH64" i="56" s="1"/>
  <c r="M65" i="56"/>
  <c r="M66" i="56"/>
  <c r="M67" i="56"/>
  <c r="M68" i="56"/>
  <c r="M69" i="56"/>
  <c r="M70" i="56"/>
  <c r="M71" i="56"/>
  <c r="M72" i="56"/>
  <c r="M73" i="56"/>
  <c r="M74" i="56"/>
  <c r="M75" i="56"/>
  <c r="M76" i="56"/>
  <c r="M77" i="56"/>
  <c r="M78" i="56"/>
  <c r="M79" i="56"/>
  <c r="M80" i="56"/>
  <c r="M81" i="56"/>
  <c r="M82" i="56"/>
  <c r="M83" i="56"/>
  <c r="M84" i="56"/>
  <c r="M85" i="56"/>
  <c r="M86" i="56"/>
  <c r="M87" i="56"/>
  <c r="M88" i="56"/>
  <c r="M89" i="56"/>
  <c r="M90" i="56"/>
  <c r="M91" i="56"/>
  <c r="M92" i="56"/>
  <c r="M93" i="56"/>
  <c r="M94" i="56"/>
  <c r="M95" i="56"/>
  <c r="M96" i="56"/>
  <c r="M97" i="56"/>
  <c r="M98" i="56"/>
  <c r="M99" i="56"/>
  <c r="M100" i="56"/>
  <c r="M101" i="56"/>
  <c r="M102" i="56"/>
  <c r="M103" i="56"/>
  <c r="M104" i="56"/>
  <c r="M105" i="56"/>
  <c r="M106" i="56"/>
  <c r="M107" i="56"/>
  <c r="AH107" i="56" s="1"/>
  <c r="M108" i="56"/>
  <c r="M109" i="56"/>
  <c r="M110" i="56"/>
  <c r="M111" i="56"/>
  <c r="M112" i="56"/>
  <c r="M113" i="56"/>
  <c r="M114" i="56"/>
  <c r="M115" i="56"/>
  <c r="M116" i="56"/>
  <c r="M117" i="56"/>
  <c r="M118" i="56"/>
  <c r="M119" i="56"/>
  <c r="M120" i="56"/>
  <c r="M121" i="56"/>
  <c r="M122" i="56"/>
  <c r="M123" i="56"/>
  <c r="M124" i="56"/>
  <c r="M125" i="56"/>
  <c r="M126" i="56"/>
  <c r="M127" i="56"/>
  <c r="M128" i="56"/>
  <c r="M129" i="56"/>
  <c r="M130" i="56"/>
  <c r="M131" i="56"/>
  <c r="AH131" i="56" s="1"/>
  <c r="M132" i="56"/>
  <c r="M133" i="56"/>
  <c r="M134" i="56"/>
  <c r="M135" i="56"/>
  <c r="AH135" i="56" s="1"/>
  <c r="M136" i="56"/>
  <c r="M137" i="56"/>
  <c r="M138" i="56"/>
  <c r="M139" i="56"/>
  <c r="M140" i="56"/>
  <c r="M141" i="56"/>
  <c r="M142" i="56"/>
  <c r="M143" i="56"/>
  <c r="M144" i="56"/>
  <c r="M145" i="56"/>
  <c r="M146" i="56"/>
  <c r="M147" i="56"/>
  <c r="M148" i="56"/>
  <c r="M149" i="56"/>
  <c r="M150" i="56"/>
  <c r="M151" i="56"/>
  <c r="M152" i="56"/>
  <c r="M153" i="56"/>
  <c r="M154" i="56"/>
  <c r="M155" i="56"/>
  <c r="M156" i="56"/>
  <c r="M157" i="56"/>
  <c r="M158" i="56"/>
  <c r="M159" i="56"/>
  <c r="AH159" i="56" s="1"/>
  <c r="M160" i="56"/>
  <c r="M161" i="56"/>
  <c r="M162" i="56"/>
  <c r="M163" i="56"/>
  <c r="M164" i="56"/>
  <c r="M165" i="56"/>
  <c r="M166" i="56"/>
  <c r="M167" i="56"/>
  <c r="M168" i="56"/>
  <c r="M169" i="56"/>
  <c r="M170" i="56"/>
  <c r="M171" i="56"/>
  <c r="M172" i="56"/>
  <c r="M173" i="56"/>
  <c r="M174" i="56"/>
  <c r="M175" i="56"/>
  <c r="M176" i="56"/>
  <c r="M177" i="56"/>
  <c r="M178" i="56"/>
  <c r="M179" i="56"/>
  <c r="M180" i="56"/>
  <c r="M181" i="56"/>
  <c r="M182" i="56"/>
  <c r="M183" i="56"/>
  <c r="M184" i="56"/>
  <c r="M185" i="56"/>
  <c r="M186" i="56"/>
  <c r="M187" i="56"/>
  <c r="M188" i="56"/>
  <c r="M189" i="56"/>
  <c r="M190" i="56"/>
  <c r="M191" i="56"/>
  <c r="M192" i="56"/>
  <c r="M193" i="56"/>
  <c r="AH193" i="56" s="1"/>
  <c r="M194" i="56"/>
  <c r="M195" i="56"/>
  <c r="M196" i="56"/>
  <c r="M197" i="56"/>
  <c r="M198" i="56"/>
  <c r="M199" i="56"/>
  <c r="M200" i="56"/>
  <c r="M201" i="56"/>
  <c r="M202" i="56"/>
  <c r="M203" i="56"/>
  <c r="M204" i="56"/>
  <c r="M205" i="56"/>
  <c r="M206" i="56"/>
  <c r="M207" i="56"/>
  <c r="M208" i="56"/>
  <c r="M209" i="56"/>
  <c r="M210" i="56"/>
  <c r="M211" i="56"/>
  <c r="M212" i="56"/>
  <c r="M213" i="56"/>
  <c r="M214" i="56"/>
  <c r="M215" i="56"/>
  <c r="M216" i="56"/>
  <c r="M217" i="56"/>
  <c r="AH217" i="56" s="1"/>
  <c r="M218" i="56"/>
  <c r="M219" i="56"/>
  <c r="M220" i="56"/>
  <c r="M221" i="56"/>
  <c r="M222" i="56"/>
  <c r="M223" i="56"/>
  <c r="M224" i="56"/>
  <c r="M225" i="56"/>
  <c r="AH225" i="56" s="1"/>
  <c r="M226" i="56"/>
  <c r="M227" i="56"/>
  <c r="M228" i="56"/>
  <c r="M229" i="56"/>
  <c r="M230" i="56"/>
  <c r="M231" i="56"/>
  <c r="M232" i="56"/>
  <c r="M233" i="56"/>
  <c r="M234" i="56"/>
  <c r="M235" i="56"/>
  <c r="M236" i="56"/>
  <c r="M237" i="56"/>
  <c r="M238" i="56"/>
  <c r="M239" i="56"/>
  <c r="M240" i="56"/>
  <c r="M241" i="56"/>
  <c r="M242" i="56"/>
  <c r="M243" i="56"/>
  <c r="M244" i="56"/>
  <c r="M245" i="56"/>
  <c r="AH245" i="56" s="1"/>
  <c r="M246" i="56"/>
  <c r="M247" i="56"/>
  <c r="M248" i="56"/>
  <c r="M249" i="56"/>
  <c r="M250" i="56"/>
  <c r="M251" i="56"/>
  <c r="M252" i="56"/>
  <c r="M253" i="56"/>
  <c r="M254" i="56"/>
  <c r="M255" i="56"/>
  <c r="M256" i="56"/>
  <c r="M257" i="56"/>
  <c r="M258" i="56"/>
  <c r="M259" i="56"/>
  <c r="M260" i="56"/>
  <c r="M261" i="56"/>
  <c r="M262" i="56"/>
  <c r="M263" i="56"/>
  <c r="M264" i="56"/>
  <c r="M265" i="56"/>
  <c r="M266" i="56"/>
  <c r="M267" i="56"/>
  <c r="M268" i="56"/>
  <c r="M269" i="56"/>
  <c r="M270" i="56"/>
  <c r="M271" i="56"/>
  <c r="M272" i="56"/>
  <c r="M273" i="56"/>
  <c r="M274" i="56"/>
  <c r="M275" i="56"/>
  <c r="M276" i="56"/>
  <c r="M277" i="56"/>
  <c r="M278" i="56"/>
  <c r="M279" i="56"/>
  <c r="M280" i="56"/>
  <c r="AH280" i="56" s="1"/>
  <c r="M281" i="56"/>
  <c r="M282" i="56"/>
  <c r="M283" i="56"/>
  <c r="M284" i="56"/>
  <c r="M285" i="56"/>
  <c r="M286" i="56"/>
  <c r="M287" i="56"/>
  <c r="M288" i="56"/>
  <c r="M289" i="56"/>
  <c r="M290" i="56"/>
  <c r="M291" i="56"/>
  <c r="M292" i="56"/>
  <c r="M293" i="56"/>
  <c r="M294" i="56"/>
  <c r="M295" i="56"/>
  <c r="M296" i="56"/>
  <c r="M297" i="56"/>
  <c r="M298" i="56"/>
  <c r="M299" i="56"/>
  <c r="M300" i="56"/>
  <c r="M301" i="56"/>
  <c r="M302" i="56"/>
  <c r="M303" i="56"/>
  <c r="M304" i="56"/>
  <c r="M305" i="56"/>
  <c r="M306" i="56"/>
  <c r="M307" i="56"/>
  <c r="M308" i="56"/>
  <c r="M309" i="56"/>
  <c r="M310" i="56"/>
  <c r="M311" i="56"/>
  <c r="M312" i="56"/>
  <c r="M313" i="56"/>
  <c r="M314" i="56"/>
  <c r="M315" i="56"/>
  <c r="M316" i="56"/>
  <c r="M317" i="56"/>
  <c r="M318" i="56"/>
  <c r="M319" i="56"/>
  <c r="M320" i="56"/>
  <c r="M321" i="56"/>
  <c r="M322" i="56"/>
  <c r="M323" i="56"/>
  <c r="M324" i="56"/>
  <c r="M325" i="56"/>
  <c r="M326" i="56"/>
  <c r="M327" i="56"/>
  <c r="M328" i="56"/>
  <c r="M329" i="56"/>
  <c r="M330" i="56"/>
  <c r="M331" i="56"/>
  <c r="M332" i="56"/>
  <c r="M333" i="56"/>
  <c r="M334" i="56"/>
  <c r="M335" i="56"/>
  <c r="M336" i="56"/>
  <c r="M337" i="56"/>
  <c r="M338" i="56"/>
  <c r="M339" i="56"/>
  <c r="M340" i="56"/>
  <c r="M341" i="56"/>
  <c r="M342" i="56"/>
  <c r="M343" i="56"/>
  <c r="M344" i="56"/>
  <c r="M345" i="56"/>
  <c r="M346" i="56"/>
  <c r="M347" i="56"/>
  <c r="M348" i="56"/>
  <c r="M349" i="56"/>
  <c r="M350" i="56"/>
  <c r="M351" i="56"/>
  <c r="M352" i="56"/>
  <c r="M353" i="56"/>
  <c r="M354" i="56"/>
  <c r="M355" i="56"/>
  <c r="M356" i="56"/>
  <c r="M357" i="56"/>
  <c r="M358" i="56"/>
  <c r="M359" i="56"/>
  <c r="M360" i="56"/>
  <c r="M361" i="56"/>
  <c r="M362" i="56"/>
  <c r="M363" i="56"/>
  <c r="M364" i="56"/>
  <c r="M365" i="56"/>
  <c r="M366" i="56"/>
  <c r="M367" i="56"/>
  <c r="M368" i="56"/>
  <c r="M369" i="56"/>
  <c r="M370" i="56"/>
  <c r="M371" i="56"/>
  <c r="M372" i="56"/>
  <c r="M373" i="56"/>
  <c r="M374" i="56"/>
  <c r="M375" i="56"/>
  <c r="M376" i="56"/>
  <c r="M377" i="56"/>
  <c r="M378" i="56"/>
  <c r="M379" i="56"/>
  <c r="M380" i="56"/>
  <c r="M381" i="56"/>
  <c r="M382" i="56"/>
  <c r="M383" i="56"/>
  <c r="M384" i="56"/>
  <c r="M385" i="56"/>
  <c r="M386" i="56"/>
  <c r="M387" i="56"/>
  <c r="M388" i="56"/>
  <c r="M389" i="56"/>
  <c r="AH389" i="56" s="1"/>
  <c r="M390" i="56"/>
  <c r="M391" i="56"/>
  <c r="M392" i="56"/>
  <c r="M393" i="56"/>
  <c r="M394" i="56"/>
  <c r="M395" i="56"/>
  <c r="M396" i="56"/>
  <c r="M397" i="56"/>
  <c r="M398" i="56"/>
  <c r="M399" i="56"/>
  <c r="M400" i="56"/>
  <c r="M401" i="56"/>
  <c r="M402" i="56"/>
  <c r="M403" i="56"/>
  <c r="M404" i="56"/>
  <c r="M405" i="56"/>
  <c r="M406" i="56"/>
  <c r="M407" i="56"/>
  <c r="M408" i="56"/>
  <c r="M409" i="56"/>
  <c r="M410" i="56"/>
  <c r="M411" i="56"/>
  <c r="M412" i="56"/>
  <c r="M413" i="56"/>
  <c r="M414" i="56"/>
  <c r="M415" i="56"/>
  <c r="M416" i="56"/>
  <c r="M417" i="56"/>
  <c r="M418" i="56"/>
  <c r="M419" i="56"/>
  <c r="M420" i="56"/>
  <c r="M421" i="56"/>
  <c r="M422" i="56"/>
  <c r="M423" i="56"/>
  <c r="M424" i="56"/>
  <c r="M425" i="56"/>
  <c r="M426" i="56"/>
  <c r="M427" i="56"/>
  <c r="M428" i="56"/>
  <c r="M429" i="56"/>
  <c r="M430" i="56"/>
  <c r="M431" i="56"/>
  <c r="M432" i="56"/>
  <c r="M433" i="56"/>
  <c r="M434" i="56"/>
  <c r="M435" i="56"/>
  <c r="M436" i="56"/>
  <c r="M437" i="56"/>
  <c r="M438" i="56"/>
  <c r="M439" i="56"/>
  <c r="M440" i="56"/>
  <c r="M441" i="56"/>
  <c r="M442" i="56"/>
  <c r="M443" i="56"/>
  <c r="M444" i="56"/>
  <c r="M445" i="56"/>
  <c r="M446" i="56"/>
  <c r="M447" i="56"/>
  <c r="M448" i="56"/>
  <c r="M449" i="56"/>
  <c r="M450" i="56"/>
  <c r="M451" i="56"/>
  <c r="M452" i="56"/>
  <c r="M453" i="56"/>
  <c r="M454" i="56"/>
  <c r="M455" i="56"/>
  <c r="M456" i="56"/>
  <c r="M457" i="56"/>
  <c r="M458" i="56"/>
  <c r="M459" i="56"/>
  <c r="M460" i="56"/>
  <c r="M461" i="56"/>
  <c r="M462" i="56"/>
  <c r="M463" i="56"/>
  <c r="M464" i="56"/>
  <c r="M465" i="56"/>
  <c r="M466" i="56"/>
  <c r="M467" i="56"/>
  <c r="M468" i="56"/>
  <c r="M469" i="56"/>
  <c r="M470" i="56"/>
  <c r="M471" i="56"/>
  <c r="M472" i="56"/>
  <c r="M473" i="56"/>
  <c r="M474" i="56"/>
  <c r="M475" i="56"/>
  <c r="M476" i="56"/>
  <c r="M477" i="56"/>
  <c r="M478" i="56"/>
  <c r="M479" i="56"/>
  <c r="M480" i="56"/>
  <c r="M481" i="56"/>
  <c r="M482" i="56"/>
  <c r="M483" i="56"/>
  <c r="M484" i="56"/>
  <c r="M485" i="56"/>
  <c r="AH485" i="56" s="1"/>
  <c r="M486" i="56"/>
  <c r="M487" i="56"/>
  <c r="M488" i="56"/>
  <c r="M489" i="56"/>
  <c r="M490" i="56"/>
  <c r="M491" i="56"/>
  <c r="M492" i="56"/>
  <c r="M493" i="56"/>
  <c r="M494" i="56"/>
  <c r="M495" i="56"/>
  <c r="M496" i="56"/>
  <c r="M497" i="56"/>
  <c r="M498" i="56"/>
  <c r="M499" i="56"/>
  <c r="M500" i="56"/>
  <c r="M501" i="56"/>
  <c r="M502" i="56"/>
  <c r="M503" i="56"/>
  <c r="M504" i="56"/>
  <c r="K6" i="56"/>
  <c r="L6" i="56" s="1"/>
  <c r="AC6" i="56" a="1"/>
  <c r="AC6" i="56" s="1"/>
  <c r="AD6" i="56" a="1"/>
  <c r="AD6" i="56" s="1"/>
  <c r="AE6" i="56"/>
  <c r="AF6" i="56"/>
  <c r="AG6" i="56"/>
  <c r="K7" i="56"/>
  <c r="O7" i="56" s="1"/>
  <c r="AB7" i="56"/>
  <c r="AC7" i="56" a="1"/>
  <c r="AC7" i="56" s="1"/>
  <c r="AD7" i="56" a="1"/>
  <c r="AD7" i="56" s="1"/>
  <c r="AE7" i="56"/>
  <c r="AF7" i="56"/>
  <c r="AG7" i="56"/>
  <c r="K8" i="56"/>
  <c r="R8" i="56" s="1"/>
  <c r="L8" i="56"/>
  <c r="N8" i="56"/>
  <c r="P8" i="56"/>
  <c r="Q8" i="56"/>
  <c r="AB8" i="56"/>
  <c r="AC8" i="56" a="1"/>
  <c r="AC8" i="56" s="1"/>
  <c r="AD8" i="56" a="1"/>
  <c r="AD8" i="56" s="1"/>
  <c r="AE8" i="56"/>
  <c r="AF8" i="56"/>
  <c r="AG8" i="56"/>
  <c r="K9" i="56"/>
  <c r="L9" i="56"/>
  <c r="Q9" i="56"/>
  <c r="AB9" i="56"/>
  <c r="AC9" i="56" a="1"/>
  <c r="AC9" i="56" s="1"/>
  <c r="AD9" i="56" a="1"/>
  <c r="AD9" i="56" s="1"/>
  <c r="AE9" i="56"/>
  <c r="AF9" i="56"/>
  <c r="AG9" i="56"/>
  <c r="K10" i="56"/>
  <c r="P10" i="56" s="1"/>
  <c r="L10" i="56"/>
  <c r="N10" i="56"/>
  <c r="O10" i="56"/>
  <c r="AB10" i="56"/>
  <c r="AC10" i="56" a="1"/>
  <c r="AC10" i="56" s="1"/>
  <c r="AD10" i="56" a="1"/>
  <c r="AD10" i="56" s="1"/>
  <c r="AE10" i="56"/>
  <c r="AF10" i="56"/>
  <c r="AG10" i="56"/>
  <c r="K11" i="56"/>
  <c r="P11" i="56" s="1"/>
  <c r="L11" i="56"/>
  <c r="N11" i="56"/>
  <c r="O11" i="56"/>
  <c r="Q11" i="56"/>
  <c r="R11" i="56"/>
  <c r="AB11" i="56"/>
  <c r="AC11" i="56" a="1"/>
  <c r="AC11" i="56" s="1"/>
  <c r="AD11" i="56" a="1"/>
  <c r="AD11" i="56" s="1"/>
  <c r="AE11" i="56"/>
  <c r="AF11" i="56"/>
  <c r="AG11" i="56"/>
  <c r="K12" i="56"/>
  <c r="L12" i="56"/>
  <c r="N12" i="56"/>
  <c r="O12" i="56"/>
  <c r="P12" i="56"/>
  <c r="Q12" i="56"/>
  <c r="R12" i="56"/>
  <c r="AB12" i="56"/>
  <c r="AC12" i="56" a="1"/>
  <c r="AC12" i="56" s="1"/>
  <c r="AD12" i="56" a="1"/>
  <c r="AD12" i="56" s="1"/>
  <c r="AE12" i="56"/>
  <c r="AF12" i="56"/>
  <c r="AG12" i="56"/>
  <c r="AH12" i="56"/>
  <c r="K13" i="56"/>
  <c r="O13" i="56" s="1"/>
  <c r="L13" i="56"/>
  <c r="P13" i="56"/>
  <c r="AB13" i="56"/>
  <c r="AC13" i="56" a="1"/>
  <c r="AC13" i="56" s="1"/>
  <c r="AD13" i="56" a="1"/>
  <c r="AD13" i="56" s="1"/>
  <c r="AE13" i="56"/>
  <c r="AF13" i="56"/>
  <c r="AG13" i="56"/>
  <c r="K14" i="56"/>
  <c r="P14" i="56" s="1"/>
  <c r="N14" i="56"/>
  <c r="O14" i="56"/>
  <c r="R14" i="56"/>
  <c r="AB14" i="56"/>
  <c r="AC14" i="56" a="1"/>
  <c r="AC14" i="56" s="1"/>
  <c r="AD14" i="56" a="1"/>
  <c r="AD14" i="56" s="1"/>
  <c r="AE14" i="56"/>
  <c r="AF14" i="56"/>
  <c r="AG14" i="56"/>
  <c r="K15" i="56"/>
  <c r="Q15" i="56" s="1"/>
  <c r="AB15" i="56"/>
  <c r="AC15" i="56" a="1"/>
  <c r="AC15" i="56" s="1"/>
  <c r="AD15" i="56" a="1"/>
  <c r="AD15" i="56" s="1"/>
  <c r="AE15" i="56"/>
  <c r="AF15" i="56"/>
  <c r="AG15" i="56"/>
  <c r="K16" i="56"/>
  <c r="R16" i="56" s="1"/>
  <c r="L16" i="56"/>
  <c r="N16" i="56"/>
  <c r="P16" i="56"/>
  <c r="Q16" i="56"/>
  <c r="AB16" i="56"/>
  <c r="AC16" i="56" a="1"/>
  <c r="AC16" i="56" s="1"/>
  <c r="AD16" i="56" a="1"/>
  <c r="AD16" i="56" s="1"/>
  <c r="AE16" i="56"/>
  <c r="AF16" i="56"/>
  <c r="AG16" i="56"/>
  <c r="K17" i="56"/>
  <c r="Q17" i="56" s="1"/>
  <c r="AB17" i="56"/>
  <c r="AC17" i="56" a="1"/>
  <c r="AC17" i="56" s="1"/>
  <c r="AD17" i="56" a="1"/>
  <c r="AD17" i="56" s="1"/>
  <c r="AE17" i="56"/>
  <c r="AF17" i="56"/>
  <c r="AG17" i="56"/>
  <c r="K18" i="56"/>
  <c r="N18" i="56"/>
  <c r="R18" i="56"/>
  <c r="AB18" i="56"/>
  <c r="AC18" i="56" a="1"/>
  <c r="AC18" i="56" s="1"/>
  <c r="AD18" i="56" a="1"/>
  <c r="AD18" i="56" s="1"/>
  <c r="AE18" i="56"/>
  <c r="AF18" i="56"/>
  <c r="AG18" i="56"/>
  <c r="K19" i="56"/>
  <c r="P19" i="56" s="1"/>
  <c r="L19" i="56"/>
  <c r="N19" i="56"/>
  <c r="O19" i="56"/>
  <c r="Q19" i="56"/>
  <c r="R19" i="56"/>
  <c r="AB19" i="56"/>
  <c r="AC19" i="56" a="1"/>
  <c r="AC19" i="56" s="1"/>
  <c r="AD19" i="56" a="1"/>
  <c r="AD19" i="56" s="1"/>
  <c r="AE19" i="56"/>
  <c r="AF19" i="56"/>
  <c r="AG19" i="56"/>
  <c r="K20" i="56"/>
  <c r="L20" i="56"/>
  <c r="AH20" i="56"/>
  <c r="N20" i="56"/>
  <c r="O20" i="56"/>
  <c r="P20" i="56"/>
  <c r="Q20" i="56"/>
  <c r="R20" i="56"/>
  <c r="AB20" i="56"/>
  <c r="AC20" i="56" a="1"/>
  <c r="AC20" i="56" s="1"/>
  <c r="AD20" i="56" a="1"/>
  <c r="AD20" i="56" s="1"/>
  <c r="AE20" i="56"/>
  <c r="AF20" i="56"/>
  <c r="AG20" i="56"/>
  <c r="K21" i="56"/>
  <c r="O21" i="56"/>
  <c r="P21" i="56"/>
  <c r="AB21" i="56"/>
  <c r="AC21" i="56" a="1"/>
  <c r="AC21" i="56" s="1"/>
  <c r="AD21" i="56" a="1"/>
  <c r="AD21" i="56" s="1"/>
  <c r="AE21" i="56"/>
  <c r="AF21" i="56"/>
  <c r="AG21" i="56"/>
  <c r="K22" i="56"/>
  <c r="P22" i="56" s="1"/>
  <c r="AB22" i="56"/>
  <c r="AC22" i="56" a="1"/>
  <c r="AC22" i="56" s="1"/>
  <c r="AD22" i="56" a="1"/>
  <c r="AD22" i="56" s="1"/>
  <c r="AE22" i="56"/>
  <c r="AF22" i="56"/>
  <c r="AG22" i="56"/>
  <c r="K23" i="56"/>
  <c r="Q23" i="56"/>
  <c r="R23" i="56"/>
  <c r="AB23" i="56"/>
  <c r="AC23" i="56" a="1"/>
  <c r="AC23" i="56" s="1"/>
  <c r="AD23" i="56" a="1"/>
  <c r="AD23" i="56" s="1"/>
  <c r="AE23" i="56"/>
  <c r="AF23" i="56"/>
  <c r="AG23" i="56"/>
  <c r="K24" i="56"/>
  <c r="R24" i="56" s="1"/>
  <c r="L24" i="56"/>
  <c r="N24" i="56"/>
  <c r="P24" i="56"/>
  <c r="Q24" i="56"/>
  <c r="AB24" i="56"/>
  <c r="AC24" i="56" a="1"/>
  <c r="AC24" i="56" s="1"/>
  <c r="AD24" i="56" a="1"/>
  <c r="AD24" i="56" s="1"/>
  <c r="AE24" i="56"/>
  <c r="AF24" i="56"/>
  <c r="AG24" i="56"/>
  <c r="K25" i="56"/>
  <c r="P25" i="56" s="1"/>
  <c r="L25" i="56"/>
  <c r="O25" i="56"/>
  <c r="Q25" i="56"/>
  <c r="AB25" i="56"/>
  <c r="AC25" i="56" a="1"/>
  <c r="AC25" i="56" s="1"/>
  <c r="AD25" i="56" a="1"/>
  <c r="AD25" i="56" s="1"/>
  <c r="AE25" i="56"/>
  <c r="AF25" i="56"/>
  <c r="AG25" i="56"/>
  <c r="K26" i="56"/>
  <c r="O26" i="56" s="1"/>
  <c r="L26" i="56"/>
  <c r="N26" i="56"/>
  <c r="R26" i="56"/>
  <c r="AB26" i="56"/>
  <c r="AC26" i="56" a="1"/>
  <c r="AC26" i="56" s="1"/>
  <c r="AD26" i="56" a="1"/>
  <c r="AD26" i="56" s="1"/>
  <c r="AE26" i="56"/>
  <c r="AF26" i="56"/>
  <c r="AG26" i="56"/>
  <c r="K27" i="56"/>
  <c r="P27" i="56" s="1"/>
  <c r="L27" i="56"/>
  <c r="N27" i="56"/>
  <c r="O27" i="56"/>
  <c r="Q27" i="56"/>
  <c r="R27" i="56"/>
  <c r="AB27" i="56"/>
  <c r="AC27" i="56" a="1"/>
  <c r="AC27" i="56" s="1"/>
  <c r="AD27" i="56" a="1"/>
  <c r="AD27" i="56" s="1"/>
  <c r="AE27" i="56"/>
  <c r="AF27" i="56"/>
  <c r="AG27" i="56"/>
  <c r="K28" i="56"/>
  <c r="N28" i="56" s="1"/>
  <c r="L28" i="56"/>
  <c r="O28" i="56"/>
  <c r="P28" i="56"/>
  <c r="Q28" i="56"/>
  <c r="R28" i="56"/>
  <c r="AB28" i="56"/>
  <c r="AC28" i="56" a="1"/>
  <c r="AC28" i="56" s="1"/>
  <c r="AD28" i="56" a="1"/>
  <c r="AD28" i="56" s="1"/>
  <c r="AE28" i="56"/>
  <c r="AF28" i="56"/>
  <c r="AG28" i="56"/>
  <c r="K29" i="56"/>
  <c r="L29" i="56"/>
  <c r="O29" i="56"/>
  <c r="P29" i="56"/>
  <c r="AB29" i="56"/>
  <c r="AC29" i="56" a="1"/>
  <c r="AC29" i="56" s="1"/>
  <c r="AD29" i="56" a="1"/>
  <c r="AD29" i="56" s="1"/>
  <c r="AE29" i="56"/>
  <c r="AF29" i="56"/>
  <c r="AG29" i="56"/>
  <c r="K30" i="56"/>
  <c r="N30" i="56"/>
  <c r="O30" i="56"/>
  <c r="P30" i="56"/>
  <c r="AB30" i="56"/>
  <c r="AC30" i="56" a="1"/>
  <c r="AC30" i="56" s="1"/>
  <c r="AD30" i="56" a="1"/>
  <c r="AD30" i="56" s="1"/>
  <c r="AE30" i="56"/>
  <c r="AF30" i="56"/>
  <c r="AG30" i="56"/>
  <c r="K31" i="56"/>
  <c r="AB31" i="56"/>
  <c r="AC31" i="56" a="1"/>
  <c r="AC31" i="56" s="1"/>
  <c r="AD31" i="56" a="1"/>
  <c r="AD31" i="56" s="1"/>
  <c r="AE31" i="56"/>
  <c r="AF31" i="56"/>
  <c r="AG31" i="56"/>
  <c r="K32" i="56"/>
  <c r="L32" i="56"/>
  <c r="P32" i="56"/>
  <c r="Q32" i="56"/>
  <c r="AB32" i="56"/>
  <c r="AC32" i="56" a="1"/>
  <c r="AC32" i="56" s="1"/>
  <c r="AD32" i="56" a="1"/>
  <c r="AD32" i="56" s="1"/>
  <c r="AE32" i="56"/>
  <c r="AF32" i="56"/>
  <c r="AG32" i="56"/>
  <c r="K33" i="56"/>
  <c r="L33" i="56" s="1"/>
  <c r="N33" i="56"/>
  <c r="O33" i="56"/>
  <c r="Q33" i="56"/>
  <c r="AB33" i="56"/>
  <c r="AC33" i="56" a="1"/>
  <c r="AC33" i="56" s="1"/>
  <c r="AD33" i="56" a="1"/>
  <c r="AD33" i="56" s="1"/>
  <c r="AE33" i="56"/>
  <c r="AF33" i="56"/>
  <c r="AG33" i="56"/>
  <c r="K34" i="56"/>
  <c r="O34" i="56" s="1"/>
  <c r="L34" i="56"/>
  <c r="R34" i="56"/>
  <c r="AB34" i="56"/>
  <c r="AC34" i="56" a="1"/>
  <c r="AC34" i="56" s="1"/>
  <c r="AD34" i="56" a="1"/>
  <c r="AD34" i="56" s="1"/>
  <c r="AE34" i="56"/>
  <c r="AF34" i="56"/>
  <c r="AG34" i="56"/>
  <c r="K35" i="56"/>
  <c r="P35" i="56" s="1"/>
  <c r="L35" i="56"/>
  <c r="N35" i="56"/>
  <c r="O35" i="56"/>
  <c r="Q35" i="56"/>
  <c r="R35" i="56"/>
  <c r="AB35" i="56"/>
  <c r="AC35" i="56" a="1"/>
  <c r="AC35" i="56" s="1"/>
  <c r="AD35" i="56" a="1"/>
  <c r="AD35" i="56" s="1"/>
  <c r="AE35" i="56"/>
  <c r="AF35" i="56"/>
  <c r="AG35" i="56"/>
  <c r="K36" i="56"/>
  <c r="N36" i="56" s="1"/>
  <c r="L36" i="56"/>
  <c r="O36" i="56"/>
  <c r="P36" i="56"/>
  <c r="Q36" i="56"/>
  <c r="R36" i="56"/>
  <c r="AB36" i="56"/>
  <c r="AC36" i="56" a="1"/>
  <c r="AC36" i="56" s="1"/>
  <c r="AD36" i="56" a="1"/>
  <c r="AD36" i="56" s="1"/>
  <c r="AE36" i="56"/>
  <c r="AF36" i="56"/>
  <c r="AG36" i="56"/>
  <c r="AH36" i="56"/>
  <c r="K37" i="56"/>
  <c r="L37" i="56" s="1"/>
  <c r="O37" i="56"/>
  <c r="R37" i="56"/>
  <c r="AB37" i="56"/>
  <c r="AC37" i="56" a="1"/>
  <c r="AC37" i="56" s="1"/>
  <c r="AD37" i="56" a="1"/>
  <c r="AD37" i="56" s="1"/>
  <c r="AE37" i="56"/>
  <c r="AF37" i="56"/>
  <c r="AG37" i="56"/>
  <c r="K38" i="56"/>
  <c r="N38" i="56"/>
  <c r="O38" i="56"/>
  <c r="P38" i="56"/>
  <c r="R38" i="56"/>
  <c r="AB38" i="56"/>
  <c r="AC38" i="56" a="1"/>
  <c r="AC38" i="56" s="1"/>
  <c r="AD38" i="56" a="1"/>
  <c r="AD38" i="56" s="1"/>
  <c r="AE38" i="56"/>
  <c r="AF38" i="56"/>
  <c r="AG38" i="56"/>
  <c r="K39" i="56"/>
  <c r="N39" i="56"/>
  <c r="Q39" i="56"/>
  <c r="AB39" i="56"/>
  <c r="AC39" i="56" a="1"/>
  <c r="AC39" i="56" s="1"/>
  <c r="AD39" i="56" a="1"/>
  <c r="AD39" i="56" s="1"/>
  <c r="AE39" i="56"/>
  <c r="AF39" i="56"/>
  <c r="AG39" i="56"/>
  <c r="K40" i="56"/>
  <c r="L40" i="56"/>
  <c r="N40" i="56"/>
  <c r="P40" i="56"/>
  <c r="Q40" i="56"/>
  <c r="AB40" i="56"/>
  <c r="AC40" i="56" a="1"/>
  <c r="AC40" i="56" s="1"/>
  <c r="AD40" i="56" a="1"/>
  <c r="AD40" i="56" s="1"/>
  <c r="AE40" i="56"/>
  <c r="AF40" i="56"/>
  <c r="AG40" i="56"/>
  <c r="K41" i="56"/>
  <c r="N41" i="56" s="1"/>
  <c r="L41" i="56"/>
  <c r="P41" i="56"/>
  <c r="Q41" i="56"/>
  <c r="AB41" i="56"/>
  <c r="AC41" i="56" a="1"/>
  <c r="AC41" i="56" s="1"/>
  <c r="AD41" i="56" a="1"/>
  <c r="AD41" i="56" s="1"/>
  <c r="AE41" i="56"/>
  <c r="AF41" i="56"/>
  <c r="AG41" i="56"/>
  <c r="K42" i="56"/>
  <c r="L42" i="56" s="1"/>
  <c r="N42" i="56"/>
  <c r="O42" i="56"/>
  <c r="R42" i="56"/>
  <c r="AB42" i="56"/>
  <c r="AC42" i="56" a="1"/>
  <c r="AC42" i="56" s="1"/>
  <c r="AD42" i="56" a="1"/>
  <c r="AD42" i="56" s="1"/>
  <c r="AE42" i="56"/>
  <c r="AF42" i="56"/>
  <c r="AG42" i="56"/>
  <c r="K43" i="56"/>
  <c r="P43" i="56" s="1"/>
  <c r="L43" i="56"/>
  <c r="N43" i="56"/>
  <c r="O43" i="56"/>
  <c r="Q43" i="56"/>
  <c r="R43" i="56"/>
  <c r="AB43" i="56"/>
  <c r="AC43" i="56" a="1"/>
  <c r="AC43" i="56" s="1"/>
  <c r="AD43" i="56" a="1"/>
  <c r="AD43" i="56" s="1"/>
  <c r="AE43" i="56"/>
  <c r="AF43" i="56"/>
  <c r="AG43" i="56"/>
  <c r="K44" i="56"/>
  <c r="L44" i="56"/>
  <c r="N44" i="56"/>
  <c r="O44" i="56"/>
  <c r="P44" i="56"/>
  <c r="Q44" i="56"/>
  <c r="R44" i="56"/>
  <c r="AB44" i="56"/>
  <c r="AC44" i="56" a="1"/>
  <c r="AC44" i="56" s="1"/>
  <c r="AD44" i="56" a="1"/>
  <c r="AD44" i="56" s="1"/>
  <c r="AE44" i="56"/>
  <c r="AF44" i="56"/>
  <c r="AG44" i="56"/>
  <c r="K45" i="56"/>
  <c r="O45" i="56"/>
  <c r="P45" i="56"/>
  <c r="AB45" i="56"/>
  <c r="AC45" i="56" a="1"/>
  <c r="AC45" i="56" s="1"/>
  <c r="AD45" i="56" a="1"/>
  <c r="AD45" i="56" s="1"/>
  <c r="AE45" i="56"/>
  <c r="AF45" i="56"/>
  <c r="AG45" i="56"/>
  <c r="K46" i="56"/>
  <c r="N46" i="56"/>
  <c r="O46" i="56"/>
  <c r="R46" i="56"/>
  <c r="AB46" i="56"/>
  <c r="AC46" i="56" a="1"/>
  <c r="AC46" i="56" s="1"/>
  <c r="AD46" i="56" a="1"/>
  <c r="AD46" i="56" s="1"/>
  <c r="AE46" i="56"/>
  <c r="AF46" i="56"/>
  <c r="AG46" i="56"/>
  <c r="K47" i="56"/>
  <c r="R47" i="56"/>
  <c r="AB47" i="56"/>
  <c r="AC47" i="56" a="1"/>
  <c r="AC47" i="56" s="1"/>
  <c r="AD47" i="56" a="1"/>
  <c r="AD47" i="56" s="1"/>
  <c r="AE47" i="56"/>
  <c r="AF47" i="56"/>
  <c r="AG47" i="56"/>
  <c r="K48" i="56"/>
  <c r="AB48" i="56"/>
  <c r="AC48" i="56" a="1"/>
  <c r="AC48" i="56" s="1"/>
  <c r="AD48" i="56" a="1"/>
  <c r="AD48" i="56" s="1"/>
  <c r="AE48" i="56"/>
  <c r="AF48" i="56"/>
  <c r="AG48" i="56"/>
  <c r="K49" i="56"/>
  <c r="AB49" i="56"/>
  <c r="AC49" i="56" a="1"/>
  <c r="AC49" i="56" s="1"/>
  <c r="AD49" i="56" a="1"/>
  <c r="AD49" i="56" s="1"/>
  <c r="AE49" i="56"/>
  <c r="AF49" i="56"/>
  <c r="AG49" i="56"/>
  <c r="K50" i="56"/>
  <c r="O50" i="56"/>
  <c r="Q50" i="56"/>
  <c r="AB50" i="56"/>
  <c r="AC50" i="56" a="1"/>
  <c r="AC50" i="56" s="1"/>
  <c r="AD50" i="56" a="1"/>
  <c r="AD50" i="56" s="1"/>
  <c r="AE50" i="56"/>
  <c r="AF50" i="56"/>
  <c r="AG50" i="56"/>
  <c r="K51" i="56"/>
  <c r="P51" i="56" s="1"/>
  <c r="L51" i="56"/>
  <c r="N51" i="56"/>
  <c r="O51" i="56"/>
  <c r="Q51" i="56"/>
  <c r="R51" i="56"/>
  <c r="AB51" i="56"/>
  <c r="AC51" i="56" a="1"/>
  <c r="AC51" i="56" s="1"/>
  <c r="AD51" i="56" a="1"/>
  <c r="AD51" i="56" s="1"/>
  <c r="AE51" i="56"/>
  <c r="AF51" i="56"/>
  <c r="AG51" i="56"/>
  <c r="K52" i="56"/>
  <c r="L52" i="56"/>
  <c r="N52" i="56"/>
  <c r="O52" i="56"/>
  <c r="P52" i="56"/>
  <c r="Q52" i="56"/>
  <c r="R52" i="56"/>
  <c r="AB52" i="56"/>
  <c r="AC52" i="56" a="1"/>
  <c r="AC52" i="56" s="1"/>
  <c r="AD52" i="56" a="1"/>
  <c r="AD52" i="56" s="1"/>
  <c r="AE52" i="56"/>
  <c r="AF52" i="56"/>
  <c r="AG52" i="56"/>
  <c r="K53" i="56"/>
  <c r="L53" i="56"/>
  <c r="P53" i="56"/>
  <c r="R53" i="56"/>
  <c r="AB53" i="56"/>
  <c r="AC53" i="56" a="1"/>
  <c r="AC53" i="56" s="1"/>
  <c r="AD53" i="56" a="1"/>
  <c r="AD53" i="56" s="1"/>
  <c r="AE53" i="56"/>
  <c r="AF53" i="56"/>
  <c r="AG53" i="56"/>
  <c r="K54" i="56"/>
  <c r="AB54" i="56"/>
  <c r="AC54" i="56" a="1"/>
  <c r="AC54" i="56" s="1"/>
  <c r="AD54" i="56" a="1"/>
  <c r="AD54" i="56" s="1"/>
  <c r="AE54" i="56"/>
  <c r="AF54" i="56"/>
  <c r="AG54" i="56"/>
  <c r="K55" i="56"/>
  <c r="N55" i="56"/>
  <c r="P55" i="56"/>
  <c r="Q55" i="56"/>
  <c r="R55" i="56"/>
  <c r="AB55" i="56"/>
  <c r="AC55" i="56" a="1"/>
  <c r="AC55" i="56" s="1"/>
  <c r="AD55" i="56" a="1"/>
  <c r="AD55" i="56" s="1"/>
  <c r="AE55" i="56"/>
  <c r="AF55" i="56"/>
  <c r="AG55" i="56"/>
  <c r="K56" i="56"/>
  <c r="L56" i="56"/>
  <c r="N56" i="56"/>
  <c r="AB56" i="56"/>
  <c r="AC56" i="56" a="1"/>
  <c r="AC56" i="56" s="1"/>
  <c r="AD56" i="56" a="1"/>
  <c r="AD56" i="56" s="1"/>
  <c r="AE56" i="56"/>
  <c r="AF56" i="56"/>
  <c r="AG56" i="56"/>
  <c r="K57" i="56"/>
  <c r="L57" i="56"/>
  <c r="N57" i="56"/>
  <c r="O57" i="56"/>
  <c r="P57" i="56"/>
  <c r="Q57" i="56"/>
  <c r="AB57" i="56"/>
  <c r="AC57" i="56" a="1"/>
  <c r="AC57" i="56" s="1"/>
  <c r="AD57" i="56" a="1"/>
  <c r="AD57" i="56" s="1"/>
  <c r="AE57" i="56"/>
  <c r="AF57" i="56"/>
  <c r="AG57" i="56"/>
  <c r="K58" i="56"/>
  <c r="O58" i="56" s="1"/>
  <c r="P58" i="56"/>
  <c r="R58" i="56"/>
  <c r="AB58" i="56"/>
  <c r="AC58" i="56" a="1"/>
  <c r="AC58" i="56" s="1"/>
  <c r="AD58" i="56" a="1"/>
  <c r="AD58" i="56" s="1"/>
  <c r="AE58" i="56"/>
  <c r="AF58" i="56"/>
  <c r="AG58" i="56"/>
  <c r="K59" i="56"/>
  <c r="O59" i="56"/>
  <c r="R59" i="56"/>
  <c r="AB59" i="56"/>
  <c r="AC59" i="56" a="1"/>
  <c r="AC59" i="56" s="1"/>
  <c r="AD59" i="56" a="1"/>
  <c r="AD59" i="56" s="1"/>
  <c r="AE59" i="56"/>
  <c r="AF59" i="56"/>
  <c r="AG59" i="56"/>
  <c r="K60" i="56"/>
  <c r="L60" i="56" s="1"/>
  <c r="N60" i="56"/>
  <c r="P60" i="56"/>
  <c r="Q60" i="56"/>
  <c r="R60" i="56"/>
  <c r="AB60" i="56"/>
  <c r="AC60" i="56" a="1"/>
  <c r="AC60" i="56" s="1"/>
  <c r="AD60" i="56" a="1"/>
  <c r="AD60" i="56" s="1"/>
  <c r="AE60" i="56"/>
  <c r="AF60" i="56"/>
  <c r="AG60" i="56"/>
  <c r="K61" i="56"/>
  <c r="P61" i="56" s="1"/>
  <c r="AB61" i="56"/>
  <c r="AC61" i="56" a="1"/>
  <c r="AC61" i="56" s="1"/>
  <c r="AD61" i="56" a="1"/>
  <c r="AD61" i="56" s="1"/>
  <c r="AE61" i="56"/>
  <c r="AF61" i="56"/>
  <c r="AG61" i="56"/>
  <c r="K62" i="56"/>
  <c r="AB62" i="56"/>
  <c r="AC62" i="56" a="1"/>
  <c r="AC62" i="56" s="1"/>
  <c r="AD62" i="56" a="1"/>
  <c r="AD62" i="56" s="1"/>
  <c r="AE62" i="56"/>
  <c r="AF62" i="56"/>
  <c r="AG62" i="56"/>
  <c r="K63" i="56"/>
  <c r="N63" i="56"/>
  <c r="O63" i="56"/>
  <c r="Q63" i="56"/>
  <c r="AB63" i="56"/>
  <c r="AC63" i="56" a="1"/>
  <c r="AC63" i="56" s="1"/>
  <c r="AD63" i="56" a="1"/>
  <c r="AD63" i="56" s="1"/>
  <c r="AE63" i="56"/>
  <c r="AF63" i="56"/>
  <c r="AG63" i="56"/>
  <c r="K64" i="56"/>
  <c r="P64" i="56" s="1"/>
  <c r="L64" i="56"/>
  <c r="N64" i="56"/>
  <c r="O64" i="56"/>
  <c r="Q64" i="56"/>
  <c r="R64" i="56"/>
  <c r="AB64" i="56"/>
  <c r="AC64" i="56" a="1"/>
  <c r="AC64" i="56" s="1"/>
  <c r="AD64" i="56" a="1"/>
  <c r="AD64" i="56" s="1"/>
  <c r="AE64" i="56"/>
  <c r="AF64" i="56"/>
  <c r="AG64" i="56"/>
  <c r="K65" i="56"/>
  <c r="L65" i="56"/>
  <c r="N65" i="56"/>
  <c r="O65" i="56"/>
  <c r="P65" i="56"/>
  <c r="Q65" i="56"/>
  <c r="R65" i="56"/>
  <c r="AB65" i="56"/>
  <c r="AC65" i="56" a="1"/>
  <c r="AC65" i="56" s="1"/>
  <c r="AD65" i="56" a="1"/>
  <c r="AD65" i="56" s="1"/>
  <c r="AE65" i="56"/>
  <c r="AF65" i="56"/>
  <c r="AG65" i="56"/>
  <c r="K66" i="56"/>
  <c r="L66" i="56"/>
  <c r="O66" i="56"/>
  <c r="P66" i="56"/>
  <c r="R66" i="56"/>
  <c r="AB66" i="56"/>
  <c r="AC66" i="56" a="1"/>
  <c r="AC66" i="56" s="1"/>
  <c r="AD66" i="56" a="1"/>
  <c r="AD66" i="56" s="1"/>
  <c r="AE66" i="56"/>
  <c r="AF66" i="56"/>
  <c r="AG66" i="56"/>
  <c r="K67" i="56"/>
  <c r="O67" i="56"/>
  <c r="AB67" i="56"/>
  <c r="AC67" i="56" a="1"/>
  <c r="AC67" i="56" s="1"/>
  <c r="AD67" i="56" a="1"/>
  <c r="AD67" i="56" s="1"/>
  <c r="AE67" i="56"/>
  <c r="AF67" i="56"/>
  <c r="AG67" i="56"/>
  <c r="K68" i="56"/>
  <c r="Q68" i="56" s="1"/>
  <c r="N68" i="56"/>
  <c r="P68" i="56"/>
  <c r="R68" i="56"/>
  <c r="AB68" i="56"/>
  <c r="AC68" i="56" a="1"/>
  <c r="AC68" i="56" s="1"/>
  <c r="AD68" i="56" a="1"/>
  <c r="AD68" i="56" s="1"/>
  <c r="AE68" i="56"/>
  <c r="AF68" i="56"/>
  <c r="AG68" i="56"/>
  <c r="K69" i="56"/>
  <c r="Q69" i="56"/>
  <c r="AB69" i="56"/>
  <c r="AC69" i="56" a="1"/>
  <c r="AC69" i="56" s="1"/>
  <c r="AD69" i="56" a="1"/>
  <c r="AD69" i="56" s="1"/>
  <c r="AE69" i="56"/>
  <c r="AF69" i="56"/>
  <c r="AG69" i="56"/>
  <c r="K70" i="56"/>
  <c r="L70" i="56"/>
  <c r="P70" i="56"/>
  <c r="AB70" i="56"/>
  <c r="AC70" i="56" a="1"/>
  <c r="AC70" i="56" s="1"/>
  <c r="AD70" i="56" a="1"/>
  <c r="AD70" i="56" s="1"/>
  <c r="AE70" i="56"/>
  <c r="AF70" i="56"/>
  <c r="AG70" i="56"/>
  <c r="K71" i="56"/>
  <c r="N71" i="56"/>
  <c r="O71" i="56"/>
  <c r="AB71" i="56"/>
  <c r="AC71" i="56" a="1"/>
  <c r="AC71" i="56" s="1"/>
  <c r="AD71" i="56" a="1"/>
  <c r="AD71" i="56" s="1"/>
  <c r="AE71" i="56"/>
  <c r="AF71" i="56"/>
  <c r="AG71" i="56"/>
  <c r="K72" i="56"/>
  <c r="P72" i="56" s="1"/>
  <c r="L72" i="56"/>
  <c r="N72" i="56"/>
  <c r="O72" i="56"/>
  <c r="Q72" i="56"/>
  <c r="R72" i="56"/>
  <c r="AB72" i="56"/>
  <c r="AC72" i="56" a="1"/>
  <c r="AC72" i="56" s="1"/>
  <c r="AD72" i="56" a="1"/>
  <c r="AD72" i="56" s="1"/>
  <c r="AE72" i="56"/>
  <c r="AF72" i="56"/>
  <c r="AG72" i="56"/>
  <c r="K73" i="56"/>
  <c r="L73" i="56"/>
  <c r="N73" i="56"/>
  <c r="O73" i="56"/>
  <c r="P73" i="56"/>
  <c r="Q73" i="56"/>
  <c r="R73" i="56"/>
  <c r="AB73" i="56"/>
  <c r="AC73" i="56" a="1"/>
  <c r="AC73" i="56" s="1"/>
  <c r="AD73" i="56" a="1"/>
  <c r="AD73" i="56" s="1"/>
  <c r="AE73" i="56"/>
  <c r="AF73" i="56"/>
  <c r="AG73" i="56"/>
  <c r="K74" i="56"/>
  <c r="L74" i="56"/>
  <c r="O74" i="56"/>
  <c r="P74" i="56"/>
  <c r="R74" i="56"/>
  <c r="AB74" i="56"/>
  <c r="AC74" i="56" a="1"/>
  <c r="AC74" i="56" s="1"/>
  <c r="AD74" i="56" a="1"/>
  <c r="AD74" i="56" s="1"/>
  <c r="AE74" i="56"/>
  <c r="AF74" i="56"/>
  <c r="AG74" i="56"/>
  <c r="K75" i="56"/>
  <c r="O75" i="56"/>
  <c r="AB75" i="56"/>
  <c r="AC75" i="56" a="1"/>
  <c r="AC75" i="56" s="1"/>
  <c r="AD75" i="56" a="1"/>
  <c r="AD75" i="56" s="1"/>
  <c r="AE75" i="56"/>
  <c r="AF75" i="56"/>
  <c r="AG75" i="56"/>
  <c r="K76" i="56"/>
  <c r="L76" i="56" s="1"/>
  <c r="N76" i="56"/>
  <c r="P76" i="56"/>
  <c r="Q76" i="56"/>
  <c r="R76" i="56"/>
  <c r="AB76" i="56"/>
  <c r="AC76" i="56" a="1"/>
  <c r="AC76" i="56" s="1"/>
  <c r="AD76" i="56" a="1"/>
  <c r="AD76" i="56" s="1"/>
  <c r="AE76" i="56"/>
  <c r="AF76" i="56"/>
  <c r="AG76" i="56"/>
  <c r="K77" i="56"/>
  <c r="L77" i="56"/>
  <c r="N77" i="56"/>
  <c r="P77" i="56"/>
  <c r="Q77" i="56"/>
  <c r="AB77" i="56"/>
  <c r="AC77" i="56" a="1"/>
  <c r="AC77" i="56" s="1"/>
  <c r="AD77" i="56" a="1"/>
  <c r="AD77" i="56" s="1"/>
  <c r="AE77" i="56"/>
  <c r="AF77" i="56"/>
  <c r="AG77" i="56"/>
  <c r="K78" i="56"/>
  <c r="L78" i="56" s="1"/>
  <c r="AB78" i="56"/>
  <c r="AC78" i="56" a="1"/>
  <c r="AC78" i="56" s="1"/>
  <c r="AD78" i="56" a="1"/>
  <c r="AD78" i="56" s="1"/>
  <c r="AE78" i="56"/>
  <c r="AF78" i="56"/>
  <c r="AG78" i="56"/>
  <c r="K79" i="56"/>
  <c r="N79" i="56"/>
  <c r="R79" i="56"/>
  <c r="AB79" i="56"/>
  <c r="AC79" i="56" a="1"/>
  <c r="AC79" i="56" s="1"/>
  <c r="AD79" i="56" a="1"/>
  <c r="AD79" i="56" s="1"/>
  <c r="AE79" i="56"/>
  <c r="AF79" i="56"/>
  <c r="AG79" i="56"/>
  <c r="K80" i="56"/>
  <c r="P80" i="56" s="1"/>
  <c r="L80" i="56"/>
  <c r="N80" i="56"/>
  <c r="O80" i="56"/>
  <c r="Q80" i="56"/>
  <c r="R80" i="56"/>
  <c r="AB80" i="56"/>
  <c r="AC80" i="56" a="1"/>
  <c r="AC80" i="56" s="1"/>
  <c r="AD80" i="56" a="1"/>
  <c r="AD80" i="56" s="1"/>
  <c r="AE80" i="56"/>
  <c r="AF80" i="56"/>
  <c r="AG80" i="56"/>
  <c r="K81" i="56"/>
  <c r="L81" i="56"/>
  <c r="N81" i="56"/>
  <c r="O81" i="56"/>
  <c r="P81" i="56"/>
  <c r="Q81" i="56"/>
  <c r="R81" i="56"/>
  <c r="AB81" i="56"/>
  <c r="AC81" i="56" a="1"/>
  <c r="AC81" i="56" s="1"/>
  <c r="AD81" i="56" a="1"/>
  <c r="AD81" i="56" s="1"/>
  <c r="AE81" i="56"/>
  <c r="AF81" i="56"/>
  <c r="AG81" i="56"/>
  <c r="K82" i="56"/>
  <c r="L82" i="56"/>
  <c r="O82" i="56"/>
  <c r="AB82" i="56"/>
  <c r="AC82" i="56" a="1"/>
  <c r="AC82" i="56" s="1"/>
  <c r="AD82" i="56" a="1"/>
  <c r="AD82" i="56" s="1"/>
  <c r="AE82" i="56"/>
  <c r="AF82" i="56"/>
  <c r="AG82" i="56"/>
  <c r="K83" i="56"/>
  <c r="N83" i="56"/>
  <c r="R83" i="56"/>
  <c r="AB83" i="56"/>
  <c r="AC83" i="56" a="1"/>
  <c r="AC83" i="56" s="1"/>
  <c r="AD83" i="56" a="1"/>
  <c r="AD83" i="56" s="1"/>
  <c r="AE83" i="56"/>
  <c r="AF83" i="56"/>
  <c r="AG83" i="56"/>
  <c r="K84" i="56"/>
  <c r="P84" i="56" s="1"/>
  <c r="Q84" i="56"/>
  <c r="AB84" i="56"/>
  <c r="AC84" i="56" a="1"/>
  <c r="AC84" i="56" s="1"/>
  <c r="AD84" i="56" a="1"/>
  <c r="AD84" i="56" s="1"/>
  <c r="AE84" i="56"/>
  <c r="AF84" i="56"/>
  <c r="AG84" i="56"/>
  <c r="K85" i="56"/>
  <c r="L85" i="56"/>
  <c r="N85" i="56"/>
  <c r="P85" i="56"/>
  <c r="Q85" i="56"/>
  <c r="AB85" i="56"/>
  <c r="AC85" i="56" a="1"/>
  <c r="AC85" i="56" s="1"/>
  <c r="AD85" i="56" a="1"/>
  <c r="AD85" i="56" s="1"/>
  <c r="AE85" i="56"/>
  <c r="AF85" i="56"/>
  <c r="AG85" i="56"/>
  <c r="K86" i="56"/>
  <c r="L86" i="56"/>
  <c r="N86" i="56"/>
  <c r="O86" i="56"/>
  <c r="Q86" i="56"/>
  <c r="AB86" i="56"/>
  <c r="AC86" i="56" a="1"/>
  <c r="AC86" i="56" s="1"/>
  <c r="AD86" i="56" a="1"/>
  <c r="AD86" i="56" s="1"/>
  <c r="AE86" i="56"/>
  <c r="AF86" i="56"/>
  <c r="AG86" i="56"/>
  <c r="K87" i="56"/>
  <c r="P87" i="56"/>
  <c r="Q87" i="56"/>
  <c r="R87" i="56"/>
  <c r="AB87" i="56"/>
  <c r="AC87" i="56" a="1"/>
  <c r="AC87" i="56" s="1"/>
  <c r="AD87" i="56" a="1"/>
  <c r="AD87" i="56" s="1"/>
  <c r="AE87" i="56"/>
  <c r="AF87" i="56"/>
  <c r="AG87" i="56"/>
  <c r="K88" i="56"/>
  <c r="L88" i="56" s="1"/>
  <c r="N88" i="56"/>
  <c r="P88" i="56"/>
  <c r="AB88" i="56"/>
  <c r="AC88" i="56" a="1"/>
  <c r="AC88" i="56" s="1"/>
  <c r="AD88" i="56" a="1"/>
  <c r="AD88" i="56" s="1"/>
  <c r="AE88" i="56"/>
  <c r="AF88" i="56"/>
  <c r="AG88" i="56"/>
  <c r="K89" i="56"/>
  <c r="N89" i="56"/>
  <c r="O89" i="56"/>
  <c r="P89" i="56"/>
  <c r="Q89" i="56"/>
  <c r="AB89" i="56"/>
  <c r="AC89" i="56" a="1"/>
  <c r="AC89" i="56" s="1"/>
  <c r="AD89" i="56" a="1"/>
  <c r="AD89" i="56" s="1"/>
  <c r="AE89" i="56"/>
  <c r="AF89" i="56"/>
  <c r="AG89" i="56"/>
  <c r="K90" i="56"/>
  <c r="L90" i="56"/>
  <c r="N90" i="56"/>
  <c r="Q90" i="56"/>
  <c r="R90" i="56"/>
  <c r="AB90" i="56"/>
  <c r="AC90" i="56" a="1"/>
  <c r="AC90" i="56" s="1"/>
  <c r="AD90" i="56" a="1"/>
  <c r="AD90" i="56" s="1"/>
  <c r="AE90" i="56"/>
  <c r="AF90" i="56"/>
  <c r="AG90" i="56"/>
  <c r="K91" i="56"/>
  <c r="P91" i="56" s="1"/>
  <c r="L91" i="56"/>
  <c r="N91" i="56"/>
  <c r="O91" i="56"/>
  <c r="Q91" i="56"/>
  <c r="AB91" i="56"/>
  <c r="AC91" i="56" a="1"/>
  <c r="AC91" i="56" s="1"/>
  <c r="AD91" i="56" a="1"/>
  <c r="AD91" i="56" s="1"/>
  <c r="AE91" i="56"/>
  <c r="AF91" i="56"/>
  <c r="AG91" i="56"/>
  <c r="K92" i="56"/>
  <c r="L92" i="56"/>
  <c r="N92" i="56"/>
  <c r="O92" i="56"/>
  <c r="P92" i="56"/>
  <c r="Q92" i="56"/>
  <c r="R92" i="56"/>
  <c r="AB92" i="56"/>
  <c r="AC92" i="56" a="1"/>
  <c r="AC92" i="56" s="1"/>
  <c r="AD92" i="56" a="1"/>
  <c r="AD92" i="56" s="1"/>
  <c r="AE92" i="56"/>
  <c r="AF92" i="56"/>
  <c r="AG92" i="56"/>
  <c r="K93" i="56"/>
  <c r="L93" i="56"/>
  <c r="AB93" i="56"/>
  <c r="AC93" i="56" a="1"/>
  <c r="AC93" i="56" s="1"/>
  <c r="AD93" i="56" a="1"/>
  <c r="AD93" i="56" s="1"/>
  <c r="AE93" i="56"/>
  <c r="AF93" i="56"/>
  <c r="AG93" i="56"/>
  <c r="K94" i="56"/>
  <c r="L94" i="56"/>
  <c r="AH94" i="56"/>
  <c r="N94" i="56"/>
  <c r="O94" i="56"/>
  <c r="P94" i="56"/>
  <c r="Q94" i="56"/>
  <c r="R94" i="56"/>
  <c r="AB94" i="56"/>
  <c r="AC94" i="56" a="1"/>
  <c r="AC94" i="56" s="1"/>
  <c r="AD94" i="56" a="1"/>
  <c r="AD94" i="56" s="1"/>
  <c r="AE94" i="56"/>
  <c r="AF94" i="56"/>
  <c r="AG94" i="56"/>
  <c r="K95" i="56"/>
  <c r="P95" i="56" s="1"/>
  <c r="Q95" i="56"/>
  <c r="R95" i="56"/>
  <c r="AB95" i="56"/>
  <c r="AC95" i="56" a="1"/>
  <c r="AC95" i="56" s="1"/>
  <c r="AD95" i="56" a="1"/>
  <c r="AD95" i="56" s="1"/>
  <c r="AE95" i="56"/>
  <c r="AF95" i="56"/>
  <c r="AG95" i="56"/>
  <c r="K96" i="56"/>
  <c r="AB96" i="56"/>
  <c r="AC96" i="56" a="1"/>
  <c r="AC96" i="56" s="1"/>
  <c r="AD96" i="56" a="1"/>
  <c r="AD96" i="56" s="1"/>
  <c r="AE96" i="56"/>
  <c r="AF96" i="56"/>
  <c r="AG96" i="56"/>
  <c r="K97" i="56"/>
  <c r="P97" i="56" s="1"/>
  <c r="N97" i="56"/>
  <c r="O97" i="56"/>
  <c r="Q97" i="56"/>
  <c r="AB97" i="56"/>
  <c r="AC97" i="56" a="1"/>
  <c r="AC97" i="56" s="1"/>
  <c r="AD97" i="56" a="1"/>
  <c r="AD97" i="56" s="1"/>
  <c r="AE97" i="56"/>
  <c r="AF97" i="56"/>
  <c r="AG97" i="56"/>
  <c r="K98" i="56"/>
  <c r="N98" i="56" s="1"/>
  <c r="L98" i="56"/>
  <c r="R98" i="56"/>
  <c r="AB98" i="56"/>
  <c r="AC98" i="56" a="1"/>
  <c r="AC98" i="56" s="1"/>
  <c r="AD98" i="56" a="1"/>
  <c r="AD98" i="56" s="1"/>
  <c r="AE98" i="56"/>
  <c r="AF98" i="56"/>
  <c r="AG98" i="56"/>
  <c r="K99" i="56"/>
  <c r="P99" i="56" s="1"/>
  <c r="L99" i="56"/>
  <c r="N99" i="56"/>
  <c r="O99" i="56"/>
  <c r="Q99" i="56"/>
  <c r="AB99" i="56"/>
  <c r="AC99" i="56" a="1"/>
  <c r="AC99" i="56" s="1"/>
  <c r="AD99" i="56" a="1"/>
  <c r="AD99" i="56" s="1"/>
  <c r="AE99" i="56"/>
  <c r="AF99" i="56"/>
  <c r="AG99" i="56"/>
  <c r="K100" i="56"/>
  <c r="L100" i="56"/>
  <c r="N100" i="56"/>
  <c r="O100" i="56"/>
  <c r="AH100" i="56" s="1"/>
  <c r="P100" i="56"/>
  <c r="Q100" i="56"/>
  <c r="R100" i="56"/>
  <c r="AB100" i="56"/>
  <c r="AC100" i="56" a="1"/>
  <c r="AC100" i="56" s="1"/>
  <c r="AD100" i="56" a="1"/>
  <c r="AD100" i="56" s="1"/>
  <c r="AE100" i="56"/>
  <c r="AF100" i="56"/>
  <c r="AG100" i="56"/>
  <c r="K101" i="56"/>
  <c r="L101" i="56"/>
  <c r="O101" i="56"/>
  <c r="AB101" i="56"/>
  <c r="AC101" i="56" a="1"/>
  <c r="AC101" i="56" s="1"/>
  <c r="AD101" i="56" a="1"/>
  <c r="AD101" i="56" s="1"/>
  <c r="AE101" i="56"/>
  <c r="AF101" i="56"/>
  <c r="AG101" i="56"/>
  <c r="K102" i="56"/>
  <c r="L102" i="56"/>
  <c r="N102" i="56"/>
  <c r="O102" i="56"/>
  <c r="P102" i="56"/>
  <c r="Q102" i="56"/>
  <c r="R102" i="56"/>
  <c r="AB102" i="56"/>
  <c r="AC102" i="56" a="1"/>
  <c r="AC102" i="56" s="1"/>
  <c r="AD102" i="56" a="1"/>
  <c r="AD102" i="56" s="1"/>
  <c r="AE102" i="56"/>
  <c r="AF102" i="56"/>
  <c r="AG102" i="56"/>
  <c r="K103" i="56"/>
  <c r="AB103" i="56"/>
  <c r="AC103" i="56" a="1"/>
  <c r="AC103" i="56" s="1"/>
  <c r="AD103" i="56" a="1"/>
  <c r="AD103" i="56" s="1"/>
  <c r="AE103" i="56"/>
  <c r="AF103" i="56"/>
  <c r="AG103" i="56"/>
  <c r="K104" i="56"/>
  <c r="L104" i="56"/>
  <c r="AB104" i="56"/>
  <c r="AC104" i="56" a="1"/>
  <c r="AC104" i="56" s="1"/>
  <c r="AD104" i="56" a="1"/>
  <c r="AD104" i="56" s="1"/>
  <c r="AE104" i="56"/>
  <c r="AF104" i="56"/>
  <c r="AG104" i="56"/>
  <c r="K105" i="56"/>
  <c r="AB105" i="56"/>
  <c r="AC105" i="56" a="1"/>
  <c r="AC105" i="56" s="1"/>
  <c r="AD105" i="56" a="1"/>
  <c r="AD105" i="56" s="1"/>
  <c r="AE105" i="56"/>
  <c r="AF105" i="56"/>
  <c r="AG105" i="56"/>
  <c r="K106" i="56"/>
  <c r="L106" i="56"/>
  <c r="AB106" i="56"/>
  <c r="AC106" i="56" a="1"/>
  <c r="AC106" i="56"/>
  <c r="AD106" i="56" a="1"/>
  <c r="AD106" i="56" s="1"/>
  <c r="AE106" i="56"/>
  <c r="AF106" i="56"/>
  <c r="AG106" i="56"/>
  <c r="K107" i="56"/>
  <c r="R107" i="56" s="1"/>
  <c r="L107" i="56"/>
  <c r="N107" i="56"/>
  <c r="O107" i="56"/>
  <c r="P107" i="56"/>
  <c r="Q107" i="56"/>
  <c r="AB107" i="56"/>
  <c r="AC107" i="56" a="1"/>
  <c r="AC107" i="56" s="1"/>
  <c r="AD107" i="56" a="1"/>
  <c r="AD107" i="56" s="1"/>
  <c r="AE107" i="56"/>
  <c r="AF107" i="56"/>
  <c r="AG107" i="56"/>
  <c r="K108" i="56"/>
  <c r="L108" i="56" s="1"/>
  <c r="N108" i="56"/>
  <c r="O108" i="56"/>
  <c r="P108" i="56"/>
  <c r="Q108" i="56"/>
  <c r="AB108" i="56"/>
  <c r="AC108" i="56" a="1"/>
  <c r="AC108" i="56" s="1"/>
  <c r="AD108" i="56" a="1"/>
  <c r="AD108" i="56" s="1"/>
  <c r="AE108" i="56"/>
  <c r="AF108" i="56"/>
  <c r="AG108" i="56"/>
  <c r="K109" i="56"/>
  <c r="L109" i="56"/>
  <c r="AB109" i="56"/>
  <c r="AC109" i="56" a="1"/>
  <c r="AC109" i="56" s="1"/>
  <c r="AD109" i="56" a="1"/>
  <c r="AD109" i="56" s="1"/>
  <c r="AE109" i="56"/>
  <c r="AF109" i="56"/>
  <c r="AG109" i="56"/>
  <c r="K110" i="56"/>
  <c r="L110" i="56"/>
  <c r="AH110" i="56"/>
  <c r="N110" i="56"/>
  <c r="O110" i="56"/>
  <c r="P110" i="56"/>
  <c r="Q110" i="56"/>
  <c r="R110" i="56"/>
  <c r="AB110" i="56"/>
  <c r="AC110" i="56" a="1"/>
  <c r="AC110" i="56" s="1"/>
  <c r="AD110" i="56" a="1"/>
  <c r="AD110" i="56" s="1"/>
  <c r="AE110" i="56"/>
  <c r="AF110" i="56"/>
  <c r="AG110" i="56"/>
  <c r="K111" i="56"/>
  <c r="L111" i="56"/>
  <c r="AB111" i="56"/>
  <c r="AC111" i="56" a="1"/>
  <c r="AC111" i="56" s="1"/>
  <c r="AD111" i="56" a="1"/>
  <c r="AD111" i="56" s="1"/>
  <c r="AE111" i="56"/>
  <c r="AF111" i="56"/>
  <c r="AG111" i="56"/>
  <c r="K112" i="56"/>
  <c r="R112" i="56"/>
  <c r="AB112" i="56"/>
  <c r="AC112" i="56" a="1"/>
  <c r="AC112" i="56" s="1"/>
  <c r="AD112" i="56" a="1"/>
  <c r="AD112" i="56" s="1"/>
  <c r="AE112" i="56"/>
  <c r="AF112" i="56"/>
  <c r="AG112" i="56"/>
  <c r="K113" i="56"/>
  <c r="L113" i="56" s="1"/>
  <c r="N113" i="56"/>
  <c r="O113" i="56"/>
  <c r="P113" i="56"/>
  <c r="AB113" i="56"/>
  <c r="AC113" i="56" a="1"/>
  <c r="AC113" i="56" s="1"/>
  <c r="AD113" i="56" a="1"/>
  <c r="AD113" i="56" s="1"/>
  <c r="AE113" i="56"/>
  <c r="AF113" i="56"/>
  <c r="AG113" i="56"/>
  <c r="K114" i="56"/>
  <c r="L114" i="56" s="1"/>
  <c r="AB114" i="56"/>
  <c r="AC114" i="56" a="1"/>
  <c r="AC114" i="56" s="1"/>
  <c r="AD114" i="56" a="1"/>
  <c r="AD114" i="56" s="1"/>
  <c r="AE114" i="56"/>
  <c r="AF114" i="56"/>
  <c r="AG114" i="56"/>
  <c r="K115" i="56"/>
  <c r="R115" i="56" s="1"/>
  <c r="L115" i="56"/>
  <c r="N115" i="56"/>
  <c r="O115" i="56"/>
  <c r="P115" i="56"/>
  <c r="Q115" i="56"/>
  <c r="AB115" i="56"/>
  <c r="AC115" i="56" a="1"/>
  <c r="AC115" i="56" s="1"/>
  <c r="AD115" i="56" a="1"/>
  <c r="AD115" i="56" s="1"/>
  <c r="AE115" i="56"/>
  <c r="AF115" i="56"/>
  <c r="AG115" i="56"/>
  <c r="K116" i="56"/>
  <c r="L116" i="56"/>
  <c r="AB116" i="56"/>
  <c r="AC116" i="56" a="1"/>
  <c r="AC116" i="56" s="1"/>
  <c r="AD116" i="56" a="1"/>
  <c r="AD116" i="56" s="1"/>
  <c r="AE116" i="56"/>
  <c r="AF116" i="56"/>
  <c r="AG116" i="56"/>
  <c r="K117" i="56"/>
  <c r="Q117" i="56" s="1"/>
  <c r="N117" i="56"/>
  <c r="O117" i="56"/>
  <c r="P117" i="56"/>
  <c r="AB117" i="56"/>
  <c r="AC117" i="56" a="1"/>
  <c r="AC117" i="56" s="1"/>
  <c r="AD117" i="56" a="1"/>
  <c r="AD117" i="56" s="1"/>
  <c r="AE117" i="56"/>
  <c r="AF117" i="56"/>
  <c r="AG117" i="56"/>
  <c r="K118" i="56"/>
  <c r="Q118" i="56" s="1"/>
  <c r="R118" i="56"/>
  <c r="AB118" i="56"/>
  <c r="AC118" i="56" a="1"/>
  <c r="AC118" i="56" s="1"/>
  <c r="AD118" i="56" a="1"/>
  <c r="AD118" i="56" s="1"/>
  <c r="AE118" i="56"/>
  <c r="AF118" i="56"/>
  <c r="AG118" i="56"/>
  <c r="K119" i="56"/>
  <c r="O119" i="56" s="1"/>
  <c r="L119" i="56"/>
  <c r="N119" i="56"/>
  <c r="AB119" i="56"/>
  <c r="AC119" i="56" a="1"/>
  <c r="AC119" i="56" s="1"/>
  <c r="AD119" i="56" a="1"/>
  <c r="AD119" i="56" s="1"/>
  <c r="AE119" i="56"/>
  <c r="AF119" i="56"/>
  <c r="AG119" i="56"/>
  <c r="K120" i="56"/>
  <c r="R120" i="56" s="1"/>
  <c r="L120" i="56"/>
  <c r="N120" i="56"/>
  <c r="O120" i="56"/>
  <c r="P120" i="56"/>
  <c r="Q120" i="56"/>
  <c r="AB120" i="56"/>
  <c r="AC120" i="56" a="1"/>
  <c r="AC120" i="56" s="1"/>
  <c r="AD120" i="56" a="1"/>
  <c r="AD120" i="56" s="1"/>
  <c r="AE120" i="56"/>
  <c r="AF120" i="56"/>
  <c r="AG120" i="56"/>
  <c r="K121" i="56"/>
  <c r="L121" i="56"/>
  <c r="R121" i="56"/>
  <c r="AB121" i="56"/>
  <c r="AC121" i="56" a="1"/>
  <c r="AC121" i="56" s="1"/>
  <c r="AD121" i="56" a="1"/>
  <c r="AD121" i="56" s="1"/>
  <c r="AE121" i="56"/>
  <c r="AF121" i="56"/>
  <c r="AG121" i="56"/>
  <c r="K122" i="56"/>
  <c r="P122" i="56" s="1"/>
  <c r="L122" i="56"/>
  <c r="N122" i="56"/>
  <c r="O122" i="56"/>
  <c r="R122" i="56"/>
  <c r="AB122" i="56"/>
  <c r="AC122" i="56" a="1"/>
  <c r="AC122" i="56" s="1"/>
  <c r="AD122" i="56" a="1"/>
  <c r="AD122" i="56" s="1"/>
  <c r="AE122" i="56"/>
  <c r="AF122" i="56"/>
  <c r="AG122" i="56"/>
  <c r="K123" i="56"/>
  <c r="L123" i="56"/>
  <c r="N123" i="56"/>
  <c r="O123" i="56"/>
  <c r="P123" i="56"/>
  <c r="Q123" i="56"/>
  <c r="R123" i="56"/>
  <c r="AB123" i="56"/>
  <c r="AC123" i="56" a="1"/>
  <c r="AC123" i="56" s="1"/>
  <c r="AD123" i="56" a="1"/>
  <c r="AD123" i="56" s="1"/>
  <c r="AE123" i="56"/>
  <c r="AF123" i="56"/>
  <c r="AG123" i="56"/>
  <c r="K124" i="56"/>
  <c r="L124" i="56"/>
  <c r="AB124" i="56"/>
  <c r="AC124" i="56" a="1"/>
  <c r="AC124" i="56" s="1"/>
  <c r="AD124" i="56" a="1"/>
  <c r="AD124" i="56" s="1"/>
  <c r="AE124" i="56"/>
  <c r="AF124" i="56"/>
  <c r="AG124" i="56"/>
  <c r="K125" i="56"/>
  <c r="Q125" i="56" s="1"/>
  <c r="N125" i="56"/>
  <c r="O125" i="56"/>
  <c r="P125" i="56"/>
  <c r="AB125" i="56"/>
  <c r="AC125" i="56" a="1"/>
  <c r="AC125" i="56" s="1"/>
  <c r="AD125" i="56" a="1"/>
  <c r="AD125" i="56" s="1"/>
  <c r="AE125" i="56"/>
  <c r="AF125" i="56"/>
  <c r="AG125" i="56"/>
  <c r="K126" i="56"/>
  <c r="P126" i="56" s="1"/>
  <c r="AB126" i="56"/>
  <c r="AC126" i="56" a="1"/>
  <c r="AC126" i="56" s="1"/>
  <c r="AD126" i="56" a="1"/>
  <c r="AD126" i="56" s="1"/>
  <c r="AE126" i="56"/>
  <c r="AF126" i="56"/>
  <c r="AG126" i="56"/>
  <c r="K127" i="56"/>
  <c r="L127" i="56"/>
  <c r="AB127" i="56"/>
  <c r="AC127" i="56" a="1"/>
  <c r="AC127" i="56" s="1"/>
  <c r="AD127" i="56" a="1"/>
  <c r="AD127" i="56" s="1"/>
  <c r="AE127" i="56"/>
  <c r="AF127" i="56"/>
  <c r="AG127" i="56"/>
  <c r="K128" i="56"/>
  <c r="R128" i="56" s="1"/>
  <c r="N128" i="56"/>
  <c r="O128" i="56"/>
  <c r="P128" i="56"/>
  <c r="Q128" i="56"/>
  <c r="AB128" i="56"/>
  <c r="AC128" i="56" a="1"/>
  <c r="AC128" i="56" s="1"/>
  <c r="AD128" i="56" a="1"/>
  <c r="AD128" i="56" s="1"/>
  <c r="AE128" i="56"/>
  <c r="AF128" i="56"/>
  <c r="AG128" i="56"/>
  <c r="K129" i="56"/>
  <c r="L129" i="56" s="1"/>
  <c r="R129" i="56"/>
  <c r="AB129" i="56"/>
  <c r="AC129" i="56" a="1"/>
  <c r="AC129" i="56" s="1"/>
  <c r="AD129" i="56" a="1"/>
  <c r="AD129" i="56" s="1"/>
  <c r="AE129" i="56"/>
  <c r="AF129" i="56"/>
  <c r="AG129" i="56"/>
  <c r="K130" i="56"/>
  <c r="P130" i="56" s="1"/>
  <c r="L130" i="56"/>
  <c r="N130" i="56"/>
  <c r="O130" i="56"/>
  <c r="AB130" i="56"/>
  <c r="AC130" i="56" a="1"/>
  <c r="AC130" i="56" s="1"/>
  <c r="AD130" i="56" a="1"/>
  <c r="AD130" i="56" s="1"/>
  <c r="AE130" i="56"/>
  <c r="AF130" i="56"/>
  <c r="AG130" i="56"/>
  <c r="K131" i="56"/>
  <c r="L131" i="56"/>
  <c r="N131" i="56"/>
  <c r="O131" i="56"/>
  <c r="P131" i="56"/>
  <c r="Q131" i="56"/>
  <c r="R131" i="56"/>
  <c r="AB131" i="56"/>
  <c r="AC131" i="56" a="1"/>
  <c r="AC131" i="56" s="1"/>
  <c r="AD131" i="56" a="1"/>
  <c r="AD131" i="56" s="1"/>
  <c r="AE131" i="56"/>
  <c r="AF131" i="56"/>
  <c r="AG131" i="56"/>
  <c r="K132" i="56"/>
  <c r="L132" i="56"/>
  <c r="P132" i="56"/>
  <c r="Q132" i="56"/>
  <c r="R132" i="56"/>
  <c r="AB132" i="56"/>
  <c r="AC132" i="56" a="1"/>
  <c r="AC132" i="56" s="1"/>
  <c r="AD132" i="56" a="1"/>
  <c r="AD132" i="56" s="1"/>
  <c r="AE132" i="56"/>
  <c r="AF132" i="56"/>
  <c r="AG132" i="56"/>
  <c r="K133" i="56"/>
  <c r="Q133" i="56" s="1"/>
  <c r="N133" i="56"/>
  <c r="O133" i="56"/>
  <c r="P133" i="56"/>
  <c r="R133" i="56"/>
  <c r="AB133" i="56"/>
  <c r="AC133" i="56" a="1"/>
  <c r="AC133" i="56" s="1"/>
  <c r="AD133" i="56" a="1"/>
  <c r="AD133" i="56" s="1"/>
  <c r="AE133" i="56"/>
  <c r="AF133" i="56"/>
  <c r="AG133" i="56"/>
  <c r="K134" i="56"/>
  <c r="L134" i="56"/>
  <c r="N134" i="56"/>
  <c r="Q134" i="56"/>
  <c r="AB134" i="56"/>
  <c r="AC134" i="56" a="1"/>
  <c r="AC134" i="56" s="1"/>
  <c r="AD134" i="56" a="1"/>
  <c r="AD134" i="56" s="1"/>
  <c r="AE134" i="56"/>
  <c r="AF134" i="56"/>
  <c r="AG134" i="56"/>
  <c r="K135" i="56"/>
  <c r="L135" i="56"/>
  <c r="N135" i="56"/>
  <c r="O135" i="56"/>
  <c r="P135" i="56"/>
  <c r="Q135" i="56"/>
  <c r="R135" i="56"/>
  <c r="AB135" i="56"/>
  <c r="AC135" i="56" a="1"/>
  <c r="AC135" i="56" s="1"/>
  <c r="AD135" i="56" a="1"/>
  <c r="AD135" i="56" s="1"/>
  <c r="AE135" i="56"/>
  <c r="AF135" i="56"/>
  <c r="AG135" i="56"/>
  <c r="K136" i="56"/>
  <c r="L136" i="56"/>
  <c r="O136" i="56"/>
  <c r="P136" i="56"/>
  <c r="Q136" i="56"/>
  <c r="R136" i="56"/>
  <c r="AB136" i="56"/>
  <c r="AC136" i="56" a="1"/>
  <c r="AC136" i="56" s="1"/>
  <c r="AD136" i="56" a="1"/>
  <c r="AD136" i="56" s="1"/>
  <c r="AE136" i="56"/>
  <c r="AF136" i="56"/>
  <c r="AG136" i="56"/>
  <c r="K137" i="56"/>
  <c r="L137" i="56"/>
  <c r="N137" i="56"/>
  <c r="O137" i="56"/>
  <c r="R137" i="56"/>
  <c r="AB137" i="56"/>
  <c r="AC137" i="56" a="1"/>
  <c r="AC137" i="56" s="1"/>
  <c r="AD137" i="56" a="1"/>
  <c r="AD137" i="56" s="1"/>
  <c r="AE137" i="56"/>
  <c r="AF137" i="56"/>
  <c r="AG137" i="56"/>
  <c r="K138" i="56"/>
  <c r="L138" i="56" s="1"/>
  <c r="N138" i="56"/>
  <c r="O138" i="56"/>
  <c r="P138" i="56"/>
  <c r="Q138" i="56"/>
  <c r="R138" i="56"/>
  <c r="AB138" i="56"/>
  <c r="AC138" i="56" a="1"/>
  <c r="AC138" i="56" s="1"/>
  <c r="AD138" i="56" a="1"/>
  <c r="AD138" i="56" s="1"/>
  <c r="AE138" i="56"/>
  <c r="AF138" i="56"/>
  <c r="AG138" i="56"/>
  <c r="K139" i="56"/>
  <c r="L139" i="56" s="1"/>
  <c r="AB139" i="56"/>
  <c r="AC139" i="56" a="1"/>
  <c r="AC139" i="56" s="1"/>
  <c r="AD139" i="56" a="1"/>
  <c r="AD139" i="56" s="1"/>
  <c r="AE139" i="56"/>
  <c r="AF139" i="56"/>
  <c r="AG139" i="56"/>
  <c r="K140" i="56"/>
  <c r="L140" i="56"/>
  <c r="AB140" i="56"/>
  <c r="AC140" i="56" a="1"/>
  <c r="AC140" i="56" s="1"/>
  <c r="AD140" i="56" a="1"/>
  <c r="AD140" i="56" s="1"/>
  <c r="AE140" i="56"/>
  <c r="AF140" i="56"/>
  <c r="AG140" i="56"/>
  <c r="K141" i="56"/>
  <c r="N141" i="56"/>
  <c r="O141" i="56"/>
  <c r="P141" i="56"/>
  <c r="Q141" i="56"/>
  <c r="R141" i="56"/>
  <c r="AB141" i="56"/>
  <c r="AC141" i="56" a="1"/>
  <c r="AC141" i="56" s="1"/>
  <c r="AD141" i="56" a="1"/>
  <c r="AD141" i="56" s="1"/>
  <c r="AE141" i="56"/>
  <c r="AF141" i="56"/>
  <c r="AG141" i="56"/>
  <c r="K142" i="56"/>
  <c r="L142" i="56" s="1"/>
  <c r="N142" i="56"/>
  <c r="Q142" i="56"/>
  <c r="R142" i="56"/>
  <c r="AB142" i="56"/>
  <c r="AC142" i="56" a="1"/>
  <c r="AC142" i="56" s="1"/>
  <c r="AD142" i="56" a="1"/>
  <c r="AD142" i="56" s="1"/>
  <c r="AE142" i="56"/>
  <c r="AF142" i="56"/>
  <c r="AG142" i="56"/>
  <c r="K143" i="56"/>
  <c r="L143" i="56"/>
  <c r="N143" i="56"/>
  <c r="O143" i="56"/>
  <c r="P143" i="56"/>
  <c r="Q143" i="56"/>
  <c r="R143" i="56"/>
  <c r="AB143" i="56"/>
  <c r="AC143" i="56" a="1"/>
  <c r="AC143" i="56" s="1"/>
  <c r="AD143" i="56" a="1"/>
  <c r="AD143" i="56" s="1"/>
  <c r="AE143" i="56"/>
  <c r="AF143" i="56"/>
  <c r="AG143" i="56"/>
  <c r="K144" i="56"/>
  <c r="L144" i="56"/>
  <c r="O144" i="56"/>
  <c r="P144" i="56"/>
  <c r="Q144" i="56"/>
  <c r="R144" i="56"/>
  <c r="AB144" i="56"/>
  <c r="AC144" i="56" a="1"/>
  <c r="AC144" i="56" s="1"/>
  <c r="AD144" i="56" a="1"/>
  <c r="AD144" i="56" s="1"/>
  <c r="AE144" i="56"/>
  <c r="AF144" i="56"/>
  <c r="AG144" i="56"/>
  <c r="K145" i="56"/>
  <c r="L145" i="56"/>
  <c r="N145" i="56"/>
  <c r="O145" i="56"/>
  <c r="R145" i="56"/>
  <c r="AB145" i="56"/>
  <c r="AC145" i="56" a="1"/>
  <c r="AC145" i="56" s="1"/>
  <c r="AD145" i="56" a="1"/>
  <c r="AD145" i="56" s="1"/>
  <c r="AE145" i="56"/>
  <c r="AF145" i="56"/>
  <c r="AG145" i="56"/>
  <c r="K146" i="56"/>
  <c r="L146" i="56" s="1"/>
  <c r="N146" i="56"/>
  <c r="O146" i="56"/>
  <c r="P146" i="56"/>
  <c r="Q146" i="56"/>
  <c r="R146" i="56"/>
  <c r="AB146" i="56"/>
  <c r="AC146" i="56" a="1"/>
  <c r="AC146" i="56" s="1"/>
  <c r="AD146" i="56" a="1"/>
  <c r="AD146" i="56" s="1"/>
  <c r="AE146" i="56"/>
  <c r="AF146" i="56"/>
  <c r="AG146" i="56"/>
  <c r="K147" i="56"/>
  <c r="L147" i="56"/>
  <c r="AB147" i="56"/>
  <c r="AC147" i="56" a="1"/>
  <c r="AC147" i="56" s="1"/>
  <c r="AD147" i="56" a="1"/>
  <c r="AD147" i="56" s="1"/>
  <c r="AE147" i="56"/>
  <c r="AF147" i="56"/>
  <c r="AG147" i="56"/>
  <c r="K148" i="56"/>
  <c r="L148" i="56" s="1"/>
  <c r="AB148" i="56"/>
  <c r="AC148" i="56" a="1"/>
  <c r="AC148" i="56" s="1"/>
  <c r="AD148" i="56" a="1"/>
  <c r="AD148" i="56" s="1"/>
  <c r="AE148" i="56"/>
  <c r="AF148" i="56"/>
  <c r="AG148" i="56"/>
  <c r="K149" i="56"/>
  <c r="N149" i="56" s="1"/>
  <c r="O149" i="56"/>
  <c r="P149" i="56"/>
  <c r="Q149" i="56"/>
  <c r="R149" i="56"/>
  <c r="AB149" i="56"/>
  <c r="AC149" i="56" a="1"/>
  <c r="AC149" i="56" s="1"/>
  <c r="AD149" i="56" a="1"/>
  <c r="AD149" i="56" s="1"/>
  <c r="AE149" i="56"/>
  <c r="AF149" i="56"/>
  <c r="AG149" i="56"/>
  <c r="K150" i="56"/>
  <c r="L150" i="56"/>
  <c r="N150" i="56"/>
  <c r="Q150" i="56"/>
  <c r="R150" i="56"/>
  <c r="AB150" i="56"/>
  <c r="AC150" i="56" a="1"/>
  <c r="AC150" i="56" s="1"/>
  <c r="AD150" i="56" a="1"/>
  <c r="AD150" i="56" s="1"/>
  <c r="AE150" i="56"/>
  <c r="AF150" i="56"/>
  <c r="AG150" i="56"/>
  <c r="K151" i="56"/>
  <c r="L151" i="56"/>
  <c r="N151" i="56"/>
  <c r="O151" i="56"/>
  <c r="P151" i="56"/>
  <c r="Q151" i="56"/>
  <c r="R151" i="56"/>
  <c r="AB151" i="56"/>
  <c r="AC151" i="56" a="1"/>
  <c r="AC151" i="56" s="1"/>
  <c r="AD151" i="56" a="1"/>
  <c r="AD151" i="56" s="1"/>
  <c r="AE151" i="56"/>
  <c r="AF151" i="56"/>
  <c r="AG151" i="56"/>
  <c r="K152" i="56"/>
  <c r="AB152" i="56"/>
  <c r="AC152" i="56" a="1"/>
  <c r="AC152" i="56" s="1"/>
  <c r="AD152" i="56" a="1"/>
  <c r="AD152" i="56" s="1"/>
  <c r="AE152" i="56"/>
  <c r="AF152" i="56"/>
  <c r="AG152" i="56"/>
  <c r="K153" i="56"/>
  <c r="AB153" i="56"/>
  <c r="AC153" i="56" a="1"/>
  <c r="AC153" i="56" s="1"/>
  <c r="AD153" i="56" a="1"/>
  <c r="AD153" i="56" s="1"/>
  <c r="AE153" i="56"/>
  <c r="AF153" i="56"/>
  <c r="AG153" i="56"/>
  <c r="K154" i="56"/>
  <c r="L154" i="56" s="1"/>
  <c r="N154" i="56"/>
  <c r="O154" i="56"/>
  <c r="P154" i="56"/>
  <c r="Q154" i="56"/>
  <c r="R154" i="56"/>
  <c r="AB154" i="56"/>
  <c r="AC154" i="56" a="1"/>
  <c r="AC154" i="56" s="1"/>
  <c r="AD154" i="56" a="1"/>
  <c r="AD154" i="56" s="1"/>
  <c r="AE154" i="56"/>
  <c r="AF154" i="56"/>
  <c r="AG154" i="56"/>
  <c r="K155" i="56"/>
  <c r="L155" i="56"/>
  <c r="P155" i="56"/>
  <c r="AB155" i="56"/>
  <c r="AC155" i="56" a="1"/>
  <c r="AC155" i="56" s="1"/>
  <c r="AD155" i="56" a="1"/>
  <c r="AD155" i="56" s="1"/>
  <c r="AE155" i="56"/>
  <c r="AF155" i="56"/>
  <c r="AG155" i="56"/>
  <c r="K156" i="56"/>
  <c r="L156" i="56"/>
  <c r="N156" i="56"/>
  <c r="AB156" i="56"/>
  <c r="AC156" i="56" a="1"/>
  <c r="AC156" i="56" s="1"/>
  <c r="AD156" i="56" a="1"/>
  <c r="AD156" i="56" s="1"/>
  <c r="AE156" i="56"/>
  <c r="AF156" i="56"/>
  <c r="AG156" i="56"/>
  <c r="K157" i="56"/>
  <c r="P157" i="56"/>
  <c r="AB157" i="56"/>
  <c r="AC157" i="56" a="1"/>
  <c r="AC157" i="56" s="1"/>
  <c r="AD157" i="56" a="1"/>
  <c r="AD157" i="56" s="1"/>
  <c r="AE157" i="56"/>
  <c r="AF157" i="56"/>
  <c r="AG157" i="56"/>
  <c r="K158" i="56"/>
  <c r="L158" i="56"/>
  <c r="N158" i="56"/>
  <c r="Q158" i="56"/>
  <c r="R158" i="56"/>
  <c r="AB158" i="56"/>
  <c r="AC158" i="56" a="1"/>
  <c r="AC158" i="56" s="1"/>
  <c r="AD158" i="56" a="1"/>
  <c r="AD158" i="56" s="1"/>
  <c r="AE158" i="56"/>
  <c r="AF158" i="56"/>
  <c r="AG158" i="56"/>
  <c r="K159" i="56"/>
  <c r="L159" i="56"/>
  <c r="N159" i="56"/>
  <c r="O159" i="56"/>
  <c r="P159" i="56"/>
  <c r="Q159" i="56"/>
  <c r="R159" i="56"/>
  <c r="AB159" i="56"/>
  <c r="AC159" i="56" a="1"/>
  <c r="AC159" i="56" s="1"/>
  <c r="AD159" i="56" a="1"/>
  <c r="AD159" i="56" s="1"/>
  <c r="AE159" i="56"/>
  <c r="AF159" i="56"/>
  <c r="AG159" i="56"/>
  <c r="K160" i="56"/>
  <c r="AB160" i="56"/>
  <c r="AC160" i="56" a="1"/>
  <c r="AC160" i="56" s="1"/>
  <c r="AD160" i="56" a="1"/>
  <c r="AD160" i="56" s="1"/>
  <c r="AE160" i="56"/>
  <c r="AF160" i="56"/>
  <c r="AG160" i="56"/>
  <c r="K161" i="56"/>
  <c r="L161" i="56" s="1"/>
  <c r="AB161" i="56"/>
  <c r="AC161" i="56" a="1"/>
  <c r="AC161" i="56" s="1"/>
  <c r="AD161" i="56" a="1"/>
  <c r="AD161" i="56" s="1"/>
  <c r="AE161" i="56"/>
  <c r="AF161" i="56"/>
  <c r="AG161" i="56"/>
  <c r="K162" i="56"/>
  <c r="L162" i="56" s="1"/>
  <c r="N162" i="56"/>
  <c r="O162" i="56"/>
  <c r="P162" i="56"/>
  <c r="Q162" i="56"/>
  <c r="R162" i="56"/>
  <c r="AB162" i="56"/>
  <c r="AC162" i="56" a="1"/>
  <c r="AC162" i="56" s="1"/>
  <c r="AD162" i="56" a="1"/>
  <c r="AD162" i="56" s="1"/>
  <c r="AE162" i="56"/>
  <c r="AF162" i="56"/>
  <c r="AG162" i="56"/>
  <c r="K163" i="56"/>
  <c r="L163" i="56"/>
  <c r="P163" i="56"/>
  <c r="Q163" i="56"/>
  <c r="AB163" i="56"/>
  <c r="AC163" i="56" a="1"/>
  <c r="AC163" i="56" s="1"/>
  <c r="AD163" i="56" a="1"/>
  <c r="AD163" i="56" s="1"/>
  <c r="AE163" i="56"/>
  <c r="AF163" i="56"/>
  <c r="AG163" i="56"/>
  <c r="K164" i="56"/>
  <c r="L164" i="56"/>
  <c r="N164" i="56"/>
  <c r="O164" i="56"/>
  <c r="AB164" i="56"/>
  <c r="AC164" i="56" a="1"/>
  <c r="AC164" i="56" s="1"/>
  <c r="AD164" i="56" a="1"/>
  <c r="AD164" i="56" s="1"/>
  <c r="AE164" i="56"/>
  <c r="AF164" i="56"/>
  <c r="AG164" i="56"/>
  <c r="K165" i="56"/>
  <c r="Q165" i="56"/>
  <c r="AB165" i="56"/>
  <c r="AC165" i="56" a="1"/>
  <c r="AC165" i="56" s="1"/>
  <c r="AD165" i="56" a="1"/>
  <c r="AD165" i="56" s="1"/>
  <c r="AE165" i="56"/>
  <c r="AF165" i="56"/>
  <c r="AG165" i="56"/>
  <c r="K166" i="56"/>
  <c r="N166" i="56"/>
  <c r="AB166" i="56"/>
  <c r="AC166" i="56" a="1"/>
  <c r="AC166" i="56" s="1"/>
  <c r="AD166" i="56" a="1"/>
  <c r="AD166" i="56" s="1"/>
  <c r="AE166" i="56"/>
  <c r="AF166" i="56"/>
  <c r="AG166" i="56"/>
  <c r="K167" i="56"/>
  <c r="L167" i="56"/>
  <c r="N167" i="56"/>
  <c r="O167" i="56"/>
  <c r="P167" i="56"/>
  <c r="Q167" i="56"/>
  <c r="R167" i="56"/>
  <c r="AB167" i="56"/>
  <c r="AC167" i="56" a="1"/>
  <c r="AC167" i="56" s="1"/>
  <c r="AD167" i="56" a="1"/>
  <c r="AD167" i="56" s="1"/>
  <c r="AE167" i="56"/>
  <c r="AF167" i="56"/>
  <c r="AG167" i="56"/>
  <c r="K168" i="56"/>
  <c r="AB168" i="56"/>
  <c r="AC168" i="56" a="1"/>
  <c r="AC168" i="56" s="1"/>
  <c r="AD168" i="56" a="1"/>
  <c r="AD168" i="56" s="1"/>
  <c r="AE168" i="56"/>
  <c r="AF168" i="56"/>
  <c r="AG168" i="56"/>
  <c r="K169" i="56"/>
  <c r="L169" i="56" s="1"/>
  <c r="AB169" i="56"/>
  <c r="AC169" i="56" a="1"/>
  <c r="AC169" i="56" s="1"/>
  <c r="AD169" i="56" a="1"/>
  <c r="AD169" i="56" s="1"/>
  <c r="AE169" i="56"/>
  <c r="AF169" i="56"/>
  <c r="AG169" i="56"/>
  <c r="K170" i="56"/>
  <c r="L170" i="56" s="1"/>
  <c r="N170" i="56"/>
  <c r="O170" i="56"/>
  <c r="P170" i="56"/>
  <c r="Q170" i="56"/>
  <c r="R170" i="56"/>
  <c r="AB170" i="56"/>
  <c r="AC170" i="56" a="1"/>
  <c r="AC170" i="56" s="1"/>
  <c r="AD170" i="56" a="1"/>
  <c r="AD170" i="56" s="1"/>
  <c r="AE170" i="56"/>
  <c r="AF170" i="56"/>
  <c r="AG170" i="56"/>
  <c r="K171" i="56"/>
  <c r="O171" i="56" s="1"/>
  <c r="L171" i="56"/>
  <c r="N171" i="56"/>
  <c r="R171" i="56"/>
  <c r="AB171" i="56"/>
  <c r="AC171" i="56" a="1"/>
  <c r="AC171" i="56" s="1"/>
  <c r="AD171" i="56" a="1"/>
  <c r="AD171" i="56" s="1"/>
  <c r="AE171" i="56"/>
  <c r="AF171" i="56"/>
  <c r="AG171" i="56"/>
  <c r="K172" i="56"/>
  <c r="L172" i="56"/>
  <c r="AH172" i="56"/>
  <c r="N172" i="56"/>
  <c r="O172" i="56"/>
  <c r="P172" i="56"/>
  <c r="Q172" i="56"/>
  <c r="R172" i="56"/>
  <c r="AB172" i="56"/>
  <c r="AC172" i="56" a="1"/>
  <c r="AC172" i="56" s="1"/>
  <c r="AD172" i="56" a="1"/>
  <c r="AD172" i="56" s="1"/>
  <c r="AE172" i="56"/>
  <c r="AF172" i="56"/>
  <c r="AG172" i="56"/>
  <c r="K173" i="56"/>
  <c r="L173" i="56"/>
  <c r="P173" i="56"/>
  <c r="AB173" i="56"/>
  <c r="AC173" i="56" a="1"/>
  <c r="AC173" i="56" s="1"/>
  <c r="AD173" i="56" a="1"/>
  <c r="AD173" i="56" s="1"/>
  <c r="AE173" i="56"/>
  <c r="AF173" i="56"/>
  <c r="AG173" i="56"/>
  <c r="K174" i="56"/>
  <c r="N174" i="56"/>
  <c r="O174" i="56"/>
  <c r="P174" i="56"/>
  <c r="AB174" i="56"/>
  <c r="AC174" i="56" a="1"/>
  <c r="AC174" i="56" s="1"/>
  <c r="AD174" i="56" a="1"/>
  <c r="AD174" i="56" s="1"/>
  <c r="AE174" i="56"/>
  <c r="AF174" i="56"/>
  <c r="AG174" i="56"/>
  <c r="K175" i="56"/>
  <c r="N175" i="56" s="1"/>
  <c r="Q175" i="56"/>
  <c r="R175" i="56"/>
  <c r="AB175" i="56"/>
  <c r="AC175" i="56" a="1"/>
  <c r="AC175" i="56" s="1"/>
  <c r="AD175" i="56" a="1"/>
  <c r="AD175" i="56" s="1"/>
  <c r="AE175" i="56"/>
  <c r="AF175" i="56"/>
  <c r="AG175" i="56"/>
  <c r="K176" i="56"/>
  <c r="O176" i="56" s="1"/>
  <c r="L176" i="56"/>
  <c r="N176" i="56"/>
  <c r="Q176" i="56"/>
  <c r="AB176" i="56"/>
  <c r="AC176" i="56" a="1"/>
  <c r="AC176" i="56" s="1"/>
  <c r="AD176" i="56" a="1"/>
  <c r="AD176" i="56" s="1"/>
  <c r="AE176" i="56"/>
  <c r="AF176" i="56"/>
  <c r="AG176" i="56"/>
  <c r="K177" i="56"/>
  <c r="R177" i="56" s="1"/>
  <c r="L177" i="56"/>
  <c r="N177" i="56"/>
  <c r="O177" i="56"/>
  <c r="P177" i="56"/>
  <c r="Q177" i="56"/>
  <c r="AB177" i="56"/>
  <c r="AC177" i="56" a="1"/>
  <c r="AC177" i="56" s="1"/>
  <c r="AD177" i="56" a="1"/>
  <c r="AD177" i="56" s="1"/>
  <c r="AE177" i="56"/>
  <c r="AF177" i="56"/>
  <c r="AG177" i="56"/>
  <c r="K178" i="56"/>
  <c r="L178" i="56"/>
  <c r="O178" i="56"/>
  <c r="R178" i="56"/>
  <c r="AB178" i="56"/>
  <c r="AC178" i="56" a="1"/>
  <c r="AC178" i="56" s="1"/>
  <c r="AD178" i="56" a="1"/>
  <c r="AD178" i="56" s="1"/>
  <c r="AE178" i="56"/>
  <c r="AF178" i="56"/>
  <c r="AG178" i="56"/>
  <c r="K179" i="56"/>
  <c r="P179" i="56" s="1"/>
  <c r="L179" i="56"/>
  <c r="N179" i="56"/>
  <c r="O179" i="56"/>
  <c r="R179" i="56"/>
  <c r="AB179" i="56"/>
  <c r="AC179" i="56" a="1"/>
  <c r="AC179" i="56" s="1"/>
  <c r="AD179" i="56" a="1"/>
  <c r="AD179" i="56" s="1"/>
  <c r="AE179" i="56"/>
  <c r="AF179" i="56"/>
  <c r="AG179" i="56"/>
  <c r="K180" i="56"/>
  <c r="L180" i="56"/>
  <c r="N180" i="56"/>
  <c r="O180" i="56"/>
  <c r="P180" i="56"/>
  <c r="Q180" i="56"/>
  <c r="R180" i="56"/>
  <c r="AB180" i="56"/>
  <c r="AC180" i="56" a="1"/>
  <c r="AC180" i="56" s="1"/>
  <c r="AD180" i="56" a="1"/>
  <c r="AD180" i="56" s="1"/>
  <c r="AE180" i="56"/>
  <c r="AF180" i="56"/>
  <c r="AG180" i="56"/>
  <c r="K181" i="56"/>
  <c r="L181" i="56"/>
  <c r="P181" i="56"/>
  <c r="AB181" i="56"/>
  <c r="AC181" i="56" a="1"/>
  <c r="AC181" i="56" s="1"/>
  <c r="AD181" i="56" a="1"/>
  <c r="AD181" i="56" s="1"/>
  <c r="AE181" i="56"/>
  <c r="AF181" i="56"/>
  <c r="AG181" i="56"/>
  <c r="K182" i="56"/>
  <c r="P182" i="56"/>
  <c r="AB182" i="56"/>
  <c r="AC182" i="56" a="1"/>
  <c r="AC182" i="56" s="1"/>
  <c r="AD182" i="56" a="1"/>
  <c r="AD182" i="56" s="1"/>
  <c r="AE182" i="56"/>
  <c r="AF182" i="56"/>
  <c r="AG182" i="56"/>
  <c r="K183" i="56"/>
  <c r="AB183" i="56"/>
  <c r="AC183" i="56" a="1"/>
  <c r="AC183" i="56" s="1"/>
  <c r="AD183" i="56" a="1"/>
  <c r="AD183" i="56" s="1"/>
  <c r="AE183" i="56"/>
  <c r="AF183" i="56"/>
  <c r="AG183" i="56"/>
  <c r="K184" i="56"/>
  <c r="O184" i="56" s="1"/>
  <c r="L184" i="56"/>
  <c r="N184" i="56"/>
  <c r="Q184" i="56"/>
  <c r="AB184" i="56"/>
  <c r="AC184" i="56" a="1"/>
  <c r="AC184" i="56" s="1"/>
  <c r="AD184" i="56" a="1"/>
  <c r="AD184" i="56" s="1"/>
  <c r="AE184" i="56"/>
  <c r="AF184" i="56"/>
  <c r="AG184" i="56"/>
  <c r="K185" i="56"/>
  <c r="R185" i="56" s="1"/>
  <c r="L185" i="56"/>
  <c r="N185" i="56"/>
  <c r="O185" i="56"/>
  <c r="P185" i="56"/>
  <c r="Q185" i="56"/>
  <c r="AB185" i="56"/>
  <c r="AC185" i="56" a="1"/>
  <c r="AC185" i="56" s="1"/>
  <c r="AD185" i="56" a="1"/>
  <c r="AD185" i="56" s="1"/>
  <c r="AE185" i="56"/>
  <c r="AF185" i="56"/>
  <c r="AG185" i="56"/>
  <c r="K186" i="56"/>
  <c r="L186" i="56" s="1"/>
  <c r="R186" i="56"/>
  <c r="AB186" i="56"/>
  <c r="AC186" i="56" a="1"/>
  <c r="AC186" i="56" s="1"/>
  <c r="AD186" i="56" a="1"/>
  <c r="AD186" i="56" s="1"/>
  <c r="AE186" i="56"/>
  <c r="AF186" i="56"/>
  <c r="AG186" i="56"/>
  <c r="K187" i="56"/>
  <c r="P187" i="56" s="1"/>
  <c r="L187" i="56"/>
  <c r="N187" i="56"/>
  <c r="O187" i="56"/>
  <c r="R187" i="56"/>
  <c r="AB187" i="56"/>
  <c r="AC187" i="56" a="1"/>
  <c r="AC187" i="56" s="1"/>
  <c r="AD187" i="56" a="1"/>
  <c r="AD187" i="56" s="1"/>
  <c r="AE187" i="56"/>
  <c r="AF187" i="56"/>
  <c r="AG187" i="56"/>
  <c r="K188" i="56"/>
  <c r="L188" i="56" s="1"/>
  <c r="N188" i="56"/>
  <c r="O188" i="56"/>
  <c r="P188" i="56"/>
  <c r="Q188" i="56"/>
  <c r="R188" i="56"/>
  <c r="AB188" i="56"/>
  <c r="AC188" i="56" a="1"/>
  <c r="AC188" i="56" s="1"/>
  <c r="AD188" i="56" a="1"/>
  <c r="AD188" i="56" s="1"/>
  <c r="AE188" i="56"/>
  <c r="AF188" i="56"/>
  <c r="AG188" i="56"/>
  <c r="K189" i="56"/>
  <c r="AB189" i="56"/>
  <c r="AC189" i="56" a="1"/>
  <c r="AC189" i="56" s="1"/>
  <c r="AD189" i="56" a="1"/>
  <c r="AD189" i="56" s="1"/>
  <c r="AE189" i="56"/>
  <c r="AF189" i="56"/>
  <c r="AG189" i="56"/>
  <c r="K190" i="56"/>
  <c r="O190" i="56"/>
  <c r="AB190" i="56"/>
  <c r="AC190" i="56" a="1"/>
  <c r="AC190" i="56" s="1"/>
  <c r="AD190" i="56" a="1"/>
  <c r="AD190" i="56" s="1"/>
  <c r="AE190" i="56"/>
  <c r="AF190" i="56"/>
  <c r="AG190" i="56"/>
  <c r="K191" i="56"/>
  <c r="N191" i="56"/>
  <c r="R191" i="56"/>
  <c r="AB191" i="56"/>
  <c r="AC191" i="56" a="1"/>
  <c r="AC191" i="56" s="1"/>
  <c r="AD191" i="56" a="1"/>
  <c r="AD191" i="56" s="1"/>
  <c r="AE191" i="56"/>
  <c r="AF191" i="56"/>
  <c r="AG191" i="56"/>
  <c r="K192" i="56"/>
  <c r="O192" i="56" s="1"/>
  <c r="L192" i="56"/>
  <c r="N192" i="56"/>
  <c r="Q192" i="56"/>
  <c r="AB192" i="56"/>
  <c r="AC192" i="56" a="1"/>
  <c r="AC192" i="56" s="1"/>
  <c r="AD192" i="56" a="1"/>
  <c r="AD192" i="56" s="1"/>
  <c r="AE192" i="56"/>
  <c r="AF192" i="56"/>
  <c r="AG192" i="56"/>
  <c r="K193" i="56"/>
  <c r="R193" i="56" s="1"/>
  <c r="L193" i="56"/>
  <c r="N193" i="56"/>
  <c r="O193" i="56"/>
  <c r="P193" i="56"/>
  <c r="Q193" i="56"/>
  <c r="AB193" i="56"/>
  <c r="AC193" i="56" a="1"/>
  <c r="AC193" i="56" s="1"/>
  <c r="AD193" i="56" a="1"/>
  <c r="AD193" i="56" s="1"/>
  <c r="AE193" i="56"/>
  <c r="AF193" i="56"/>
  <c r="AG193" i="56"/>
  <c r="K194" i="56"/>
  <c r="O194" i="56" s="1"/>
  <c r="AB194" i="56"/>
  <c r="AC194" i="56" a="1"/>
  <c r="AC194" i="56" s="1"/>
  <c r="AD194" i="56" a="1"/>
  <c r="AD194" i="56" s="1"/>
  <c r="AE194" i="56"/>
  <c r="AF194" i="56"/>
  <c r="AG194" i="56"/>
  <c r="K195" i="56"/>
  <c r="P195" i="56" s="1"/>
  <c r="L195" i="56"/>
  <c r="N195" i="56"/>
  <c r="O195" i="56"/>
  <c r="R195" i="56"/>
  <c r="AB195" i="56"/>
  <c r="AC195" i="56" a="1"/>
  <c r="AC195" i="56" s="1"/>
  <c r="AD195" i="56" a="1"/>
  <c r="AD195" i="56" s="1"/>
  <c r="AE195" i="56"/>
  <c r="AF195" i="56"/>
  <c r="AG195" i="56"/>
  <c r="K196" i="56"/>
  <c r="L196" i="56" s="1"/>
  <c r="AH196" i="56" s="1"/>
  <c r="N196" i="56"/>
  <c r="O196" i="56"/>
  <c r="P196" i="56"/>
  <c r="Q196" i="56"/>
  <c r="R196" i="56"/>
  <c r="AB196" i="56"/>
  <c r="AC196" i="56" a="1"/>
  <c r="AC196" i="56" s="1"/>
  <c r="AD196" i="56" a="1"/>
  <c r="AD196" i="56" s="1"/>
  <c r="AE196" i="56"/>
  <c r="AF196" i="56"/>
  <c r="AG196" i="56"/>
  <c r="K197" i="56"/>
  <c r="AB197" i="56"/>
  <c r="AC197" i="56" a="1"/>
  <c r="AC197" i="56" s="1"/>
  <c r="AD197" i="56" a="1"/>
  <c r="AD197" i="56" s="1"/>
  <c r="AE197" i="56"/>
  <c r="AF197" i="56"/>
  <c r="AG197" i="56"/>
  <c r="K198" i="56"/>
  <c r="N198" i="56"/>
  <c r="P198" i="56"/>
  <c r="AB198" i="56"/>
  <c r="AC198" i="56" a="1"/>
  <c r="AC198" i="56" s="1"/>
  <c r="AD198" i="56" a="1"/>
  <c r="AD198" i="56" s="1"/>
  <c r="AE198" i="56"/>
  <c r="AF198" i="56"/>
  <c r="AG198" i="56"/>
  <c r="K199" i="56"/>
  <c r="N199" i="56" s="1"/>
  <c r="Q199" i="56"/>
  <c r="AB199" i="56"/>
  <c r="AC199" i="56" a="1"/>
  <c r="AC199" i="56" s="1"/>
  <c r="AD199" i="56" a="1"/>
  <c r="AD199" i="56" s="1"/>
  <c r="AE199" i="56"/>
  <c r="AF199" i="56"/>
  <c r="AG199" i="56"/>
  <c r="K200" i="56"/>
  <c r="L200" i="56"/>
  <c r="Q200" i="56"/>
  <c r="AB200" i="56"/>
  <c r="AC200" i="56" a="1"/>
  <c r="AC200" i="56" s="1"/>
  <c r="AD200" i="56" a="1"/>
  <c r="AD200" i="56" s="1"/>
  <c r="AE200" i="56"/>
  <c r="AF200" i="56"/>
  <c r="AG200" i="56"/>
  <c r="K201" i="56"/>
  <c r="R201" i="56" s="1"/>
  <c r="L201" i="56"/>
  <c r="N201" i="56"/>
  <c r="O201" i="56"/>
  <c r="P201" i="56"/>
  <c r="Q201" i="56"/>
  <c r="AB201" i="56"/>
  <c r="AC201" i="56" a="1"/>
  <c r="AC201" i="56" s="1"/>
  <c r="AD201" i="56" a="1"/>
  <c r="AD201" i="56" s="1"/>
  <c r="AE201" i="56"/>
  <c r="AF201" i="56"/>
  <c r="AG201" i="56"/>
  <c r="K202" i="56"/>
  <c r="R202" i="56"/>
  <c r="AB202" i="56"/>
  <c r="AC202" i="56" a="1"/>
  <c r="AC202" i="56" s="1"/>
  <c r="AD202" i="56" a="1"/>
  <c r="AD202" i="56" s="1"/>
  <c r="AE202" i="56"/>
  <c r="AF202" i="56"/>
  <c r="AG202" i="56"/>
  <c r="K203" i="56"/>
  <c r="P203" i="56" s="1"/>
  <c r="L203" i="56"/>
  <c r="N203" i="56"/>
  <c r="O203" i="56"/>
  <c r="R203" i="56"/>
  <c r="AB203" i="56"/>
  <c r="AC203" i="56" a="1"/>
  <c r="AC203" i="56" s="1"/>
  <c r="AD203" i="56" a="1"/>
  <c r="AD203" i="56" s="1"/>
  <c r="AE203" i="56"/>
  <c r="AF203" i="56"/>
  <c r="AG203" i="56"/>
  <c r="K204" i="56"/>
  <c r="L204" i="56" s="1"/>
  <c r="AH204" i="56" s="1"/>
  <c r="N204" i="56"/>
  <c r="O204" i="56"/>
  <c r="P204" i="56"/>
  <c r="Q204" i="56"/>
  <c r="R204" i="56"/>
  <c r="AB204" i="56"/>
  <c r="AC204" i="56" a="1"/>
  <c r="AC204" i="56" s="1"/>
  <c r="AD204" i="56" a="1"/>
  <c r="AD204" i="56" s="1"/>
  <c r="AE204" i="56"/>
  <c r="AF204" i="56"/>
  <c r="AG204" i="56"/>
  <c r="K205" i="56"/>
  <c r="L205" i="56"/>
  <c r="P205" i="56"/>
  <c r="Q205" i="56"/>
  <c r="R205" i="56"/>
  <c r="AB205" i="56"/>
  <c r="AC205" i="56" a="1"/>
  <c r="AC205" i="56" s="1"/>
  <c r="AD205" i="56" a="1"/>
  <c r="AD205" i="56" s="1"/>
  <c r="AE205" i="56"/>
  <c r="AF205" i="56"/>
  <c r="AG205" i="56"/>
  <c r="K206" i="56"/>
  <c r="L206" i="56"/>
  <c r="N206" i="56"/>
  <c r="O206" i="56"/>
  <c r="P206" i="56"/>
  <c r="AB206" i="56"/>
  <c r="AC206" i="56" a="1"/>
  <c r="AC206" i="56" s="1"/>
  <c r="AD206" i="56" a="1"/>
  <c r="AD206" i="56" s="1"/>
  <c r="AE206" i="56"/>
  <c r="AF206" i="56"/>
  <c r="AG206" i="56"/>
  <c r="K207" i="56"/>
  <c r="O207" i="56"/>
  <c r="AB207" i="56"/>
  <c r="AC207" i="56" a="1"/>
  <c r="AC207" i="56" s="1"/>
  <c r="AD207" i="56" a="1"/>
  <c r="AD207" i="56" s="1"/>
  <c r="AE207" i="56"/>
  <c r="AF207" i="56"/>
  <c r="AG207" i="56"/>
  <c r="K208" i="56"/>
  <c r="Q208" i="56" s="1"/>
  <c r="L208" i="56"/>
  <c r="N208" i="56"/>
  <c r="R208" i="56"/>
  <c r="AB208" i="56"/>
  <c r="AC208" i="56" a="1"/>
  <c r="AC208" i="56" s="1"/>
  <c r="AD208" i="56" a="1"/>
  <c r="AD208" i="56" s="1"/>
  <c r="AE208" i="56"/>
  <c r="AF208" i="56"/>
  <c r="AG208" i="56"/>
  <c r="K209" i="56"/>
  <c r="R209" i="56" s="1"/>
  <c r="L209" i="56"/>
  <c r="N209" i="56"/>
  <c r="O209" i="56"/>
  <c r="P209" i="56"/>
  <c r="Q209" i="56"/>
  <c r="AB209" i="56"/>
  <c r="AC209" i="56" a="1"/>
  <c r="AC209" i="56" s="1"/>
  <c r="AD209" i="56" a="1"/>
  <c r="AD209" i="56" s="1"/>
  <c r="AE209" i="56"/>
  <c r="AF209" i="56"/>
  <c r="AG209" i="56"/>
  <c r="K210" i="56"/>
  <c r="L210" i="56"/>
  <c r="O210" i="56"/>
  <c r="Q210" i="56"/>
  <c r="AB210" i="56"/>
  <c r="AC210" i="56" a="1"/>
  <c r="AC210" i="56" s="1"/>
  <c r="AD210" i="56" a="1"/>
  <c r="AD210" i="56" s="1"/>
  <c r="AE210" i="56"/>
  <c r="AF210" i="56"/>
  <c r="AG210" i="56"/>
  <c r="K211" i="56"/>
  <c r="L211" i="56" s="1"/>
  <c r="AB211" i="56"/>
  <c r="AC211" i="56" a="1"/>
  <c r="AC211" i="56" s="1"/>
  <c r="AD211" i="56" a="1"/>
  <c r="AD211" i="56" s="1"/>
  <c r="AE211" i="56"/>
  <c r="AF211" i="56"/>
  <c r="AG211" i="56"/>
  <c r="K212" i="56"/>
  <c r="L212" i="56" s="1"/>
  <c r="N212" i="56"/>
  <c r="O212" i="56"/>
  <c r="P212" i="56"/>
  <c r="Q212" i="56"/>
  <c r="R212" i="56"/>
  <c r="AB212" i="56"/>
  <c r="AC212" i="56" a="1"/>
  <c r="AC212" i="56" s="1"/>
  <c r="AD212" i="56" a="1"/>
  <c r="AD212" i="56" s="1"/>
  <c r="AE212" i="56"/>
  <c r="AF212" i="56"/>
  <c r="AG212" i="56"/>
  <c r="K213" i="56"/>
  <c r="L213" i="56"/>
  <c r="P213" i="56"/>
  <c r="Q213" i="56"/>
  <c r="R213" i="56"/>
  <c r="AB213" i="56"/>
  <c r="AC213" i="56" a="1"/>
  <c r="AC213" i="56" s="1"/>
  <c r="AD213" i="56" a="1"/>
  <c r="AD213" i="56" s="1"/>
  <c r="AE213" i="56"/>
  <c r="AF213" i="56"/>
  <c r="AG213" i="56"/>
  <c r="K214" i="56"/>
  <c r="L214" i="56" s="1"/>
  <c r="N214" i="56"/>
  <c r="O214" i="56"/>
  <c r="P214" i="56"/>
  <c r="AB214" i="56"/>
  <c r="AC214" i="56" a="1"/>
  <c r="AC214" i="56" s="1"/>
  <c r="AD214" i="56" a="1"/>
  <c r="AD214" i="56" s="1"/>
  <c r="AE214" i="56"/>
  <c r="AF214" i="56"/>
  <c r="AG214" i="56"/>
  <c r="K215" i="56"/>
  <c r="N215" i="56" s="1"/>
  <c r="O215" i="56"/>
  <c r="Q215" i="56"/>
  <c r="AB215" i="56"/>
  <c r="AC215" i="56" a="1"/>
  <c r="AC215" i="56" s="1"/>
  <c r="AD215" i="56" a="1"/>
  <c r="AD215" i="56" s="1"/>
  <c r="AE215" i="56"/>
  <c r="AF215" i="56"/>
  <c r="AG215" i="56"/>
  <c r="K216" i="56"/>
  <c r="L216" i="56" s="1"/>
  <c r="N216" i="56"/>
  <c r="AB216" i="56"/>
  <c r="AC216" i="56" a="1"/>
  <c r="AC216" i="56" s="1"/>
  <c r="AD216" i="56" a="1"/>
  <c r="AD216" i="56" s="1"/>
  <c r="AE216" i="56"/>
  <c r="AF216" i="56"/>
  <c r="AG216" i="56"/>
  <c r="K217" i="56"/>
  <c r="R217" i="56" s="1"/>
  <c r="L217" i="56"/>
  <c r="N217" i="56"/>
  <c r="O217" i="56"/>
  <c r="P217" i="56"/>
  <c r="Q217" i="56"/>
  <c r="AB217" i="56"/>
  <c r="AC217" i="56" a="1"/>
  <c r="AC217" i="56" s="1"/>
  <c r="AD217" i="56" a="1"/>
  <c r="AD217" i="56" s="1"/>
  <c r="AE217" i="56"/>
  <c r="AF217" i="56"/>
  <c r="AG217" i="56"/>
  <c r="K218" i="56"/>
  <c r="L218" i="56" s="1"/>
  <c r="O218" i="56"/>
  <c r="P218" i="56"/>
  <c r="Q218" i="56"/>
  <c r="AB218" i="56"/>
  <c r="AC218" i="56" a="1"/>
  <c r="AC218" i="56" s="1"/>
  <c r="AD218" i="56" a="1"/>
  <c r="AD218" i="56" s="1"/>
  <c r="AE218" i="56"/>
  <c r="AF218" i="56"/>
  <c r="AG218" i="56"/>
  <c r="K219" i="56"/>
  <c r="L219" i="56" s="1"/>
  <c r="N219" i="56"/>
  <c r="O219" i="56"/>
  <c r="AB219" i="56"/>
  <c r="AC219" i="56" a="1"/>
  <c r="AC219" i="56" s="1"/>
  <c r="AD219" i="56" a="1"/>
  <c r="AD219" i="56" s="1"/>
  <c r="AE219" i="56"/>
  <c r="AF219" i="56"/>
  <c r="AG219" i="56"/>
  <c r="K220" i="56"/>
  <c r="L220" i="56" s="1"/>
  <c r="N220" i="56"/>
  <c r="O220" i="56"/>
  <c r="P220" i="56"/>
  <c r="Q220" i="56"/>
  <c r="R220" i="56"/>
  <c r="AB220" i="56"/>
  <c r="AC220" i="56" a="1"/>
  <c r="AC220" i="56" s="1"/>
  <c r="AD220" i="56" a="1"/>
  <c r="AD220" i="56" s="1"/>
  <c r="AE220" i="56"/>
  <c r="AF220" i="56"/>
  <c r="AG220" i="56"/>
  <c r="K221" i="56"/>
  <c r="Q221" i="56" s="1"/>
  <c r="L221" i="56"/>
  <c r="P221" i="56"/>
  <c r="R221" i="56"/>
  <c r="AB221" i="56"/>
  <c r="AC221" i="56" a="1"/>
  <c r="AC221" i="56" s="1"/>
  <c r="AD221" i="56" a="1"/>
  <c r="AD221" i="56" s="1"/>
  <c r="AE221" i="56"/>
  <c r="AF221" i="56"/>
  <c r="AG221" i="56"/>
  <c r="K222" i="56"/>
  <c r="O222" i="56" s="1"/>
  <c r="L222" i="56"/>
  <c r="N222" i="56"/>
  <c r="P222" i="56"/>
  <c r="AB222" i="56"/>
  <c r="AC222" i="56" a="1"/>
  <c r="AC222" i="56" s="1"/>
  <c r="AD222" i="56" a="1"/>
  <c r="AD222" i="56" s="1"/>
  <c r="AE222" i="56"/>
  <c r="AF222" i="56"/>
  <c r="AG222" i="56"/>
  <c r="K223" i="56"/>
  <c r="O223" i="56"/>
  <c r="P223" i="56"/>
  <c r="Q223" i="56"/>
  <c r="AB223" i="56"/>
  <c r="AC223" i="56" a="1"/>
  <c r="AC223" i="56" s="1"/>
  <c r="AD223" i="56" a="1"/>
  <c r="AD223" i="56"/>
  <c r="AE223" i="56"/>
  <c r="AF223" i="56"/>
  <c r="AG223" i="56"/>
  <c r="K224" i="56"/>
  <c r="L224" i="56"/>
  <c r="N224" i="56"/>
  <c r="Q224" i="56"/>
  <c r="R224" i="56"/>
  <c r="AB224" i="56"/>
  <c r="AC224" i="56" a="1"/>
  <c r="AC224" i="56" s="1"/>
  <c r="AD224" i="56" a="1"/>
  <c r="AD224" i="56" s="1"/>
  <c r="AE224" i="56"/>
  <c r="AF224" i="56"/>
  <c r="AG224" i="56"/>
  <c r="K225" i="56"/>
  <c r="R225" i="56" s="1"/>
  <c r="L225" i="56"/>
  <c r="N225" i="56"/>
  <c r="O225" i="56"/>
  <c r="P225" i="56"/>
  <c r="Q225" i="56"/>
  <c r="AB225" i="56"/>
  <c r="AC225" i="56" a="1"/>
  <c r="AC225" i="56" s="1"/>
  <c r="AD225" i="56" a="1"/>
  <c r="AD225" i="56" s="1"/>
  <c r="AE225" i="56"/>
  <c r="AF225" i="56"/>
  <c r="AG225" i="56"/>
  <c r="K226" i="56"/>
  <c r="L226" i="56"/>
  <c r="O226" i="56"/>
  <c r="Q226" i="56"/>
  <c r="R226" i="56"/>
  <c r="AB226" i="56"/>
  <c r="AC226" i="56" a="1"/>
  <c r="AC226" i="56" s="1"/>
  <c r="AD226" i="56" a="1"/>
  <c r="AD226" i="56" s="1"/>
  <c r="AE226" i="56"/>
  <c r="AF226" i="56"/>
  <c r="AG226" i="56"/>
  <c r="K227" i="56"/>
  <c r="L227" i="56"/>
  <c r="O227" i="56"/>
  <c r="R227" i="56"/>
  <c r="AB227" i="56"/>
  <c r="AC227" i="56" a="1"/>
  <c r="AC227" i="56" s="1"/>
  <c r="AD227" i="56" a="1"/>
  <c r="AD227" i="56" s="1"/>
  <c r="AE227" i="56"/>
  <c r="AF227" i="56"/>
  <c r="AG227" i="56"/>
  <c r="K228" i="56"/>
  <c r="L228" i="56" s="1"/>
  <c r="N228" i="56"/>
  <c r="O228" i="56"/>
  <c r="P228" i="56"/>
  <c r="Q228" i="56"/>
  <c r="R228" i="56"/>
  <c r="AB228" i="56"/>
  <c r="AC228" i="56" a="1"/>
  <c r="AC228" i="56" s="1"/>
  <c r="AD228" i="56" a="1"/>
  <c r="AD228" i="56" s="1"/>
  <c r="AE228" i="56"/>
  <c r="AF228" i="56"/>
  <c r="AG228" i="56"/>
  <c r="K229" i="56"/>
  <c r="L229" i="56"/>
  <c r="P229" i="56"/>
  <c r="Q229" i="56"/>
  <c r="AB229" i="56"/>
  <c r="AC229" i="56" a="1"/>
  <c r="AC229" i="56" s="1"/>
  <c r="AD229" i="56" a="1"/>
  <c r="AD229" i="56" s="1"/>
  <c r="AE229" i="56"/>
  <c r="AF229" i="56"/>
  <c r="AG229" i="56"/>
  <c r="K230" i="56"/>
  <c r="L230" i="56"/>
  <c r="N230" i="56"/>
  <c r="O230" i="56"/>
  <c r="P230" i="56"/>
  <c r="AB230" i="56"/>
  <c r="AC230" i="56" a="1"/>
  <c r="AC230" i="56" s="1"/>
  <c r="AD230" i="56" a="1"/>
  <c r="AD230" i="56" s="1"/>
  <c r="AE230" i="56"/>
  <c r="AF230" i="56"/>
  <c r="AG230" i="56"/>
  <c r="K231" i="56"/>
  <c r="N231" i="56"/>
  <c r="O231" i="56"/>
  <c r="AB231" i="56"/>
  <c r="AC231" i="56" a="1"/>
  <c r="AC231" i="56" s="1"/>
  <c r="AD231" i="56" a="1"/>
  <c r="AD231" i="56" s="1"/>
  <c r="AE231" i="56"/>
  <c r="AF231" i="56"/>
  <c r="AG231" i="56"/>
  <c r="K232" i="56"/>
  <c r="L232" i="56"/>
  <c r="N232" i="56"/>
  <c r="Q232" i="56"/>
  <c r="AB232" i="56"/>
  <c r="AC232" i="56" a="1"/>
  <c r="AC232" i="56" s="1"/>
  <c r="AD232" i="56" a="1"/>
  <c r="AD232" i="56" s="1"/>
  <c r="AE232" i="56"/>
  <c r="AF232" i="56"/>
  <c r="AG232" i="56"/>
  <c r="K233" i="56"/>
  <c r="R233" i="56" s="1"/>
  <c r="L233" i="56"/>
  <c r="N233" i="56"/>
  <c r="O233" i="56"/>
  <c r="P233" i="56"/>
  <c r="Q233" i="56"/>
  <c r="AB233" i="56"/>
  <c r="AC233" i="56" a="1"/>
  <c r="AC233" i="56" s="1"/>
  <c r="AD233" i="56" a="1"/>
  <c r="AD233" i="56" s="1"/>
  <c r="AE233" i="56"/>
  <c r="AF233" i="56"/>
  <c r="AG233" i="56"/>
  <c r="K234" i="56"/>
  <c r="L234" i="56" s="1"/>
  <c r="O234" i="56"/>
  <c r="P234" i="56"/>
  <c r="R234" i="56"/>
  <c r="AB234" i="56"/>
  <c r="AC234" i="56" a="1"/>
  <c r="AC234" i="56" s="1"/>
  <c r="AD234" i="56" a="1"/>
  <c r="AD234" i="56" s="1"/>
  <c r="AE234" i="56"/>
  <c r="AF234" i="56"/>
  <c r="AG234" i="56"/>
  <c r="K235" i="56"/>
  <c r="AB235" i="56"/>
  <c r="AC235" i="56" a="1"/>
  <c r="AC235" i="56" s="1"/>
  <c r="AD235" i="56" a="1"/>
  <c r="AD235" i="56" s="1"/>
  <c r="AE235" i="56"/>
  <c r="AF235" i="56"/>
  <c r="AG235" i="56"/>
  <c r="K236" i="56"/>
  <c r="L236" i="56" s="1"/>
  <c r="N236" i="56"/>
  <c r="O236" i="56"/>
  <c r="P236" i="56"/>
  <c r="Q236" i="56"/>
  <c r="R236" i="56"/>
  <c r="AB236" i="56"/>
  <c r="AC236" i="56" a="1"/>
  <c r="AC236" i="56" s="1"/>
  <c r="AD236" i="56" a="1"/>
  <c r="AD236" i="56" s="1"/>
  <c r="AE236" i="56"/>
  <c r="AF236" i="56"/>
  <c r="AG236" i="56"/>
  <c r="K237" i="56"/>
  <c r="L237" i="56"/>
  <c r="P237" i="56"/>
  <c r="Q237" i="56"/>
  <c r="R237" i="56"/>
  <c r="AB237" i="56"/>
  <c r="AC237" i="56" a="1"/>
  <c r="AC237" i="56" s="1"/>
  <c r="AD237" i="56" a="1"/>
  <c r="AD237" i="56" s="1"/>
  <c r="AE237" i="56"/>
  <c r="AF237" i="56"/>
  <c r="AG237" i="56"/>
  <c r="K238" i="56"/>
  <c r="L238" i="56"/>
  <c r="N238" i="56"/>
  <c r="O238" i="56"/>
  <c r="P238" i="56"/>
  <c r="AB238" i="56"/>
  <c r="AC238" i="56" a="1"/>
  <c r="AC238" i="56" s="1"/>
  <c r="AD238" i="56" a="1"/>
  <c r="AD238" i="56" s="1"/>
  <c r="AE238" i="56"/>
  <c r="AF238" i="56"/>
  <c r="AG238" i="56"/>
  <c r="K239" i="56"/>
  <c r="AB239" i="56"/>
  <c r="AC239" i="56" a="1"/>
  <c r="AC239" i="56" s="1"/>
  <c r="AD239" i="56" a="1"/>
  <c r="AD239" i="56" s="1"/>
  <c r="AE239" i="56"/>
  <c r="AF239" i="56"/>
  <c r="AG239" i="56"/>
  <c r="K240" i="56"/>
  <c r="Q240" i="56"/>
  <c r="AB240" i="56"/>
  <c r="AC240" i="56" a="1"/>
  <c r="AC240" i="56" s="1"/>
  <c r="AD240" i="56" a="1"/>
  <c r="AD240" i="56" s="1"/>
  <c r="AE240" i="56"/>
  <c r="AF240" i="56"/>
  <c r="AG240" i="56"/>
  <c r="K241" i="56"/>
  <c r="L241" i="56"/>
  <c r="N241" i="56"/>
  <c r="O241" i="56"/>
  <c r="P241" i="56"/>
  <c r="Q241" i="56"/>
  <c r="R241" i="56"/>
  <c r="AB241" i="56"/>
  <c r="AC241" i="56" a="1"/>
  <c r="AC241" i="56" s="1"/>
  <c r="AD241" i="56" a="1"/>
  <c r="AD241" i="56" s="1"/>
  <c r="AE241" i="56"/>
  <c r="AF241" i="56"/>
  <c r="AG241" i="56"/>
  <c r="K242" i="56"/>
  <c r="AB242" i="56"/>
  <c r="AC242" i="56" a="1"/>
  <c r="AC242" i="56" s="1"/>
  <c r="AD242" i="56" a="1"/>
  <c r="AD242" i="56" s="1"/>
  <c r="AE242" i="56"/>
  <c r="AF242" i="56"/>
  <c r="AG242" i="56"/>
  <c r="K243" i="56"/>
  <c r="Q243" i="56" s="1"/>
  <c r="L243" i="56"/>
  <c r="N243" i="56"/>
  <c r="O243" i="56"/>
  <c r="P243" i="56"/>
  <c r="R243" i="56"/>
  <c r="AB243" i="56"/>
  <c r="AC243" i="56" a="1"/>
  <c r="AC243" i="56" s="1"/>
  <c r="AD243" i="56" a="1"/>
  <c r="AD243" i="56" s="1"/>
  <c r="AE243" i="56"/>
  <c r="AF243" i="56"/>
  <c r="AG243" i="56"/>
  <c r="K244" i="56"/>
  <c r="N244" i="56" s="1"/>
  <c r="AB244" i="56"/>
  <c r="AC244" i="56" a="1"/>
  <c r="AC244" i="56" s="1"/>
  <c r="AD244" i="56" a="1"/>
  <c r="AD244" i="56" s="1"/>
  <c r="AE244" i="56"/>
  <c r="AF244" i="56"/>
  <c r="AG244" i="56"/>
  <c r="K245" i="56"/>
  <c r="O245" i="56" s="1"/>
  <c r="L245" i="56"/>
  <c r="N245" i="56"/>
  <c r="P245" i="56"/>
  <c r="Q245" i="56"/>
  <c r="R245" i="56"/>
  <c r="AB245" i="56"/>
  <c r="AC245" i="56" a="1"/>
  <c r="AC245" i="56" s="1"/>
  <c r="AD245" i="56" a="1"/>
  <c r="AD245" i="56" s="1"/>
  <c r="AE245" i="56"/>
  <c r="AF245" i="56"/>
  <c r="AG245" i="56"/>
  <c r="K246" i="56"/>
  <c r="R246" i="56" s="1"/>
  <c r="L246" i="56"/>
  <c r="N246" i="56"/>
  <c r="O246" i="56"/>
  <c r="AB246" i="56"/>
  <c r="AC246" i="56" a="1"/>
  <c r="AC246" i="56" s="1"/>
  <c r="AD246" i="56" a="1"/>
  <c r="AD246" i="56" s="1"/>
  <c r="AE246" i="56"/>
  <c r="AF246" i="56"/>
  <c r="AG246" i="56"/>
  <c r="K247" i="56"/>
  <c r="AB247" i="56"/>
  <c r="AC247" i="56" a="1"/>
  <c r="AC247" i="56" s="1"/>
  <c r="AD247" i="56" a="1"/>
  <c r="AD247" i="56" s="1"/>
  <c r="AE247" i="56"/>
  <c r="AF247" i="56"/>
  <c r="AG247" i="56"/>
  <c r="K248" i="56"/>
  <c r="P248" i="56" s="1"/>
  <c r="L248" i="56"/>
  <c r="N248" i="56"/>
  <c r="O248" i="56"/>
  <c r="Q248" i="56"/>
  <c r="AB248" i="56"/>
  <c r="AC248" i="56" a="1"/>
  <c r="AC248" i="56" s="1"/>
  <c r="AD248" i="56" a="1"/>
  <c r="AD248" i="56" s="1"/>
  <c r="AE248" i="56"/>
  <c r="AF248" i="56"/>
  <c r="AG248" i="56"/>
  <c r="K249" i="56"/>
  <c r="L249" i="56" s="1"/>
  <c r="Q249" i="56"/>
  <c r="R249" i="56"/>
  <c r="AB249" i="56"/>
  <c r="AC249" i="56" a="1"/>
  <c r="AC249" i="56" s="1"/>
  <c r="AD249" i="56" a="1"/>
  <c r="AD249" i="56" s="1"/>
  <c r="AE249" i="56"/>
  <c r="AF249" i="56"/>
  <c r="AG249" i="56"/>
  <c r="K250" i="56"/>
  <c r="P250" i="56" s="1"/>
  <c r="L250" i="56"/>
  <c r="N250" i="56"/>
  <c r="O250" i="56"/>
  <c r="AB250" i="56"/>
  <c r="AC250" i="56" a="1"/>
  <c r="AC250" i="56" s="1"/>
  <c r="AD250" i="56" a="1"/>
  <c r="AD250" i="56" s="1"/>
  <c r="AE250" i="56"/>
  <c r="AF250" i="56"/>
  <c r="AG250" i="56"/>
  <c r="K251" i="56"/>
  <c r="L251" i="56" s="1"/>
  <c r="N251" i="56"/>
  <c r="O251" i="56"/>
  <c r="P251" i="56"/>
  <c r="Q251" i="56"/>
  <c r="R251" i="56"/>
  <c r="AB251" i="56"/>
  <c r="AC251" i="56" a="1"/>
  <c r="AC251" i="56" s="1"/>
  <c r="AD251" i="56" a="1"/>
  <c r="AD251" i="56" s="1"/>
  <c r="AE251" i="56"/>
  <c r="AF251" i="56"/>
  <c r="AG251" i="56"/>
  <c r="K252" i="56"/>
  <c r="L252" i="56"/>
  <c r="R252" i="56"/>
  <c r="AB252" i="56"/>
  <c r="AC252" i="56" a="1"/>
  <c r="AC252" i="56" s="1"/>
  <c r="AD252" i="56" a="1"/>
  <c r="AD252" i="56" s="1"/>
  <c r="AE252" i="56"/>
  <c r="AF252" i="56"/>
  <c r="AG252" i="56"/>
  <c r="K253" i="56"/>
  <c r="Q253" i="56" s="1"/>
  <c r="L253" i="56"/>
  <c r="N253" i="56"/>
  <c r="O253" i="56"/>
  <c r="P253" i="56"/>
  <c r="AB253" i="56"/>
  <c r="AC253" i="56" a="1"/>
  <c r="AC253" i="56" s="1"/>
  <c r="AD253" i="56" a="1"/>
  <c r="AD253" i="56" s="1"/>
  <c r="AE253" i="56"/>
  <c r="AF253" i="56"/>
  <c r="AG253" i="56"/>
  <c r="K254" i="56"/>
  <c r="P254" i="56"/>
  <c r="Q254" i="56"/>
  <c r="R254" i="56"/>
  <c r="AB254" i="56"/>
  <c r="AC254" i="56" a="1"/>
  <c r="AC254" i="56" s="1"/>
  <c r="AD254" i="56" a="1"/>
  <c r="AD254" i="56" s="1"/>
  <c r="AE254" i="56"/>
  <c r="AF254" i="56"/>
  <c r="AG254" i="56"/>
  <c r="K255" i="56"/>
  <c r="AB255" i="56"/>
  <c r="AC255" i="56" a="1"/>
  <c r="AC255" i="56" s="1"/>
  <c r="AD255" i="56" a="1"/>
  <c r="AD255" i="56" s="1"/>
  <c r="AE255" i="56"/>
  <c r="AF255" i="56"/>
  <c r="AG255" i="56"/>
  <c r="K256" i="56"/>
  <c r="R256" i="56" s="1"/>
  <c r="L256" i="56"/>
  <c r="N256" i="56"/>
  <c r="O256" i="56"/>
  <c r="P256" i="56"/>
  <c r="Q256" i="56"/>
  <c r="AB256" i="56"/>
  <c r="AC256" i="56" a="1"/>
  <c r="AC256" i="56" s="1"/>
  <c r="AD256" i="56" a="1"/>
  <c r="AD256" i="56" s="1"/>
  <c r="AE256" i="56"/>
  <c r="AF256" i="56"/>
  <c r="AG256" i="56"/>
  <c r="K257" i="56"/>
  <c r="L257" i="56" s="1"/>
  <c r="R257" i="56"/>
  <c r="AB257" i="56"/>
  <c r="AC257" i="56" a="1"/>
  <c r="AC257" i="56" s="1"/>
  <c r="AD257" i="56" a="1"/>
  <c r="AD257" i="56" s="1"/>
  <c r="AE257" i="56"/>
  <c r="AF257" i="56"/>
  <c r="AG257" i="56"/>
  <c r="K258" i="56"/>
  <c r="P258" i="56" s="1"/>
  <c r="L258" i="56"/>
  <c r="N258" i="56"/>
  <c r="O258" i="56"/>
  <c r="AB258" i="56"/>
  <c r="AC258" i="56" a="1"/>
  <c r="AC258" i="56" s="1"/>
  <c r="AD258" i="56" a="1"/>
  <c r="AD258" i="56" s="1"/>
  <c r="AE258" i="56"/>
  <c r="AF258" i="56"/>
  <c r="AG258" i="56"/>
  <c r="K259" i="56"/>
  <c r="L259" i="56" s="1"/>
  <c r="N259" i="56"/>
  <c r="O259" i="56"/>
  <c r="P259" i="56"/>
  <c r="Q259" i="56"/>
  <c r="R259" i="56"/>
  <c r="AB259" i="56"/>
  <c r="AC259" i="56" a="1"/>
  <c r="AC259" i="56" s="1"/>
  <c r="AD259" i="56" a="1"/>
  <c r="AD259" i="56" s="1"/>
  <c r="AE259" i="56"/>
  <c r="AF259" i="56"/>
  <c r="AG259" i="56"/>
  <c r="K260" i="56"/>
  <c r="AB260" i="56"/>
  <c r="AC260" i="56" a="1"/>
  <c r="AC260" i="56" s="1"/>
  <c r="AD260" i="56" a="1"/>
  <c r="AD260" i="56" s="1"/>
  <c r="AE260" i="56"/>
  <c r="AF260" i="56"/>
  <c r="AG260" i="56"/>
  <c r="K261" i="56"/>
  <c r="Q261" i="56" s="1"/>
  <c r="L261" i="56"/>
  <c r="N261" i="56"/>
  <c r="O261" i="56"/>
  <c r="P261" i="56"/>
  <c r="AB261" i="56"/>
  <c r="AC261" i="56" a="1"/>
  <c r="AC261" i="56" s="1"/>
  <c r="AD261" i="56" a="1"/>
  <c r="AD261" i="56" s="1"/>
  <c r="AE261" i="56"/>
  <c r="AF261" i="56"/>
  <c r="AG261" i="56"/>
  <c r="K262" i="56"/>
  <c r="AB262" i="56"/>
  <c r="AC262" i="56" a="1"/>
  <c r="AC262" i="56" s="1"/>
  <c r="AD262" i="56" a="1"/>
  <c r="AD262" i="56" s="1"/>
  <c r="AE262" i="56"/>
  <c r="AF262" i="56"/>
  <c r="AG262" i="56"/>
  <c r="K263" i="56"/>
  <c r="L263" i="56"/>
  <c r="AB263" i="56"/>
  <c r="AC263" i="56" a="1"/>
  <c r="AC263" i="56" s="1"/>
  <c r="AD263" i="56" a="1"/>
  <c r="AD263" i="56" s="1"/>
  <c r="AE263" i="56"/>
  <c r="AF263" i="56"/>
  <c r="AG263" i="56"/>
  <c r="K264" i="56"/>
  <c r="R264" i="56" s="1"/>
  <c r="L264" i="56"/>
  <c r="N264" i="56"/>
  <c r="O264" i="56"/>
  <c r="P264" i="56"/>
  <c r="Q264" i="56"/>
  <c r="AB264" i="56"/>
  <c r="AC264" i="56" a="1"/>
  <c r="AC264" i="56" s="1"/>
  <c r="AD264" i="56" a="1"/>
  <c r="AD264" i="56" s="1"/>
  <c r="AE264" i="56"/>
  <c r="AF264" i="56"/>
  <c r="AG264" i="56"/>
  <c r="K265" i="56"/>
  <c r="L265" i="56"/>
  <c r="P265" i="56"/>
  <c r="Q265" i="56"/>
  <c r="R265" i="56"/>
  <c r="AB265" i="56"/>
  <c r="AC265" i="56" a="1"/>
  <c r="AC265" i="56" s="1"/>
  <c r="AD265" i="56" a="1"/>
  <c r="AD265" i="56" s="1"/>
  <c r="AE265" i="56"/>
  <c r="AF265" i="56"/>
  <c r="AG265" i="56"/>
  <c r="K266" i="56"/>
  <c r="L266" i="56" s="1"/>
  <c r="N266" i="56"/>
  <c r="O266" i="56"/>
  <c r="AB266" i="56"/>
  <c r="AC266" i="56" a="1"/>
  <c r="AC266" i="56" s="1"/>
  <c r="AD266" i="56" a="1"/>
  <c r="AD266" i="56" s="1"/>
  <c r="AE266" i="56"/>
  <c r="AF266" i="56"/>
  <c r="AG266" i="56"/>
  <c r="K267" i="56"/>
  <c r="L267" i="56" s="1"/>
  <c r="N267" i="56"/>
  <c r="O267" i="56"/>
  <c r="P267" i="56"/>
  <c r="Q267" i="56"/>
  <c r="R267" i="56"/>
  <c r="AB267" i="56"/>
  <c r="AC267" i="56" a="1"/>
  <c r="AC267" i="56" s="1"/>
  <c r="AD267" i="56" a="1"/>
  <c r="AD267" i="56" s="1"/>
  <c r="AE267" i="56"/>
  <c r="AF267" i="56"/>
  <c r="AG267" i="56"/>
  <c r="K268" i="56"/>
  <c r="L268" i="56" s="1"/>
  <c r="Q268" i="56"/>
  <c r="R268" i="56"/>
  <c r="AB268" i="56"/>
  <c r="AC268" i="56" a="1"/>
  <c r="AC268" i="56" s="1"/>
  <c r="AD268" i="56" a="1"/>
  <c r="AD268" i="56" s="1"/>
  <c r="AE268" i="56"/>
  <c r="AF268" i="56"/>
  <c r="AG268" i="56"/>
  <c r="K269" i="56"/>
  <c r="Q269" i="56" s="1"/>
  <c r="L269" i="56"/>
  <c r="N269" i="56"/>
  <c r="O269" i="56"/>
  <c r="P269" i="56"/>
  <c r="AB269" i="56"/>
  <c r="AC269" i="56" a="1"/>
  <c r="AC269" i="56" s="1"/>
  <c r="AD269" i="56" a="1"/>
  <c r="AD269" i="56" s="1"/>
  <c r="AE269" i="56"/>
  <c r="AF269" i="56"/>
  <c r="AG269" i="56"/>
  <c r="K270" i="56"/>
  <c r="AB270" i="56"/>
  <c r="AC270" i="56" a="1"/>
  <c r="AC270" i="56" s="1"/>
  <c r="AD270" i="56" a="1"/>
  <c r="AD270" i="56" s="1"/>
  <c r="AE270" i="56"/>
  <c r="AF270" i="56"/>
  <c r="AG270" i="56"/>
  <c r="K271" i="56"/>
  <c r="L271" i="56"/>
  <c r="N271" i="56"/>
  <c r="AB271" i="56"/>
  <c r="AC271" i="56" a="1"/>
  <c r="AC271" i="56" s="1"/>
  <c r="AD271" i="56" a="1"/>
  <c r="AD271" i="56" s="1"/>
  <c r="AE271" i="56"/>
  <c r="AF271" i="56"/>
  <c r="AG271" i="56"/>
  <c r="K272" i="56"/>
  <c r="R272" i="56" s="1"/>
  <c r="L272" i="56"/>
  <c r="N272" i="56"/>
  <c r="O272" i="56"/>
  <c r="P272" i="56"/>
  <c r="Q272" i="56"/>
  <c r="AB272" i="56"/>
  <c r="AC272" i="56" a="1"/>
  <c r="AC272" i="56" s="1"/>
  <c r="AD272" i="56" a="1"/>
  <c r="AD272" i="56" s="1"/>
  <c r="AE272" i="56"/>
  <c r="AF272" i="56"/>
  <c r="AG272" i="56"/>
  <c r="K273" i="56"/>
  <c r="L273" i="56" s="1"/>
  <c r="Q273" i="56"/>
  <c r="R273" i="56"/>
  <c r="AB273" i="56"/>
  <c r="AC273" i="56" a="1"/>
  <c r="AC273" i="56" s="1"/>
  <c r="AD273" i="56" a="1"/>
  <c r="AD273" i="56" s="1"/>
  <c r="AE273" i="56"/>
  <c r="AF273" i="56"/>
  <c r="AG273" i="56"/>
  <c r="K274" i="56"/>
  <c r="L274" i="56"/>
  <c r="AB274" i="56"/>
  <c r="AC274" i="56" a="1"/>
  <c r="AC274" i="56" s="1"/>
  <c r="AD274" i="56" a="1"/>
  <c r="AD274" i="56" s="1"/>
  <c r="AE274" i="56"/>
  <c r="AF274" i="56"/>
  <c r="AG274" i="56"/>
  <c r="K275" i="56"/>
  <c r="L275" i="56" s="1"/>
  <c r="N275" i="56"/>
  <c r="O275" i="56"/>
  <c r="P275" i="56"/>
  <c r="Q275" i="56"/>
  <c r="R275" i="56"/>
  <c r="AB275" i="56"/>
  <c r="AC275" i="56" a="1"/>
  <c r="AC275" i="56" s="1"/>
  <c r="AD275" i="56" a="1"/>
  <c r="AD275" i="56" s="1"/>
  <c r="AE275" i="56"/>
  <c r="AF275" i="56"/>
  <c r="AG275" i="56"/>
  <c r="K276" i="56"/>
  <c r="L276" i="56" s="1"/>
  <c r="Q276" i="56"/>
  <c r="R276" i="56"/>
  <c r="AB276" i="56"/>
  <c r="AC276" i="56" a="1"/>
  <c r="AC276" i="56" s="1"/>
  <c r="AD276" i="56" a="1"/>
  <c r="AD276" i="56" s="1"/>
  <c r="AE276" i="56"/>
  <c r="AF276" i="56"/>
  <c r="AG276" i="56"/>
  <c r="K277" i="56"/>
  <c r="Q277" i="56" s="1"/>
  <c r="L277" i="56"/>
  <c r="N277" i="56"/>
  <c r="O277" i="56"/>
  <c r="P277" i="56"/>
  <c r="AB277" i="56"/>
  <c r="AC277" i="56" a="1"/>
  <c r="AC277" i="56" s="1"/>
  <c r="AD277" i="56" a="1"/>
  <c r="AD277" i="56" s="1"/>
  <c r="AE277" i="56"/>
  <c r="AF277" i="56"/>
  <c r="AG277" i="56"/>
  <c r="K278" i="56"/>
  <c r="O278" i="56" s="1"/>
  <c r="P278" i="56"/>
  <c r="Q278" i="56"/>
  <c r="R278" i="56"/>
  <c r="AB278" i="56"/>
  <c r="AC278" i="56" a="1"/>
  <c r="AC278" i="56" s="1"/>
  <c r="AD278" i="56" a="1"/>
  <c r="AD278" i="56" s="1"/>
  <c r="AE278" i="56"/>
  <c r="AF278" i="56"/>
  <c r="AG278" i="56"/>
  <c r="K279" i="56"/>
  <c r="L279" i="56"/>
  <c r="N279" i="56"/>
  <c r="R279" i="56"/>
  <c r="AB279" i="56"/>
  <c r="AC279" i="56" a="1"/>
  <c r="AC279" i="56" s="1"/>
  <c r="AD279" i="56" a="1"/>
  <c r="AD279" i="56" s="1"/>
  <c r="AE279" i="56"/>
  <c r="AF279" i="56"/>
  <c r="AG279" i="56"/>
  <c r="K280" i="56"/>
  <c r="R280" i="56" s="1"/>
  <c r="L280" i="56"/>
  <c r="N280" i="56"/>
  <c r="O280" i="56"/>
  <c r="P280" i="56"/>
  <c r="Q280" i="56"/>
  <c r="AB280" i="56"/>
  <c r="AC280" i="56" a="1"/>
  <c r="AC280" i="56" s="1"/>
  <c r="AD280" i="56" a="1"/>
  <c r="AD280" i="56" s="1"/>
  <c r="AE280" i="56"/>
  <c r="AF280" i="56"/>
  <c r="AG280" i="56"/>
  <c r="K281" i="56"/>
  <c r="L281" i="56"/>
  <c r="AB281" i="56"/>
  <c r="AC281" i="56" a="1"/>
  <c r="AC281" i="56" s="1"/>
  <c r="AD281" i="56" a="1"/>
  <c r="AD281" i="56" s="1"/>
  <c r="AE281" i="56"/>
  <c r="AF281" i="56"/>
  <c r="AG281" i="56"/>
  <c r="K282" i="56"/>
  <c r="L282" i="56"/>
  <c r="N282" i="56"/>
  <c r="AB282" i="56"/>
  <c r="AC282" i="56" a="1"/>
  <c r="AC282" i="56" s="1"/>
  <c r="AD282" i="56" a="1"/>
  <c r="AD282" i="56" s="1"/>
  <c r="AE282" i="56"/>
  <c r="AF282" i="56"/>
  <c r="AG282" i="56"/>
  <c r="K283" i="56"/>
  <c r="L283" i="56" s="1"/>
  <c r="N283" i="56"/>
  <c r="O283" i="56"/>
  <c r="P283" i="56"/>
  <c r="Q283" i="56"/>
  <c r="R283" i="56"/>
  <c r="AB283" i="56"/>
  <c r="AC283" i="56" a="1"/>
  <c r="AC283" i="56" s="1"/>
  <c r="AD283" i="56" a="1"/>
  <c r="AD283" i="56" s="1"/>
  <c r="AE283" i="56"/>
  <c r="AF283" i="56"/>
  <c r="AG283" i="56"/>
  <c r="K284" i="56"/>
  <c r="AB284" i="56"/>
  <c r="AC284" i="56" a="1"/>
  <c r="AC284" i="56" s="1"/>
  <c r="AD284" i="56" a="1"/>
  <c r="AD284" i="56" s="1"/>
  <c r="AE284" i="56"/>
  <c r="AF284" i="56"/>
  <c r="AG284" i="56"/>
  <c r="K285" i="56"/>
  <c r="Q285" i="56" s="1"/>
  <c r="L285" i="56"/>
  <c r="N285" i="56"/>
  <c r="O285" i="56"/>
  <c r="P285" i="56"/>
  <c r="AB285" i="56"/>
  <c r="AC285" i="56" a="1"/>
  <c r="AC285" i="56" s="1"/>
  <c r="AD285" i="56" a="1"/>
  <c r="AD285" i="56" s="1"/>
  <c r="AE285" i="56"/>
  <c r="AF285" i="56"/>
  <c r="AG285" i="56"/>
  <c r="K286" i="56"/>
  <c r="O286" i="56" s="1"/>
  <c r="P286" i="56"/>
  <c r="Q286" i="56"/>
  <c r="R286" i="56"/>
  <c r="AB286" i="56"/>
  <c r="AC286" i="56" a="1"/>
  <c r="AC286" i="56" s="1"/>
  <c r="AD286" i="56" a="1"/>
  <c r="AD286" i="56" s="1"/>
  <c r="AE286" i="56"/>
  <c r="AF286" i="56"/>
  <c r="AG286" i="56"/>
  <c r="K287" i="56"/>
  <c r="L287" i="56" s="1"/>
  <c r="N287" i="56"/>
  <c r="R287" i="56"/>
  <c r="AB287" i="56"/>
  <c r="AC287" i="56" a="1"/>
  <c r="AC287" i="56" s="1"/>
  <c r="AD287" i="56" a="1"/>
  <c r="AD287" i="56" s="1"/>
  <c r="AE287" i="56"/>
  <c r="AF287" i="56"/>
  <c r="AG287" i="56"/>
  <c r="K288" i="56"/>
  <c r="R288" i="56" s="1"/>
  <c r="L288" i="56"/>
  <c r="N288" i="56"/>
  <c r="O288" i="56"/>
  <c r="P288" i="56"/>
  <c r="Q288" i="56"/>
  <c r="AB288" i="56"/>
  <c r="AC288" i="56" a="1"/>
  <c r="AC288" i="56" s="1"/>
  <c r="AD288" i="56" a="1"/>
  <c r="AD288" i="56" s="1"/>
  <c r="AE288" i="56"/>
  <c r="AF288" i="56"/>
  <c r="AG288" i="56"/>
  <c r="K289" i="56"/>
  <c r="L289" i="56"/>
  <c r="P289" i="56"/>
  <c r="Q289" i="56"/>
  <c r="AB289" i="56"/>
  <c r="AC289" i="56" a="1"/>
  <c r="AC289" i="56" s="1"/>
  <c r="AD289" i="56" a="1"/>
  <c r="AD289" i="56" s="1"/>
  <c r="AE289" i="56"/>
  <c r="AF289" i="56"/>
  <c r="AG289" i="56"/>
  <c r="K290" i="56"/>
  <c r="L290" i="56"/>
  <c r="N290" i="56"/>
  <c r="O290" i="56"/>
  <c r="AB290" i="56"/>
  <c r="AC290" i="56" a="1"/>
  <c r="AC290" i="56" s="1"/>
  <c r="AD290" i="56" a="1"/>
  <c r="AD290" i="56" s="1"/>
  <c r="AE290" i="56"/>
  <c r="AF290" i="56"/>
  <c r="AG290" i="56"/>
  <c r="K291" i="56"/>
  <c r="L291" i="56" s="1"/>
  <c r="N291" i="56"/>
  <c r="O291" i="56"/>
  <c r="P291" i="56"/>
  <c r="Q291" i="56"/>
  <c r="R291" i="56"/>
  <c r="AB291" i="56"/>
  <c r="AC291" i="56" a="1"/>
  <c r="AC291" i="56" s="1"/>
  <c r="AD291" i="56" a="1"/>
  <c r="AD291" i="56" s="1"/>
  <c r="AE291" i="56"/>
  <c r="AF291" i="56"/>
  <c r="AG291" i="56"/>
  <c r="K292" i="56"/>
  <c r="AB292" i="56"/>
  <c r="AC292" i="56" a="1"/>
  <c r="AC292" i="56" s="1"/>
  <c r="AD292" i="56" a="1"/>
  <c r="AD292" i="56" s="1"/>
  <c r="AE292" i="56"/>
  <c r="AF292" i="56"/>
  <c r="AG292" i="56"/>
  <c r="K293" i="56"/>
  <c r="Q293" i="56" s="1"/>
  <c r="L293" i="56"/>
  <c r="N293" i="56"/>
  <c r="O293" i="56"/>
  <c r="P293" i="56"/>
  <c r="AB293" i="56"/>
  <c r="AC293" i="56" a="1"/>
  <c r="AC293" i="56" s="1"/>
  <c r="AD293" i="56" a="1"/>
  <c r="AD293" i="56" s="1"/>
  <c r="AE293" i="56"/>
  <c r="AF293" i="56"/>
  <c r="AG293" i="56"/>
  <c r="K294" i="56"/>
  <c r="AB294" i="56"/>
  <c r="AC294" i="56" a="1"/>
  <c r="AC294" i="56" s="1"/>
  <c r="AD294" i="56" a="1"/>
  <c r="AD294" i="56" s="1"/>
  <c r="AE294" i="56"/>
  <c r="AF294" i="56"/>
  <c r="AG294" i="56"/>
  <c r="K295" i="56"/>
  <c r="L295" i="56"/>
  <c r="AB295" i="56"/>
  <c r="AC295" i="56" a="1"/>
  <c r="AC295" i="56" s="1"/>
  <c r="AD295" i="56" a="1"/>
  <c r="AD295" i="56" s="1"/>
  <c r="AE295" i="56"/>
  <c r="AF295" i="56"/>
  <c r="AG295" i="56"/>
  <c r="K296" i="56"/>
  <c r="R296" i="56" s="1"/>
  <c r="L296" i="56"/>
  <c r="N296" i="56"/>
  <c r="O296" i="56"/>
  <c r="P296" i="56"/>
  <c r="Q296" i="56"/>
  <c r="AB296" i="56"/>
  <c r="AC296" i="56" a="1"/>
  <c r="AC296" i="56" s="1"/>
  <c r="AD296" i="56" a="1"/>
  <c r="AD296" i="56" s="1"/>
  <c r="AE296" i="56"/>
  <c r="AF296" i="56"/>
  <c r="AG296" i="56"/>
  <c r="K297" i="56"/>
  <c r="L297" i="56"/>
  <c r="P297" i="56"/>
  <c r="Q297" i="56"/>
  <c r="R297" i="56"/>
  <c r="AB297" i="56"/>
  <c r="AC297" i="56" a="1"/>
  <c r="AC297" i="56" s="1"/>
  <c r="AD297" i="56" a="1"/>
  <c r="AD297" i="56" s="1"/>
  <c r="AE297" i="56"/>
  <c r="AF297" i="56"/>
  <c r="AG297" i="56"/>
  <c r="K298" i="56"/>
  <c r="AB298" i="56"/>
  <c r="AC298" i="56" a="1"/>
  <c r="AC298" i="56" s="1"/>
  <c r="AD298" i="56" a="1"/>
  <c r="AD298" i="56" s="1"/>
  <c r="AE298" i="56"/>
  <c r="AF298" i="56"/>
  <c r="AG298" i="56"/>
  <c r="K299" i="56"/>
  <c r="L299" i="56" s="1"/>
  <c r="N299" i="56"/>
  <c r="O299" i="56"/>
  <c r="P299" i="56"/>
  <c r="Q299" i="56"/>
  <c r="R299" i="56"/>
  <c r="AB299" i="56"/>
  <c r="AC299" i="56" a="1"/>
  <c r="AC299" i="56" s="1"/>
  <c r="AD299" i="56" a="1"/>
  <c r="AD299" i="56" s="1"/>
  <c r="AE299" i="56"/>
  <c r="AF299" i="56"/>
  <c r="AG299" i="56"/>
  <c r="K300" i="56"/>
  <c r="L300" i="56" s="1"/>
  <c r="Q300" i="56"/>
  <c r="R300" i="56"/>
  <c r="AB300" i="56"/>
  <c r="AC300" i="56" a="1"/>
  <c r="AC300" i="56" s="1"/>
  <c r="AD300" i="56" a="1"/>
  <c r="AD300" i="56" s="1"/>
  <c r="AE300" i="56"/>
  <c r="AF300" i="56"/>
  <c r="AG300" i="56"/>
  <c r="K301" i="56"/>
  <c r="Q301" i="56" s="1"/>
  <c r="L301" i="56"/>
  <c r="N301" i="56"/>
  <c r="O301" i="56"/>
  <c r="P301" i="56"/>
  <c r="AB301" i="56"/>
  <c r="AC301" i="56" a="1"/>
  <c r="AC301" i="56" s="1"/>
  <c r="AD301" i="56" a="1"/>
  <c r="AD301" i="56" s="1"/>
  <c r="AE301" i="56"/>
  <c r="AF301" i="56"/>
  <c r="AG301" i="56"/>
  <c r="K302" i="56"/>
  <c r="O302" i="56" s="1"/>
  <c r="AB302" i="56"/>
  <c r="AC302" i="56" a="1"/>
  <c r="AC302" i="56" s="1"/>
  <c r="AD302" i="56" a="1"/>
  <c r="AD302" i="56" s="1"/>
  <c r="AE302" i="56"/>
  <c r="AF302" i="56"/>
  <c r="AG302" i="56"/>
  <c r="K303" i="56"/>
  <c r="L303" i="56"/>
  <c r="N303" i="56"/>
  <c r="R303" i="56"/>
  <c r="AB303" i="56"/>
  <c r="AC303" i="56" a="1"/>
  <c r="AC303" i="56" s="1"/>
  <c r="AD303" i="56" a="1"/>
  <c r="AD303" i="56" s="1"/>
  <c r="AE303" i="56"/>
  <c r="AF303" i="56"/>
  <c r="AG303" i="56"/>
  <c r="K304" i="56"/>
  <c r="R304" i="56" s="1"/>
  <c r="L304" i="56"/>
  <c r="N304" i="56"/>
  <c r="O304" i="56"/>
  <c r="P304" i="56"/>
  <c r="Q304" i="56"/>
  <c r="AB304" i="56"/>
  <c r="AC304" i="56" a="1"/>
  <c r="AC304" i="56" s="1"/>
  <c r="AD304" i="56" a="1"/>
  <c r="AD304" i="56" s="1"/>
  <c r="AE304" i="56"/>
  <c r="AF304" i="56"/>
  <c r="AG304" i="56"/>
  <c r="K305" i="56"/>
  <c r="R305" i="56" s="1"/>
  <c r="AB305" i="56"/>
  <c r="AC305" i="56" a="1"/>
  <c r="AC305" i="56" s="1"/>
  <c r="AD305" i="56" a="1"/>
  <c r="AD305" i="56" s="1"/>
  <c r="AE305" i="56"/>
  <c r="AF305" i="56"/>
  <c r="AG305" i="56"/>
  <c r="K306" i="56"/>
  <c r="R306" i="56"/>
  <c r="AB306" i="56"/>
  <c r="AC306" i="56" a="1"/>
  <c r="AC306" i="56" s="1"/>
  <c r="AD306" i="56" a="1"/>
  <c r="AD306" i="56" s="1"/>
  <c r="AE306" i="56"/>
  <c r="AF306" i="56"/>
  <c r="AG306" i="56"/>
  <c r="K307" i="56"/>
  <c r="L307" i="56" s="1"/>
  <c r="N307" i="56"/>
  <c r="O307" i="56"/>
  <c r="P307" i="56"/>
  <c r="Q307" i="56"/>
  <c r="R307" i="56"/>
  <c r="AB307" i="56"/>
  <c r="AC307" i="56" a="1"/>
  <c r="AC307" i="56" s="1"/>
  <c r="AD307" i="56" a="1"/>
  <c r="AD307" i="56" s="1"/>
  <c r="AE307" i="56"/>
  <c r="AF307" i="56"/>
  <c r="AG307" i="56"/>
  <c r="K308" i="56"/>
  <c r="L308" i="56"/>
  <c r="P308" i="56"/>
  <c r="AB308" i="56"/>
  <c r="AC308" i="56" a="1"/>
  <c r="AC308" i="56" s="1"/>
  <c r="AD308" i="56" a="1"/>
  <c r="AD308" i="56" s="1"/>
  <c r="AE308" i="56"/>
  <c r="AF308" i="56"/>
  <c r="AG308" i="56"/>
  <c r="K309" i="56"/>
  <c r="L309" i="56" s="1"/>
  <c r="AB309" i="56"/>
  <c r="AC309" i="56" a="1"/>
  <c r="AC309" i="56" s="1"/>
  <c r="AD309" i="56" a="1"/>
  <c r="AD309" i="56" s="1"/>
  <c r="AE309" i="56"/>
  <c r="AF309" i="56"/>
  <c r="AG309" i="56"/>
  <c r="K310" i="56"/>
  <c r="AB310" i="56"/>
  <c r="AC310" i="56" a="1"/>
  <c r="AC310" i="56" s="1"/>
  <c r="AD310" i="56" a="1"/>
  <c r="AD310" i="56" s="1"/>
  <c r="AE310" i="56"/>
  <c r="AF310" i="56"/>
  <c r="AG310" i="56"/>
  <c r="K311" i="56"/>
  <c r="L311" i="56"/>
  <c r="N311" i="56"/>
  <c r="Q311" i="56"/>
  <c r="R311" i="56"/>
  <c r="AB311" i="56"/>
  <c r="AC311" i="56" a="1"/>
  <c r="AC311" i="56" s="1"/>
  <c r="AD311" i="56" a="1"/>
  <c r="AD311" i="56" s="1"/>
  <c r="AE311" i="56"/>
  <c r="AF311" i="56"/>
  <c r="AG311" i="56"/>
  <c r="K312" i="56"/>
  <c r="R312" i="56" s="1"/>
  <c r="L312" i="56"/>
  <c r="N312" i="56"/>
  <c r="O312" i="56"/>
  <c r="P312" i="56"/>
  <c r="Q312" i="56"/>
  <c r="AB312" i="56"/>
  <c r="AC312" i="56" a="1"/>
  <c r="AC312" i="56" s="1"/>
  <c r="AD312" i="56" a="1"/>
  <c r="AD312" i="56" s="1"/>
  <c r="AE312" i="56"/>
  <c r="AF312" i="56"/>
  <c r="AG312" i="56"/>
  <c r="K313" i="56"/>
  <c r="O313" i="56" s="1"/>
  <c r="AB313" i="56"/>
  <c r="AC313" i="56" a="1"/>
  <c r="AC313" i="56" s="1"/>
  <c r="AD313" i="56" a="1"/>
  <c r="AD313" i="56" s="1"/>
  <c r="AE313" i="56"/>
  <c r="AF313" i="56"/>
  <c r="AG313" i="56"/>
  <c r="K314" i="56"/>
  <c r="AB314" i="56"/>
  <c r="AC314" i="56" a="1"/>
  <c r="AC314" i="56" s="1"/>
  <c r="AD314" i="56" a="1"/>
  <c r="AD314" i="56" s="1"/>
  <c r="AE314" i="56"/>
  <c r="AF314" i="56"/>
  <c r="AG314" i="56"/>
  <c r="K315" i="56"/>
  <c r="L315" i="56" s="1"/>
  <c r="N315" i="56"/>
  <c r="O315" i="56"/>
  <c r="P315" i="56"/>
  <c r="Q315" i="56"/>
  <c r="R315" i="56"/>
  <c r="AB315" i="56"/>
  <c r="AC315" i="56" a="1"/>
  <c r="AC315" i="56" s="1"/>
  <c r="AD315" i="56" a="1"/>
  <c r="AD315" i="56" s="1"/>
  <c r="AE315" i="56"/>
  <c r="AF315" i="56"/>
  <c r="AG315" i="56"/>
  <c r="K316" i="56"/>
  <c r="L316" i="56" s="1"/>
  <c r="P316" i="56"/>
  <c r="R316" i="56"/>
  <c r="AB316" i="56"/>
  <c r="AC316" i="56" a="1"/>
  <c r="AC316" i="56" s="1"/>
  <c r="AD316" i="56" a="1"/>
  <c r="AD316" i="56" s="1"/>
  <c r="AE316" i="56"/>
  <c r="AF316" i="56"/>
  <c r="AG316" i="56"/>
  <c r="K317" i="56"/>
  <c r="L317" i="56" s="1"/>
  <c r="N317" i="56"/>
  <c r="P317" i="56"/>
  <c r="AB317" i="56"/>
  <c r="AC317" i="56" a="1"/>
  <c r="AC317" i="56" s="1"/>
  <c r="AD317" i="56" a="1"/>
  <c r="AD317" i="56" s="1"/>
  <c r="AE317" i="56"/>
  <c r="AF317" i="56"/>
  <c r="AG317" i="56"/>
  <c r="K318" i="56"/>
  <c r="O318" i="56" s="1"/>
  <c r="AB318" i="56"/>
  <c r="AC318" i="56" a="1"/>
  <c r="AC318" i="56" s="1"/>
  <c r="AD318" i="56" a="1"/>
  <c r="AD318" i="56" s="1"/>
  <c r="AE318" i="56"/>
  <c r="AF318" i="56"/>
  <c r="AG318" i="56"/>
  <c r="K319" i="56"/>
  <c r="L319" i="56"/>
  <c r="Q319" i="56"/>
  <c r="AB319" i="56"/>
  <c r="AC319" i="56" a="1"/>
  <c r="AC319" i="56" s="1"/>
  <c r="AD319" i="56" a="1"/>
  <c r="AD319" i="56" s="1"/>
  <c r="AE319" i="56"/>
  <c r="AF319" i="56"/>
  <c r="AG319" i="56"/>
  <c r="K320" i="56"/>
  <c r="L320" i="56"/>
  <c r="N320" i="56"/>
  <c r="O320" i="56"/>
  <c r="P320" i="56"/>
  <c r="Q320" i="56"/>
  <c r="R320" i="56"/>
  <c r="AB320" i="56"/>
  <c r="AC320" i="56" a="1"/>
  <c r="AC320" i="56"/>
  <c r="AD320" i="56" a="1"/>
  <c r="AD320" i="56" s="1"/>
  <c r="AE320" i="56"/>
  <c r="AF320" i="56"/>
  <c r="AG320" i="56"/>
  <c r="K321" i="56"/>
  <c r="L321" i="56"/>
  <c r="P321" i="56"/>
  <c r="AB321" i="56"/>
  <c r="AC321" i="56" a="1"/>
  <c r="AC321" i="56" s="1"/>
  <c r="AD321" i="56" a="1"/>
  <c r="AD321" i="56" s="1"/>
  <c r="AE321" i="56"/>
  <c r="AF321" i="56"/>
  <c r="AG321" i="56"/>
  <c r="K322" i="56"/>
  <c r="N322" i="56"/>
  <c r="AB322" i="56"/>
  <c r="AC322" i="56" a="1"/>
  <c r="AC322" i="56" s="1"/>
  <c r="AD322" i="56" a="1"/>
  <c r="AD322" i="56" s="1"/>
  <c r="AE322" i="56"/>
  <c r="AF322" i="56"/>
  <c r="AG322" i="56"/>
  <c r="K323" i="56"/>
  <c r="L323" i="56" s="1"/>
  <c r="N323" i="56"/>
  <c r="O323" i="56"/>
  <c r="P323" i="56"/>
  <c r="Q323" i="56"/>
  <c r="R323" i="56"/>
  <c r="AB323" i="56"/>
  <c r="AC323" i="56" a="1"/>
  <c r="AC323" i="56" s="1"/>
  <c r="AD323" i="56" a="1"/>
  <c r="AD323" i="56" s="1"/>
  <c r="AE323" i="56"/>
  <c r="AF323" i="56"/>
  <c r="AG323" i="56"/>
  <c r="K324" i="56"/>
  <c r="L324" i="56"/>
  <c r="P324" i="56"/>
  <c r="Q324" i="56"/>
  <c r="R324" i="56"/>
  <c r="AB324" i="56"/>
  <c r="AC324" i="56" a="1"/>
  <c r="AC324" i="56" s="1"/>
  <c r="AD324" i="56" a="1"/>
  <c r="AD324" i="56" s="1"/>
  <c r="AE324" i="56"/>
  <c r="AF324" i="56"/>
  <c r="AG324" i="56"/>
  <c r="K325" i="56"/>
  <c r="R325" i="56" s="1"/>
  <c r="L325" i="56"/>
  <c r="N325" i="56"/>
  <c r="O325" i="56"/>
  <c r="P325" i="56"/>
  <c r="Q325" i="56"/>
  <c r="AB325" i="56"/>
  <c r="AC325" i="56" a="1"/>
  <c r="AC325" i="56" s="1"/>
  <c r="AD325" i="56" a="1"/>
  <c r="AD325" i="56" s="1"/>
  <c r="AE325" i="56"/>
  <c r="AF325" i="56"/>
  <c r="AG325" i="56"/>
  <c r="K326" i="56"/>
  <c r="L326" i="56"/>
  <c r="O326" i="56"/>
  <c r="Q326" i="56"/>
  <c r="R326" i="56"/>
  <c r="AB326" i="56"/>
  <c r="AC326" i="56" a="1"/>
  <c r="AC326" i="56" s="1"/>
  <c r="AD326" i="56" a="1"/>
  <c r="AD326" i="56" s="1"/>
  <c r="AE326" i="56"/>
  <c r="AF326" i="56"/>
  <c r="AG326" i="56"/>
  <c r="K327" i="56"/>
  <c r="P327" i="56" s="1"/>
  <c r="L327" i="56"/>
  <c r="N327" i="56"/>
  <c r="O327" i="56"/>
  <c r="R327" i="56"/>
  <c r="AB327" i="56"/>
  <c r="AC327" i="56" a="1"/>
  <c r="AC327" i="56" s="1"/>
  <c r="AD327" i="56" a="1"/>
  <c r="AD327" i="56" s="1"/>
  <c r="AE327" i="56"/>
  <c r="AF327" i="56"/>
  <c r="AG327" i="56"/>
  <c r="K328" i="56"/>
  <c r="L328" i="56"/>
  <c r="N328" i="56"/>
  <c r="O328" i="56"/>
  <c r="P328" i="56"/>
  <c r="Q328" i="56"/>
  <c r="R328" i="56"/>
  <c r="AB328" i="56"/>
  <c r="AC328" i="56" a="1"/>
  <c r="AC328" i="56" s="1"/>
  <c r="AD328" i="56" a="1"/>
  <c r="AD328" i="56" s="1"/>
  <c r="AE328" i="56"/>
  <c r="AF328" i="56"/>
  <c r="AG328" i="56"/>
  <c r="K329" i="56"/>
  <c r="AB329" i="56"/>
  <c r="AC329" i="56" a="1"/>
  <c r="AC329" i="56" s="1"/>
  <c r="AD329" i="56" a="1"/>
  <c r="AD329" i="56" s="1"/>
  <c r="AE329" i="56"/>
  <c r="AF329" i="56"/>
  <c r="AG329" i="56"/>
  <c r="K330" i="56"/>
  <c r="Q330" i="56" s="1"/>
  <c r="N330" i="56"/>
  <c r="P330" i="56"/>
  <c r="AB330" i="56"/>
  <c r="AC330" i="56" a="1"/>
  <c r="AC330" i="56" s="1"/>
  <c r="AD330" i="56" a="1"/>
  <c r="AD330" i="56" s="1"/>
  <c r="AE330" i="56"/>
  <c r="AF330" i="56"/>
  <c r="AG330" i="56"/>
  <c r="K331" i="56"/>
  <c r="AB331" i="56"/>
  <c r="AC331" i="56" a="1"/>
  <c r="AC331" i="56" s="1"/>
  <c r="AD331" i="56" a="1"/>
  <c r="AD331" i="56" s="1"/>
  <c r="AE331" i="56"/>
  <c r="AF331" i="56"/>
  <c r="AG331" i="56"/>
  <c r="K332" i="56"/>
  <c r="N332" i="56" s="1"/>
  <c r="L332" i="56"/>
  <c r="AB332" i="56"/>
  <c r="AC332" i="56" a="1"/>
  <c r="AC332" i="56" s="1"/>
  <c r="AD332" i="56" a="1"/>
  <c r="AD332" i="56" s="1"/>
  <c r="AE332" i="56"/>
  <c r="AF332" i="56"/>
  <c r="AG332" i="56"/>
  <c r="K333" i="56"/>
  <c r="R333" i="56" s="1"/>
  <c r="L333" i="56"/>
  <c r="N333" i="56"/>
  <c r="O333" i="56"/>
  <c r="P333" i="56"/>
  <c r="Q333" i="56"/>
  <c r="AB333" i="56"/>
  <c r="AC333" i="56" a="1"/>
  <c r="AC333" i="56" s="1"/>
  <c r="AD333" i="56" a="1"/>
  <c r="AD333" i="56" s="1"/>
  <c r="AE333" i="56"/>
  <c r="AF333" i="56"/>
  <c r="AG333" i="56"/>
  <c r="K334" i="56"/>
  <c r="L334" i="56"/>
  <c r="O334" i="56"/>
  <c r="Q334" i="56"/>
  <c r="R334" i="56"/>
  <c r="AB334" i="56"/>
  <c r="AC334" i="56" a="1"/>
  <c r="AC334" i="56" s="1"/>
  <c r="AD334" i="56" a="1"/>
  <c r="AD334" i="56" s="1"/>
  <c r="AE334" i="56"/>
  <c r="AF334" i="56"/>
  <c r="AG334" i="56"/>
  <c r="K335" i="56"/>
  <c r="P335" i="56" s="1"/>
  <c r="L335" i="56"/>
  <c r="O335" i="56"/>
  <c r="R335" i="56"/>
  <c r="AB335" i="56"/>
  <c r="AC335" i="56" a="1"/>
  <c r="AC335" i="56" s="1"/>
  <c r="AD335" i="56" a="1"/>
  <c r="AD335" i="56" s="1"/>
  <c r="AE335" i="56"/>
  <c r="AF335" i="56"/>
  <c r="AG335" i="56"/>
  <c r="K336" i="56"/>
  <c r="L336" i="56"/>
  <c r="N336" i="56"/>
  <c r="O336" i="56"/>
  <c r="P336" i="56"/>
  <c r="Q336" i="56"/>
  <c r="R336" i="56"/>
  <c r="AB336" i="56"/>
  <c r="AC336" i="56" a="1"/>
  <c r="AC336" i="56" s="1"/>
  <c r="AD336" i="56" a="1"/>
  <c r="AD336" i="56" s="1"/>
  <c r="AE336" i="56"/>
  <c r="AF336" i="56"/>
  <c r="AG336" i="56"/>
  <c r="K337" i="56"/>
  <c r="R337" i="56" s="1"/>
  <c r="AB337" i="56"/>
  <c r="AC337" i="56" a="1"/>
  <c r="AC337" i="56" s="1"/>
  <c r="AD337" i="56" a="1"/>
  <c r="AD337" i="56" s="1"/>
  <c r="AE337" i="56"/>
  <c r="AF337" i="56"/>
  <c r="AG337" i="56"/>
  <c r="K338" i="56"/>
  <c r="Q338" i="56" s="1"/>
  <c r="N338" i="56"/>
  <c r="P338" i="56"/>
  <c r="AB338" i="56"/>
  <c r="AC338" i="56" a="1"/>
  <c r="AC338" i="56" s="1"/>
  <c r="AD338" i="56" a="1"/>
  <c r="AD338" i="56" s="1"/>
  <c r="AE338" i="56"/>
  <c r="AF338" i="56"/>
  <c r="AG338" i="56"/>
  <c r="K339" i="56"/>
  <c r="Q339" i="56" s="1"/>
  <c r="P339" i="56"/>
  <c r="AB339" i="56"/>
  <c r="AC339" i="56" a="1"/>
  <c r="AC339" i="56" s="1"/>
  <c r="AD339" i="56" a="1"/>
  <c r="AD339" i="56" s="1"/>
  <c r="AE339" i="56"/>
  <c r="AF339" i="56"/>
  <c r="AG339" i="56"/>
  <c r="K340" i="56"/>
  <c r="L340" i="56"/>
  <c r="AB340" i="56"/>
  <c r="AC340" i="56" a="1"/>
  <c r="AC340" i="56" s="1"/>
  <c r="AD340" i="56" a="1"/>
  <c r="AD340" i="56" s="1"/>
  <c r="AE340" i="56"/>
  <c r="AF340" i="56"/>
  <c r="AG340" i="56"/>
  <c r="K341" i="56"/>
  <c r="R341" i="56" s="1"/>
  <c r="L341" i="56"/>
  <c r="N341" i="56"/>
  <c r="O341" i="56"/>
  <c r="P341" i="56"/>
  <c r="Q341" i="56"/>
  <c r="AB341" i="56"/>
  <c r="AC341" i="56" a="1"/>
  <c r="AC341" i="56" s="1"/>
  <c r="AD341" i="56" a="1"/>
  <c r="AD341" i="56" s="1"/>
  <c r="AE341" i="56"/>
  <c r="AF341" i="56"/>
  <c r="AG341" i="56"/>
  <c r="K342" i="56"/>
  <c r="L342" i="56"/>
  <c r="O342" i="56"/>
  <c r="P342" i="56"/>
  <c r="Q342" i="56"/>
  <c r="R342" i="56"/>
  <c r="AB342" i="56"/>
  <c r="AC342" i="56" a="1"/>
  <c r="AC342" i="56" s="1"/>
  <c r="AD342" i="56" a="1"/>
  <c r="AD342" i="56" s="1"/>
  <c r="AE342" i="56"/>
  <c r="AF342" i="56"/>
  <c r="AG342" i="56"/>
  <c r="K343" i="56"/>
  <c r="P343" i="56" s="1"/>
  <c r="L343" i="56"/>
  <c r="O343" i="56"/>
  <c r="R343" i="56"/>
  <c r="AB343" i="56"/>
  <c r="AC343" i="56" a="1"/>
  <c r="AC343" i="56" s="1"/>
  <c r="AD343" i="56" a="1"/>
  <c r="AD343" i="56" s="1"/>
  <c r="AE343" i="56"/>
  <c r="AF343" i="56"/>
  <c r="AG343" i="56"/>
  <c r="K344" i="56"/>
  <c r="L344" i="56" s="1"/>
  <c r="N344" i="56"/>
  <c r="O344" i="56"/>
  <c r="P344" i="56"/>
  <c r="Q344" i="56"/>
  <c r="R344" i="56"/>
  <c r="AB344" i="56"/>
  <c r="AC344" i="56" a="1"/>
  <c r="AC344" i="56" s="1"/>
  <c r="AD344" i="56" a="1"/>
  <c r="AD344" i="56" s="1"/>
  <c r="AE344" i="56"/>
  <c r="AF344" i="56"/>
  <c r="AG344" i="56"/>
  <c r="K345" i="56"/>
  <c r="AB345" i="56"/>
  <c r="AC345" i="56" a="1"/>
  <c r="AC345" i="56" s="1"/>
  <c r="AD345" i="56" a="1"/>
  <c r="AD345" i="56" s="1"/>
  <c r="AE345" i="56"/>
  <c r="AF345" i="56"/>
  <c r="AG345" i="56"/>
  <c r="K346" i="56"/>
  <c r="Q346" i="56" s="1"/>
  <c r="N346" i="56"/>
  <c r="P346" i="56"/>
  <c r="AB346" i="56"/>
  <c r="AC346" i="56" a="1"/>
  <c r="AC346" i="56" s="1"/>
  <c r="AD346" i="56" a="1"/>
  <c r="AD346" i="56" s="1"/>
  <c r="AE346" i="56"/>
  <c r="AF346" i="56"/>
  <c r="AG346" i="56"/>
  <c r="K347" i="56"/>
  <c r="P347" i="56" s="1"/>
  <c r="Q347" i="56"/>
  <c r="AB347" i="56"/>
  <c r="AC347" i="56" a="1"/>
  <c r="AC347" i="56" s="1"/>
  <c r="AD347" i="56" a="1"/>
  <c r="AD347" i="56" s="1"/>
  <c r="AE347" i="56"/>
  <c r="AF347" i="56"/>
  <c r="AG347" i="56"/>
  <c r="K348" i="56"/>
  <c r="L348" i="56"/>
  <c r="N348" i="56"/>
  <c r="AB348" i="56"/>
  <c r="AC348" i="56" a="1"/>
  <c r="AC348" i="56" s="1"/>
  <c r="AD348" i="56" a="1"/>
  <c r="AD348" i="56" s="1"/>
  <c r="AE348" i="56"/>
  <c r="AF348" i="56"/>
  <c r="AG348" i="56"/>
  <c r="K349" i="56"/>
  <c r="R349" i="56" s="1"/>
  <c r="L349" i="56"/>
  <c r="N349" i="56"/>
  <c r="O349" i="56"/>
  <c r="P349" i="56"/>
  <c r="Q349" i="56"/>
  <c r="AB349" i="56"/>
  <c r="AC349" i="56" a="1"/>
  <c r="AC349" i="56" s="1"/>
  <c r="AD349" i="56" a="1"/>
  <c r="AD349" i="56" s="1"/>
  <c r="AE349" i="56"/>
  <c r="AF349" i="56"/>
  <c r="AG349" i="56"/>
  <c r="K350" i="56"/>
  <c r="L350" i="56"/>
  <c r="O350" i="56"/>
  <c r="P350" i="56"/>
  <c r="Q350" i="56"/>
  <c r="R350" i="56"/>
  <c r="AB350" i="56"/>
  <c r="AC350" i="56" a="1"/>
  <c r="AC350" i="56" s="1"/>
  <c r="AD350" i="56" a="1"/>
  <c r="AD350" i="56" s="1"/>
  <c r="AE350" i="56"/>
  <c r="AF350" i="56"/>
  <c r="AG350" i="56"/>
  <c r="K351" i="56"/>
  <c r="P351" i="56" s="1"/>
  <c r="L351" i="56"/>
  <c r="O351" i="56"/>
  <c r="R351" i="56"/>
  <c r="AB351" i="56"/>
  <c r="AC351" i="56" a="1"/>
  <c r="AC351" i="56" s="1"/>
  <c r="AD351" i="56" a="1"/>
  <c r="AD351" i="56" s="1"/>
  <c r="AE351" i="56"/>
  <c r="AF351" i="56"/>
  <c r="AG351" i="56"/>
  <c r="K352" i="56"/>
  <c r="L352" i="56" s="1"/>
  <c r="N352" i="56"/>
  <c r="O352" i="56"/>
  <c r="P352" i="56"/>
  <c r="Q352" i="56"/>
  <c r="R352" i="56"/>
  <c r="AB352" i="56"/>
  <c r="AC352" i="56" a="1"/>
  <c r="AC352" i="56" s="1"/>
  <c r="AD352" i="56" a="1"/>
  <c r="AD352" i="56" s="1"/>
  <c r="AE352" i="56"/>
  <c r="AF352" i="56"/>
  <c r="AG352" i="56"/>
  <c r="K353" i="56"/>
  <c r="AB353" i="56"/>
  <c r="AC353" i="56" a="1"/>
  <c r="AC353" i="56" s="1"/>
  <c r="AD353" i="56" a="1"/>
  <c r="AD353" i="56" s="1"/>
  <c r="AE353" i="56"/>
  <c r="AF353" i="56"/>
  <c r="AG353" i="56"/>
  <c r="K354" i="56"/>
  <c r="Q354" i="56" s="1"/>
  <c r="N354" i="56"/>
  <c r="P354" i="56"/>
  <c r="AB354" i="56"/>
  <c r="AC354" i="56" a="1"/>
  <c r="AC354" i="56" s="1"/>
  <c r="AD354" i="56" a="1"/>
  <c r="AD354" i="56" s="1"/>
  <c r="AE354" i="56"/>
  <c r="AF354" i="56"/>
  <c r="AG354" i="56"/>
  <c r="K355" i="56"/>
  <c r="P355" i="56"/>
  <c r="AB355" i="56"/>
  <c r="AC355" i="56" a="1"/>
  <c r="AC355" i="56" s="1"/>
  <c r="AD355" i="56" a="1"/>
  <c r="AD355" i="56" s="1"/>
  <c r="AE355" i="56"/>
  <c r="AF355" i="56"/>
  <c r="AG355" i="56"/>
  <c r="K356" i="56"/>
  <c r="N356" i="56" s="1"/>
  <c r="L356" i="56"/>
  <c r="AB356" i="56"/>
  <c r="AC356" i="56" a="1"/>
  <c r="AC356" i="56" s="1"/>
  <c r="AD356" i="56" a="1"/>
  <c r="AD356" i="56" s="1"/>
  <c r="AE356" i="56"/>
  <c r="AF356" i="56"/>
  <c r="AG356" i="56"/>
  <c r="K357" i="56"/>
  <c r="R357" i="56" s="1"/>
  <c r="L357" i="56"/>
  <c r="N357" i="56"/>
  <c r="O357" i="56"/>
  <c r="P357" i="56"/>
  <c r="Q357" i="56"/>
  <c r="AB357" i="56"/>
  <c r="AC357" i="56" a="1"/>
  <c r="AC357" i="56" s="1"/>
  <c r="AD357" i="56" a="1"/>
  <c r="AD357" i="56" s="1"/>
  <c r="AE357" i="56"/>
  <c r="AF357" i="56"/>
  <c r="AG357" i="56"/>
  <c r="K358" i="56"/>
  <c r="L358" i="56"/>
  <c r="O358" i="56"/>
  <c r="P358" i="56"/>
  <c r="Q358" i="56"/>
  <c r="R358" i="56"/>
  <c r="AB358" i="56"/>
  <c r="AC358" i="56" a="1"/>
  <c r="AC358" i="56" s="1"/>
  <c r="AD358" i="56" a="1"/>
  <c r="AD358" i="56" s="1"/>
  <c r="AE358" i="56"/>
  <c r="AF358" i="56"/>
  <c r="AG358" i="56"/>
  <c r="K359" i="56"/>
  <c r="P359" i="56" s="1"/>
  <c r="L359" i="56"/>
  <c r="N359" i="56"/>
  <c r="O359" i="56"/>
  <c r="R359" i="56"/>
  <c r="AB359" i="56"/>
  <c r="AC359" i="56" a="1"/>
  <c r="AC359" i="56" s="1"/>
  <c r="AD359" i="56" a="1"/>
  <c r="AD359" i="56" s="1"/>
  <c r="AE359" i="56"/>
  <c r="AF359" i="56"/>
  <c r="AG359" i="56"/>
  <c r="K360" i="56"/>
  <c r="L360" i="56" s="1"/>
  <c r="N360" i="56"/>
  <c r="O360" i="56"/>
  <c r="P360" i="56"/>
  <c r="Q360" i="56"/>
  <c r="R360" i="56"/>
  <c r="AB360" i="56"/>
  <c r="AC360" i="56" a="1"/>
  <c r="AC360" i="56" s="1"/>
  <c r="AD360" i="56" a="1"/>
  <c r="AD360" i="56" s="1"/>
  <c r="AE360" i="56"/>
  <c r="AF360" i="56"/>
  <c r="AG360" i="56"/>
  <c r="K361" i="56"/>
  <c r="AB361" i="56"/>
  <c r="AC361" i="56" a="1"/>
  <c r="AC361" i="56" s="1"/>
  <c r="AD361" i="56" a="1"/>
  <c r="AD361" i="56" s="1"/>
  <c r="AE361" i="56"/>
  <c r="AF361" i="56"/>
  <c r="AG361" i="56"/>
  <c r="K362" i="56"/>
  <c r="Q362" i="56" s="1"/>
  <c r="N362" i="56"/>
  <c r="P362" i="56"/>
  <c r="AB362" i="56"/>
  <c r="AC362" i="56" a="1"/>
  <c r="AC362" i="56" s="1"/>
  <c r="AD362" i="56" a="1"/>
  <c r="AD362" i="56" s="1"/>
  <c r="AE362" i="56"/>
  <c r="AF362" i="56"/>
  <c r="AG362" i="56"/>
  <c r="K363" i="56"/>
  <c r="AB363" i="56"/>
  <c r="AC363" i="56" a="1"/>
  <c r="AC363" i="56" s="1"/>
  <c r="AD363" i="56" a="1"/>
  <c r="AD363" i="56" s="1"/>
  <c r="AE363" i="56"/>
  <c r="AF363" i="56"/>
  <c r="AG363" i="56"/>
  <c r="K364" i="56"/>
  <c r="L364" i="56"/>
  <c r="N364" i="56"/>
  <c r="AB364" i="56"/>
  <c r="AC364" i="56" a="1"/>
  <c r="AC364" i="56" s="1"/>
  <c r="AD364" i="56" a="1"/>
  <c r="AD364" i="56" s="1"/>
  <c r="AE364" i="56"/>
  <c r="AF364" i="56"/>
  <c r="AG364" i="56"/>
  <c r="K365" i="56"/>
  <c r="R365" i="56" s="1"/>
  <c r="L365" i="56"/>
  <c r="N365" i="56"/>
  <c r="O365" i="56"/>
  <c r="P365" i="56"/>
  <c r="Q365" i="56"/>
  <c r="AB365" i="56"/>
  <c r="AC365" i="56" a="1"/>
  <c r="AC365" i="56" s="1"/>
  <c r="AD365" i="56" a="1"/>
  <c r="AD365" i="56" s="1"/>
  <c r="AE365" i="56"/>
  <c r="AF365" i="56"/>
  <c r="AG365" i="56"/>
  <c r="K366" i="56"/>
  <c r="L366" i="56"/>
  <c r="O366" i="56"/>
  <c r="Q366" i="56"/>
  <c r="R366" i="56"/>
  <c r="AB366" i="56"/>
  <c r="AC366" i="56" a="1"/>
  <c r="AC366" i="56" s="1"/>
  <c r="AD366" i="56" a="1"/>
  <c r="AD366" i="56" s="1"/>
  <c r="AE366" i="56"/>
  <c r="AF366" i="56"/>
  <c r="AG366" i="56"/>
  <c r="K367" i="56"/>
  <c r="P367" i="56" s="1"/>
  <c r="L367" i="56"/>
  <c r="N367" i="56"/>
  <c r="O367" i="56"/>
  <c r="R367" i="56"/>
  <c r="AB367" i="56"/>
  <c r="AC367" i="56" a="1"/>
  <c r="AC367" i="56" s="1"/>
  <c r="AD367" i="56" a="1"/>
  <c r="AD367" i="56" s="1"/>
  <c r="AE367" i="56"/>
  <c r="AF367" i="56"/>
  <c r="AG367" i="56"/>
  <c r="K368" i="56"/>
  <c r="L368" i="56" s="1"/>
  <c r="N368" i="56"/>
  <c r="O368" i="56"/>
  <c r="P368" i="56"/>
  <c r="Q368" i="56"/>
  <c r="R368" i="56"/>
  <c r="AB368" i="56"/>
  <c r="AC368" i="56" a="1"/>
  <c r="AC368" i="56" s="1"/>
  <c r="AD368" i="56" a="1"/>
  <c r="AD368" i="56" s="1"/>
  <c r="AE368" i="56"/>
  <c r="AF368" i="56"/>
  <c r="AG368" i="56"/>
  <c r="K369" i="56"/>
  <c r="P369" i="56"/>
  <c r="R369" i="56"/>
  <c r="AB369" i="56"/>
  <c r="AC369" i="56" a="1"/>
  <c r="AC369" i="56" s="1"/>
  <c r="AD369" i="56" a="1"/>
  <c r="AD369" i="56" s="1"/>
  <c r="AE369" i="56"/>
  <c r="AF369" i="56"/>
  <c r="AG369" i="56"/>
  <c r="K370" i="56"/>
  <c r="P370" i="56" s="1"/>
  <c r="N370" i="56"/>
  <c r="AB370" i="56"/>
  <c r="AC370" i="56" a="1"/>
  <c r="AC370" i="56" s="1"/>
  <c r="AD370" i="56" a="1"/>
  <c r="AD370" i="56" s="1"/>
  <c r="AE370" i="56"/>
  <c r="AF370" i="56"/>
  <c r="AG370" i="56"/>
  <c r="K371" i="56"/>
  <c r="N371" i="56" s="1"/>
  <c r="P371" i="56"/>
  <c r="Q371" i="56"/>
  <c r="AB371" i="56"/>
  <c r="AC371" i="56" a="1"/>
  <c r="AC371" i="56" s="1"/>
  <c r="AD371" i="56" a="1"/>
  <c r="AD371" i="56" s="1"/>
  <c r="AE371" i="56"/>
  <c r="AF371" i="56"/>
  <c r="AG371" i="56"/>
  <c r="K372" i="56"/>
  <c r="N372" i="56" s="1"/>
  <c r="L372" i="56"/>
  <c r="AB372" i="56"/>
  <c r="AC372" i="56" a="1"/>
  <c r="AC372" i="56" s="1"/>
  <c r="AD372" i="56" a="1"/>
  <c r="AD372" i="56" s="1"/>
  <c r="AE372" i="56"/>
  <c r="AF372" i="56"/>
  <c r="AG372" i="56"/>
  <c r="K373" i="56"/>
  <c r="R373" i="56" s="1"/>
  <c r="L373" i="56"/>
  <c r="N373" i="56"/>
  <c r="O373" i="56"/>
  <c r="P373" i="56"/>
  <c r="Q373" i="56"/>
  <c r="AB373" i="56"/>
  <c r="AC373" i="56" a="1"/>
  <c r="AC373" i="56" s="1"/>
  <c r="AD373" i="56" a="1"/>
  <c r="AD373" i="56" s="1"/>
  <c r="AE373" i="56"/>
  <c r="AF373" i="56"/>
  <c r="AG373" i="56"/>
  <c r="K374" i="56"/>
  <c r="L374" i="56"/>
  <c r="O374" i="56"/>
  <c r="P374" i="56"/>
  <c r="Q374" i="56"/>
  <c r="R374" i="56"/>
  <c r="AB374" i="56"/>
  <c r="AC374" i="56" a="1"/>
  <c r="AC374" i="56" s="1"/>
  <c r="AD374" i="56" a="1"/>
  <c r="AD374" i="56" s="1"/>
  <c r="AE374" i="56"/>
  <c r="AF374" i="56"/>
  <c r="AG374" i="56"/>
  <c r="K375" i="56"/>
  <c r="P375" i="56" s="1"/>
  <c r="L375" i="56"/>
  <c r="O375" i="56"/>
  <c r="R375" i="56"/>
  <c r="AB375" i="56"/>
  <c r="AC375" i="56" a="1"/>
  <c r="AC375" i="56" s="1"/>
  <c r="AD375" i="56" a="1"/>
  <c r="AD375" i="56" s="1"/>
  <c r="AE375" i="56"/>
  <c r="AF375" i="56"/>
  <c r="AG375" i="56"/>
  <c r="K376" i="56"/>
  <c r="L376" i="56" s="1"/>
  <c r="AH376" i="56" s="1"/>
  <c r="N376" i="56"/>
  <c r="O376" i="56"/>
  <c r="P376" i="56"/>
  <c r="Q376" i="56"/>
  <c r="R376" i="56"/>
  <c r="AB376" i="56"/>
  <c r="AC376" i="56" a="1"/>
  <c r="AC376" i="56" s="1"/>
  <c r="AD376" i="56" a="1"/>
  <c r="AD376" i="56" s="1"/>
  <c r="AE376" i="56"/>
  <c r="AF376" i="56"/>
  <c r="AG376" i="56"/>
  <c r="K377" i="56"/>
  <c r="P377" i="56" s="1"/>
  <c r="AB377" i="56"/>
  <c r="AC377" i="56" a="1"/>
  <c r="AC377" i="56" s="1"/>
  <c r="AD377" i="56" a="1"/>
  <c r="AD377" i="56" s="1"/>
  <c r="AE377" i="56"/>
  <c r="AF377" i="56"/>
  <c r="AG377" i="56"/>
  <c r="K378" i="56"/>
  <c r="N378" i="56" s="1"/>
  <c r="AB378" i="56"/>
  <c r="AC378" i="56" a="1"/>
  <c r="AC378" i="56" s="1"/>
  <c r="AD378" i="56" a="1"/>
  <c r="AD378" i="56" s="1"/>
  <c r="AE378" i="56"/>
  <c r="AF378" i="56"/>
  <c r="AG378" i="56"/>
  <c r="K379" i="56"/>
  <c r="N379" i="56" s="1"/>
  <c r="AB379" i="56"/>
  <c r="AC379" i="56" a="1"/>
  <c r="AC379" i="56" s="1"/>
  <c r="AD379" i="56" a="1"/>
  <c r="AD379" i="56" s="1"/>
  <c r="AE379" i="56"/>
  <c r="AF379" i="56"/>
  <c r="AG379" i="56"/>
  <c r="K380" i="56"/>
  <c r="L380" i="56" s="1"/>
  <c r="N380" i="56"/>
  <c r="Q380" i="56"/>
  <c r="AB380" i="56"/>
  <c r="AC380" i="56" a="1"/>
  <c r="AC380" i="56" s="1"/>
  <c r="AD380" i="56" a="1"/>
  <c r="AD380" i="56" s="1"/>
  <c r="AE380" i="56"/>
  <c r="AF380" i="56"/>
  <c r="AG380" i="56"/>
  <c r="K381" i="56"/>
  <c r="R381" i="56" s="1"/>
  <c r="L381" i="56"/>
  <c r="N381" i="56"/>
  <c r="O381" i="56"/>
  <c r="P381" i="56"/>
  <c r="Q381" i="56"/>
  <c r="AB381" i="56"/>
  <c r="AC381" i="56" a="1"/>
  <c r="AC381" i="56" s="1"/>
  <c r="AD381" i="56" a="1"/>
  <c r="AD381" i="56" s="1"/>
  <c r="AE381" i="56"/>
  <c r="AF381" i="56"/>
  <c r="AG381" i="56"/>
  <c r="K382" i="56"/>
  <c r="L382" i="56"/>
  <c r="O382" i="56"/>
  <c r="P382" i="56"/>
  <c r="Q382" i="56"/>
  <c r="R382" i="56"/>
  <c r="AB382" i="56"/>
  <c r="AC382" i="56" a="1"/>
  <c r="AC382" i="56" s="1"/>
  <c r="AD382" i="56" a="1"/>
  <c r="AD382" i="56" s="1"/>
  <c r="AE382" i="56"/>
  <c r="AF382" i="56"/>
  <c r="AG382" i="56"/>
  <c r="K383" i="56"/>
  <c r="P383" i="56" s="1"/>
  <c r="L383" i="56"/>
  <c r="O383" i="56"/>
  <c r="R383" i="56"/>
  <c r="AB383" i="56"/>
  <c r="AC383" i="56" a="1"/>
  <c r="AC383" i="56" s="1"/>
  <c r="AD383" i="56" a="1"/>
  <c r="AD383" i="56" s="1"/>
  <c r="AE383" i="56"/>
  <c r="AF383" i="56"/>
  <c r="AG383" i="56"/>
  <c r="K384" i="56"/>
  <c r="L384" i="56" s="1"/>
  <c r="N384" i="56"/>
  <c r="O384" i="56"/>
  <c r="P384" i="56"/>
  <c r="Q384" i="56"/>
  <c r="R384" i="56"/>
  <c r="AB384" i="56"/>
  <c r="AC384" i="56" a="1"/>
  <c r="AC384" i="56" s="1"/>
  <c r="AD384" i="56" a="1"/>
  <c r="AD384" i="56"/>
  <c r="AE384" i="56"/>
  <c r="AF384" i="56"/>
  <c r="AG384" i="56"/>
  <c r="K385" i="56"/>
  <c r="Q385" i="56"/>
  <c r="AB385" i="56"/>
  <c r="AC385" i="56" a="1"/>
  <c r="AC385" i="56" s="1"/>
  <c r="AD385" i="56" a="1"/>
  <c r="AD385" i="56" s="1"/>
  <c r="AE385" i="56"/>
  <c r="AF385" i="56"/>
  <c r="AG385" i="56"/>
  <c r="K386" i="56"/>
  <c r="L386" i="56" s="1"/>
  <c r="N386" i="56"/>
  <c r="AB386" i="56"/>
  <c r="AC386" i="56" a="1"/>
  <c r="AC386" i="56" s="1"/>
  <c r="AD386" i="56" a="1"/>
  <c r="AD386" i="56" s="1"/>
  <c r="AE386" i="56"/>
  <c r="AF386" i="56"/>
  <c r="AG386" i="56"/>
  <c r="K387" i="56"/>
  <c r="N387" i="56"/>
  <c r="O387" i="56"/>
  <c r="P387" i="56"/>
  <c r="Q387" i="56"/>
  <c r="AB387" i="56"/>
  <c r="AC387" i="56" a="1"/>
  <c r="AC387" i="56" s="1"/>
  <c r="AD387" i="56" a="1"/>
  <c r="AD387" i="56" s="1"/>
  <c r="AE387" i="56"/>
  <c r="AF387" i="56"/>
  <c r="AG387" i="56"/>
  <c r="K388" i="56"/>
  <c r="N388" i="56" s="1"/>
  <c r="L388" i="56"/>
  <c r="Q388" i="56"/>
  <c r="R388" i="56"/>
  <c r="AB388" i="56"/>
  <c r="AC388" i="56" a="1"/>
  <c r="AC388" i="56" s="1"/>
  <c r="AD388" i="56" a="1"/>
  <c r="AD388" i="56" s="1"/>
  <c r="AE388" i="56"/>
  <c r="AF388" i="56"/>
  <c r="AG388" i="56"/>
  <c r="K389" i="56"/>
  <c r="R389" i="56" s="1"/>
  <c r="L389" i="56"/>
  <c r="N389" i="56"/>
  <c r="O389" i="56"/>
  <c r="P389" i="56"/>
  <c r="Q389" i="56"/>
  <c r="AB389" i="56"/>
  <c r="AC389" i="56" a="1"/>
  <c r="AC389" i="56" s="1"/>
  <c r="AD389" i="56" a="1"/>
  <c r="AD389" i="56" s="1"/>
  <c r="AE389" i="56"/>
  <c r="AF389" i="56"/>
  <c r="AG389" i="56"/>
  <c r="K390" i="56"/>
  <c r="L390" i="56"/>
  <c r="Q390" i="56"/>
  <c r="R390" i="56"/>
  <c r="AB390" i="56"/>
  <c r="AC390" i="56" a="1"/>
  <c r="AC390" i="56" s="1"/>
  <c r="AD390" i="56" a="1"/>
  <c r="AD390" i="56" s="1"/>
  <c r="AE390" i="56"/>
  <c r="AF390" i="56"/>
  <c r="AG390" i="56"/>
  <c r="K391" i="56"/>
  <c r="L391" i="56"/>
  <c r="O391" i="56"/>
  <c r="R391" i="56"/>
  <c r="AB391" i="56"/>
  <c r="AC391" i="56" a="1"/>
  <c r="AC391" i="56" s="1"/>
  <c r="AD391" i="56" a="1"/>
  <c r="AD391" i="56" s="1"/>
  <c r="AE391" i="56"/>
  <c r="AF391" i="56"/>
  <c r="AG391" i="56"/>
  <c r="K392" i="56"/>
  <c r="L392" i="56" s="1"/>
  <c r="N392" i="56"/>
  <c r="O392" i="56"/>
  <c r="P392" i="56"/>
  <c r="Q392" i="56"/>
  <c r="R392" i="56"/>
  <c r="AB392" i="56"/>
  <c r="AC392" i="56" a="1"/>
  <c r="AC392" i="56" s="1"/>
  <c r="AD392" i="56" a="1"/>
  <c r="AD392" i="56" s="1"/>
  <c r="AE392" i="56"/>
  <c r="AF392" i="56"/>
  <c r="AG392" i="56"/>
  <c r="K393" i="56"/>
  <c r="AB393" i="56"/>
  <c r="AC393" i="56" a="1"/>
  <c r="AC393" i="56" s="1"/>
  <c r="AD393" i="56" a="1"/>
  <c r="AD393" i="56" s="1"/>
  <c r="AE393" i="56"/>
  <c r="AF393" i="56"/>
  <c r="AG393" i="56"/>
  <c r="K394" i="56"/>
  <c r="AB394" i="56"/>
  <c r="AC394" i="56" a="1"/>
  <c r="AC394" i="56" s="1"/>
  <c r="AD394" i="56" a="1"/>
  <c r="AD394" i="56" s="1"/>
  <c r="AE394" i="56"/>
  <c r="AF394" i="56"/>
  <c r="AG394" i="56"/>
  <c r="K395" i="56"/>
  <c r="O395" i="56" s="1"/>
  <c r="N395" i="56"/>
  <c r="Q395" i="56"/>
  <c r="R395" i="56"/>
  <c r="AB395" i="56"/>
  <c r="AC395" i="56" a="1"/>
  <c r="AC395" i="56" s="1"/>
  <c r="AD395" i="56" a="1"/>
  <c r="AD395" i="56" s="1"/>
  <c r="AE395" i="56"/>
  <c r="AF395" i="56"/>
  <c r="AG395" i="56"/>
  <c r="K396" i="56"/>
  <c r="L396" i="56" s="1"/>
  <c r="N396" i="56"/>
  <c r="Q396" i="56"/>
  <c r="AB396" i="56"/>
  <c r="AC396" i="56" a="1"/>
  <c r="AC396" i="56" s="1"/>
  <c r="AD396" i="56" a="1"/>
  <c r="AD396" i="56" s="1"/>
  <c r="AE396" i="56"/>
  <c r="AF396" i="56"/>
  <c r="AG396" i="56"/>
  <c r="K397" i="56"/>
  <c r="L397" i="56"/>
  <c r="N397" i="56"/>
  <c r="O397" i="56"/>
  <c r="P397" i="56"/>
  <c r="Q397" i="56"/>
  <c r="R397" i="56"/>
  <c r="AB397" i="56"/>
  <c r="AC397" i="56" a="1"/>
  <c r="AC397" i="56" s="1"/>
  <c r="AD397" i="56" a="1"/>
  <c r="AD397" i="56" s="1"/>
  <c r="AE397" i="56"/>
  <c r="AF397" i="56"/>
  <c r="AG397" i="56"/>
  <c r="K398" i="56"/>
  <c r="R398" i="56"/>
  <c r="AB398" i="56"/>
  <c r="AC398" i="56" a="1"/>
  <c r="AC398" i="56" s="1"/>
  <c r="AD398" i="56" a="1"/>
  <c r="AD398" i="56" s="1"/>
  <c r="AE398" i="56"/>
  <c r="AF398" i="56"/>
  <c r="AG398" i="56"/>
  <c r="K399" i="56"/>
  <c r="R399" i="56"/>
  <c r="AB399" i="56"/>
  <c r="AC399" i="56" a="1"/>
  <c r="AC399" i="56" s="1"/>
  <c r="AD399" i="56" a="1"/>
  <c r="AD399" i="56" s="1"/>
  <c r="AE399" i="56"/>
  <c r="AF399" i="56"/>
  <c r="AG399" i="56"/>
  <c r="K400" i="56"/>
  <c r="L400" i="56" s="1"/>
  <c r="N400" i="56"/>
  <c r="O400" i="56"/>
  <c r="Q400" i="56"/>
  <c r="R400" i="56"/>
  <c r="AB400" i="56"/>
  <c r="AC400" i="56" a="1"/>
  <c r="AC400" i="56" s="1"/>
  <c r="AD400" i="56" a="1"/>
  <c r="AD400" i="56" s="1"/>
  <c r="AE400" i="56"/>
  <c r="AF400" i="56"/>
  <c r="AG400" i="56"/>
  <c r="K401" i="56"/>
  <c r="AB401" i="56"/>
  <c r="AC401" i="56" a="1"/>
  <c r="AC401" i="56" s="1"/>
  <c r="AD401" i="56" a="1"/>
  <c r="AD401" i="56" s="1"/>
  <c r="AE401" i="56"/>
  <c r="AF401" i="56"/>
  <c r="AG401" i="56"/>
  <c r="K402" i="56"/>
  <c r="L402" i="56" s="1"/>
  <c r="N402" i="56"/>
  <c r="P402" i="56"/>
  <c r="Q402" i="56"/>
  <c r="R402" i="56"/>
  <c r="AB402" i="56"/>
  <c r="AC402" i="56" a="1"/>
  <c r="AC402" i="56" s="1"/>
  <c r="AD402" i="56" a="1"/>
  <c r="AD402" i="56" s="1"/>
  <c r="AE402" i="56"/>
  <c r="AF402" i="56"/>
  <c r="AG402" i="56"/>
  <c r="K403" i="56"/>
  <c r="AB403" i="56"/>
  <c r="AC403" i="56" a="1"/>
  <c r="AC403" i="56" s="1"/>
  <c r="AD403" i="56" a="1"/>
  <c r="AD403" i="56" s="1"/>
  <c r="AE403" i="56"/>
  <c r="AF403" i="56"/>
  <c r="AG403" i="56"/>
  <c r="K404" i="56"/>
  <c r="L404" i="56" s="1"/>
  <c r="P404" i="56"/>
  <c r="AB404" i="56"/>
  <c r="AC404" i="56" a="1"/>
  <c r="AC404" i="56" s="1"/>
  <c r="AD404" i="56" a="1"/>
  <c r="AD404" i="56" s="1"/>
  <c r="AE404" i="56"/>
  <c r="AF404" i="56"/>
  <c r="AG404" i="56"/>
  <c r="K405" i="56"/>
  <c r="O405" i="56" s="1"/>
  <c r="N405" i="56"/>
  <c r="AB405" i="56"/>
  <c r="AC405" i="56" a="1"/>
  <c r="AC405" i="56" s="1"/>
  <c r="AD405" i="56" a="1"/>
  <c r="AD405" i="56" s="1"/>
  <c r="AE405" i="56"/>
  <c r="AF405" i="56"/>
  <c r="AG405" i="56"/>
  <c r="K406" i="56"/>
  <c r="L406" i="56"/>
  <c r="N406" i="56"/>
  <c r="O406" i="56"/>
  <c r="P406" i="56"/>
  <c r="Q406" i="56"/>
  <c r="R406" i="56"/>
  <c r="AB406" i="56"/>
  <c r="AC406" i="56" a="1"/>
  <c r="AC406" i="56" s="1"/>
  <c r="AD406" i="56" a="1"/>
  <c r="AD406" i="56" s="1"/>
  <c r="AE406" i="56"/>
  <c r="AF406" i="56"/>
  <c r="AG406" i="56"/>
  <c r="K407" i="56"/>
  <c r="N407" i="56" s="1"/>
  <c r="L407" i="56"/>
  <c r="O407" i="56"/>
  <c r="P407" i="56"/>
  <c r="Q407" i="56"/>
  <c r="R407" i="56"/>
  <c r="AB407" i="56"/>
  <c r="AC407" i="56" a="1"/>
  <c r="AC407" i="56" s="1"/>
  <c r="AD407" i="56" a="1"/>
  <c r="AD407" i="56" s="1"/>
  <c r="AE407" i="56"/>
  <c r="AF407" i="56"/>
  <c r="AG407" i="56"/>
  <c r="K408" i="56"/>
  <c r="O408" i="56" s="1"/>
  <c r="L408" i="56"/>
  <c r="P408" i="56"/>
  <c r="R408" i="56"/>
  <c r="AB408" i="56"/>
  <c r="AC408" i="56" a="1"/>
  <c r="AC408" i="56" s="1"/>
  <c r="AD408" i="56" a="1"/>
  <c r="AD408" i="56" s="1"/>
  <c r="AE408" i="56"/>
  <c r="AF408" i="56"/>
  <c r="AG408" i="56"/>
  <c r="K409" i="56"/>
  <c r="N409" i="56"/>
  <c r="O409" i="56"/>
  <c r="R409" i="56"/>
  <c r="AB409" i="56"/>
  <c r="AC409" i="56" a="1"/>
  <c r="AC409" i="56" s="1"/>
  <c r="AD409" i="56" a="1"/>
  <c r="AD409" i="56" s="1"/>
  <c r="AE409" i="56"/>
  <c r="AF409" i="56"/>
  <c r="AG409" i="56"/>
  <c r="K410" i="56"/>
  <c r="L410" i="56" s="1"/>
  <c r="N410" i="56"/>
  <c r="P410" i="56"/>
  <c r="Q410" i="56"/>
  <c r="R410" i="56"/>
  <c r="AB410" i="56"/>
  <c r="AC410" i="56" a="1"/>
  <c r="AC410" i="56" s="1"/>
  <c r="AD410" i="56" a="1"/>
  <c r="AD410" i="56" s="1"/>
  <c r="AE410" i="56"/>
  <c r="AF410" i="56"/>
  <c r="AG410" i="56"/>
  <c r="K411" i="56"/>
  <c r="L411" i="56"/>
  <c r="P411" i="56"/>
  <c r="Q411" i="56"/>
  <c r="AB411" i="56"/>
  <c r="AC411" i="56" a="1"/>
  <c r="AC411" i="56" s="1"/>
  <c r="AD411" i="56" a="1"/>
  <c r="AD411" i="56" s="1"/>
  <c r="AE411" i="56"/>
  <c r="AF411" i="56"/>
  <c r="AG411" i="56"/>
  <c r="K412" i="56"/>
  <c r="L412" i="56"/>
  <c r="N412" i="56"/>
  <c r="O412" i="56"/>
  <c r="P412" i="56"/>
  <c r="AB412" i="56"/>
  <c r="AC412" i="56" a="1"/>
  <c r="AC412" i="56" s="1"/>
  <c r="AD412" i="56" a="1"/>
  <c r="AD412" i="56" s="1"/>
  <c r="AE412" i="56"/>
  <c r="AF412" i="56"/>
  <c r="AG412" i="56"/>
  <c r="K413" i="56"/>
  <c r="O413" i="56" s="1"/>
  <c r="N413" i="56"/>
  <c r="Q413" i="56"/>
  <c r="R413" i="56"/>
  <c r="AB413" i="56"/>
  <c r="AC413" i="56" a="1"/>
  <c r="AC413" i="56" s="1"/>
  <c r="AD413" i="56" a="1"/>
  <c r="AD413" i="56" s="1"/>
  <c r="AE413" i="56"/>
  <c r="AF413" i="56"/>
  <c r="AG413" i="56"/>
  <c r="K414" i="56"/>
  <c r="P414" i="56" s="1"/>
  <c r="L414" i="56"/>
  <c r="AH414" i="56"/>
  <c r="N414" i="56"/>
  <c r="O414" i="56"/>
  <c r="Q414" i="56"/>
  <c r="R414" i="56"/>
  <c r="AB414" i="56"/>
  <c r="AC414" i="56" a="1"/>
  <c r="AC414" i="56" s="1"/>
  <c r="AD414" i="56" a="1"/>
  <c r="AD414" i="56" s="1"/>
  <c r="AE414" i="56"/>
  <c r="AF414" i="56"/>
  <c r="AG414" i="56"/>
  <c r="K415" i="56"/>
  <c r="N415" i="56" s="1"/>
  <c r="L415" i="56"/>
  <c r="AH415" i="56"/>
  <c r="O415" i="56"/>
  <c r="P415" i="56"/>
  <c r="Q415" i="56"/>
  <c r="R415" i="56"/>
  <c r="AB415" i="56"/>
  <c r="AC415" i="56" a="1"/>
  <c r="AC415" i="56" s="1"/>
  <c r="AD415" i="56" a="1"/>
  <c r="AD415" i="56" s="1"/>
  <c r="AE415" i="56"/>
  <c r="AF415" i="56"/>
  <c r="AG415" i="56"/>
  <c r="K416" i="56"/>
  <c r="AB416" i="56"/>
  <c r="AC416" i="56" a="1"/>
  <c r="AC416" i="56" s="1"/>
  <c r="AD416" i="56" a="1"/>
  <c r="AD416" i="56" s="1"/>
  <c r="AE416" i="56"/>
  <c r="AF416" i="56"/>
  <c r="AG416" i="56"/>
  <c r="K417" i="56"/>
  <c r="N417" i="56"/>
  <c r="O417" i="56"/>
  <c r="R417" i="56"/>
  <c r="AB417" i="56"/>
  <c r="AC417" i="56" a="1"/>
  <c r="AC417" i="56" s="1"/>
  <c r="AD417" i="56" a="1"/>
  <c r="AD417" i="56" s="1"/>
  <c r="AE417" i="56"/>
  <c r="AF417" i="56"/>
  <c r="AG417" i="56"/>
  <c r="K418" i="56"/>
  <c r="L418" i="56" s="1"/>
  <c r="N418" i="56"/>
  <c r="P418" i="56"/>
  <c r="Q418" i="56"/>
  <c r="R418" i="56"/>
  <c r="AB418" i="56"/>
  <c r="AC418" i="56" a="1"/>
  <c r="AC418" i="56" s="1"/>
  <c r="AD418" i="56" a="1"/>
  <c r="AD418" i="56" s="1"/>
  <c r="AE418" i="56"/>
  <c r="AF418" i="56"/>
  <c r="AG418" i="56"/>
  <c r="K419" i="56"/>
  <c r="AB419" i="56"/>
  <c r="AC419" i="56" a="1"/>
  <c r="AC419" i="56" s="1"/>
  <c r="AD419" i="56" a="1"/>
  <c r="AD419" i="56" s="1"/>
  <c r="AE419" i="56"/>
  <c r="AF419" i="56"/>
  <c r="AG419" i="56"/>
  <c r="K420" i="56"/>
  <c r="L420" i="56"/>
  <c r="N420" i="56"/>
  <c r="O420" i="56"/>
  <c r="AB420" i="56"/>
  <c r="AC420" i="56" a="1"/>
  <c r="AC420" i="56" s="1"/>
  <c r="AD420" i="56" a="1"/>
  <c r="AD420" i="56" s="1"/>
  <c r="AE420" i="56"/>
  <c r="AF420" i="56"/>
  <c r="AG420" i="56"/>
  <c r="K421" i="56"/>
  <c r="AB421" i="56"/>
  <c r="AC421" i="56" a="1"/>
  <c r="AC421" i="56" s="1"/>
  <c r="AD421" i="56" a="1"/>
  <c r="AD421" i="56" s="1"/>
  <c r="AE421" i="56"/>
  <c r="AF421" i="56"/>
  <c r="AG421" i="56"/>
  <c r="K422" i="56"/>
  <c r="L422" i="56"/>
  <c r="AH422" i="56" s="1"/>
  <c r="N422" i="56"/>
  <c r="O422" i="56"/>
  <c r="P422" i="56"/>
  <c r="Q422" i="56"/>
  <c r="R422" i="56"/>
  <c r="AB422" i="56"/>
  <c r="AC422" i="56" a="1"/>
  <c r="AC422" i="56" s="1"/>
  <c r="AD422" i="56" a="1"/>
  <c r="AD422" i="56" s="1"/>
  <c r="AE422" i="56"/>
  <c r="AF422" i="56"/>
  <c r="AG422" i="56"/>
  <c r="K423" i="56"/>
  <c r="N423" i="56" s="1"/>
  <c r="L423" i="56"/>
  <c r="O423" i="56"/>
  <c r="P423" i="56"/>
  <c r="AH423" i="56" s="1"/>
  <c r="Q423" i="56"/>
  <c r="R423" i="56"/>
  <c r="AB423" i="56"/>
  <c r="AC423" i="56" a="1"/>
  <c r="AC423" i="56" s="1"/>
  <c r="AD423" i="56" a="1"/>
  <c r="AD423" i="56" s="1"/>
  <c r="AE423" i="56"/>
  <c r="AF423" i="56"/>
  <c r="AG423" i="56"/>
  <c r="K424" i="56"/>
  <c r="L424" i="56"/>
  <c r="O424" i="56"/>
  <c r="P424" i="56"/>
  <c r="R424" i="56"/>
  <c r="AB424" i="56"/>
  <c r="AC424" i="56" a="1"/>
  <c r="AC424" i="56" s="1"/>
  <c r="AD424" i="56" a="1"/>
  <c r="AD424" i="56" s="1"/>
  <c r="AE424" i="56"/>
  <c r="AF424" i="56"/>
  <c r="AG424" i="56"/>
  <c r="K425" i="56"/>
  <c r="N425" i="56"/>
  <c r="O425" i="56"/>
  <c r="AB425" i="56"/>
  <c r="AC425" i="56" a="1"/>
  <c r="AC425" i="56" s="1"/>
  <c r="AD425" i="56" a="1"/>
  <c r="AD425" i="56" s="1"/>
  <c r="AE425" i="56"/>
  <c r="AF425" i="56"/>
  <c r="AG425" i="56"/>
  <c r="K426" i="56"/>
  <c r="L426" i="56" s="1"/>
  <c r="N426" i="56"/>
  <c r="P426" i="56"/>
  <c r="Q426" i="56"/>
  <c r="R426" i="56"/>
  <c r="AB426" i="56"/>
  <c r="AC426" i="56" a="1"/>
  <c r="AC426" i="56" s="1"/>
  <c r="AD426" i="56" a="1"/>
  <c r="AD426" i="56" s="1"/>
  <c r="AE426" i="56"/>
  <c r="AF426" i="56"/>
  <c r="AG426" i="56"/>
  <c r="K427" i="56"/>
  <c r="L427" i="56"/>
  <c r="P427" i="56"/>
  <c r="Q427" i="56"/>
  <c r="AB427" i="56"/>
  <c r="AC427" i="56" a="1"/>
  <c r="AC427" i="56" s="1"/>
  <c r="AD427" i="56" a="1"/>
  <c r="AD427" i="56" s="1"/>
  <c r="AE427" i="56"/>
  <c r="AF427" i="56"/>
  <c r="AG427" i="56"/>
  <c r="K428" i="56"/>
  <c r="L428" i="56" s="1"/>
  <c r="O428" i="56"/>
  <c r="AB428" i="56"/>
  <c r="AC428" i="56" a="1"/>
  <c r="AC428" i="56" s="1"/>
  <c r="AD428" i="56" a="1"/>
  <c r="AD428" i="56" s="1"/>
  <c r="AE428" i="56"/>
  <c r="AF428" i="56"/>
  <c r="AG428" i="56"/>
  <c r="K429" i="56"/>
  <c r="N429" i="56"/>
  <c r="O429" i="56"/>
  <c r="Q429" i="56"/>
  <c r="R429" i="56"/>
  <c r="AB429" i="56"/>
  <c r="AC429" i="56" a="1"/>
  <c r="AC429" i="56" s="1"/>
  <c r="AD429" i="56" a="1"/>
  <c r="AD429" i="56" s="1"/>
  <c r="AE429" i="56"/>
  <c r="AF429" i="56"/>
  <c r="AG429" i="56"/>
  <c r="K430" i="56"/>
  <c r="P430" i="56" s="1"/>
  <c r="L430" i="56"/>
  <c r="N430" i="56"/>
  <c r="AH430" i="56" s="1"/>
  <c r="O430" i="56"/>
  <c r="Q430" i="56"/>
  <c r="R430" i="56"/>
  <c r="AB430" i="56"/>
  <c r="AC430" i="56" a="1"/>
  <c r="AC430" i="56" s="1"/>
  <c r="AD430" i="56" a="1"/>
  <c r="AD430" i="56" s="1"/>
  <c r="AE430" i="56"/>
  <c r="AF430" i="56"/>
  <c r="AG430" i="56"/>
  <c r="K431" i="56"/>
  <c r="N431" i="56" s="1"/>
  <c r="L431" i="56"/>
  <c r="O431" i="56"/>
  <c r="P431" i="56"/>
  <c r="Q431" i="56"/>
  <c r="R431" i="56"/>
  <c r="AB431" i="56"/>
  <c r="AC431" i="56" a="1"/>
  <c r="AC431" i="56" s="1"/>
  <c r="AD431" i="56" a="1"/>
  <c r="AD431" i="56" s="1"/>
  <c r="AE431" i="56"/>
  <c r="AF431" i="56"/>
  <c r="AG431" i="56"/>
  <c r="K432" i="56"/>
  <c r="AB432" i="56"/>
  <c r="AC432" i="56" a="1"/>
  <c r="AC432" i="56" s="1"/>
  <c r="AD432" i="56" a="1"/>
  <c r="AD432" i="56" s="1"/>
  <c r="AE432" i="56"/>
  <c r="AF432" i="56"/>
  <c r="AG432" i="56"/>
  <c r="K433" i="56"/>
  <c r="AB433" i="56"/>
  <c r="AC433" i="56" a="1"/>
  <c r="AC433" i="56" s="1"/>
  <c r="AD433" i="56" a="1"/>
  <c r="AD433" i="56" s="1"/>
  <c r="AE433" i="56"/>
  <c r="AF433" i="56"/>
  <c r="AG433" i="56"/>
  <c r="K434" i="56"/>
  <c r="L434" i="56" s="1"/>
  <c r="N434" i="56"/>
  <c r="P434" i="56"/>
  <c r="Q434" i="56"/>
  <c r="R434" i="56"/>
  <c r="AB434" i="56"/>
  <c r="AC434" i="56" a="1"/>
  <c r="AC434" i="56" s="1"/>
  <c r="AD434" i="56" a="1"/>
  <c r="AD434" i="56" s="1"/>
  <c r="AE434" i="56"/>
  <c r="AF434" i="56"/>
  <c r="AG434" i="56"/>
  <c r="K435" i="56"/>
  <c r="AB435" i="56"/>
  <c r="AC435" i="56" a="1"/>
  <c r="AC435" i="56" s="1"/>
  <c r="AD435" i="56" a="1"/>
  <c r="AD435" i="56" s="1"/>
  <c r="AE435" i="56"/>
  <c r="AF435" i="56"/>
  <c r="AG435" i="56"/>
  <c r="K436" i="56"/>
  <c r="L436" i="56" s="1"/>
  <c r="AB436" i="56"/>
  <c r="AC436" i="56" a="1"/>
  <c r="AC436" i="56" s="1"/>
  <c r="AD436" i="56" a="1"/>
  <c r="AD436" i="56" s="1"/>
  <c r="AE436" i="56"/>
  <c r="AF436" i="56"/>
  <c r="AG436" i="56"/>
  <c r="K437" i="56"/>
  <c r="AB437" i="56"/>
  <c r="AC437" i="56" a="1"/>
  <c r="AC437" i="56" s="1"/>
  <c r="AD437" i="56" a="1"/>
  <c r="AD437" i="56" s="1"/>
  <c r="AE437" i="56"/>
  <c r="AF437" i="56"/>
  <c r="AG437" i="56"/>
  <c r="K438" i="56"/>
  <c r="P438" i="56" s="1"/>
  <c r="L438" i="56"/>
  <c r="AH438" i="56" s="1"/>
  <c r="N438" i="56"/>
  <c r="O438" i="56"/>
  <c r="Q438" i="56"/>
  <c r="R438" i="56"/>
  <c r="AB438" i="56"/>
  <c r="AC438" i="56" a="1"/>
  <c r="AC438" i="56" s="1"/>
  <c r="AD438" i="56" a="1"/>
  <c r="AD438" i="56" s="1"/>
  <c r="AE438" i="56"/>
  <c r="AF438" i="56"/>
  <c r="AG438" i="56"/>
  <c r="K439" i="56"/>
  <c r="N439" i="56" s="1"/>
  <c r="L439" i="56"/>
  <c r="AH439" i="56"/>
  <c r="O439" i="56"/>
  <c r="P439" i="56"/>
  <c r="Q439" i="56"/>
  <c r="R439" i="56"/>
  <c r="AB439" i="56"/>
  <c r="AC439" i="56" a="1"/>
  <c r="AC439" i="56" s="1"/>
  <c r="AD439" i="56" a="1"/>
  <c r="AD439" i="56" s="1"/>
  <c r="AE439" i="56"/>
  <c r="AF439" i="56"/>
  <c r="AG439" i="56"/>
  <c r="K440" i="56"/>
  <c r="O440" i="56" s="1"/>
  <c r="L440" i="56"/>
  <c r="R440" i="56"/>
  <c r="AB440" i="56"/>
  <c r="AC440" i="56" a="1"/>
  <c r="AC440" i="56" s="1"/>
  <c r="AD440" i="56" a="1"/>
  <c r="AD440" i="56" s="1"/>
  <c r="AE440" i="56"/>
  <c r="AF440" i="56"/>
  <c r="AG440" i="56"/>
  <c r="K441" i="56"/>
  <c r="N441" i="56"/>
  <c r="AB441" i="56"/>
  <c r="AC441" i="56" a="1"/>
  <c r="AC441" i="56" s="1"/>
  <c r="AD441" i="56" a="1"/>
  <c r="AD441" i="56" s="1"/>
  <c r="AE441" i="56"/>
  <c r="AF441" i="56"/>
  <c r="AG441" i="56"/>
  <c r="K442" i="56"/>
  <c r="L442" i="56" s="1"/>
  <c r="N442" i="56"/>
  <c r="P442" i="56"/>
  <c r="Q442" i="56"/>
  <c r="R442" i="56"/>
  <c r="AB442" i="56"/>
  <c r="AC442" i="56" a="1"/>
  <c r="AC442" i="56" s="1"/>
  <c r="AD442" i="56" a="1"/>
  <c r="AD442" i="56" s="1"/>
  <c r="AE442" i="56"/>
  <c r="AF442" i="56"/>
  <c r="AG442" i="56"/>
  <c r="K443" i="56"/>
  <c r="L443" i="56"/>
  <c r="Q443" i="56"/>
  <c r="AB443" i="56"/>
  <c r="AC443" i="56" a="1"/>
  <c r="AC443" i="56" s="1"/>
  <c r="AD443" i="56" a="1"/>
  <c r="AD443" i="56" s="1"/>
  <c r="AE443" i="56"/>
  <c r="AF443" i="56"/>
  <c r="AG443" i="56"/>
  <c r="K444" i="56"/>
  <c r="L444" i="56" s="1"/>
  <c r="N444" i="56"/>
  <c r="AB444" i="56"/>
  <c r="AC444" i="56" a="1"/>
  <c r="AC444" i="56" s="1"/>
  <c r="AD444" i="56" a="1"/>
  <c r="AD444" i="56" s="1"/>
  <c r="AE444" i="56"/>
  <c r="AF444" i="56"/>
  <c r="AG444" i="56"/>
  <c r="K445" i="56"/>
  <c r="O445" i="56" s="1"/>
  <c r="N445" i="56"/>
  <c r="R445" i="56"/>
  <c r="AB445" i="56"/>
  <c r="AC445" i="56" a="1"/>
  <c r="AC445" i="56" s="1"/>
  <c r="AD445" i="56" a="1"/>
  <c r="AD445" i="56" s="1"/>
  <c r="AE445" i="56"/>
  <c r="AF445" i="56"/>
  <c r="AG445" i="56"/>
  <c r="K446" i="56"/>
  <c r="L446" i="56"/>
  <c r="N446" i="56"/>
  <c r="O446" i="56"/>
  <c r="P446" i="56"/>
  <c r="Q446" i="56"/>
  <c r="R446" i="56"/>
  <c r="AB446" i="56"/>
  <c r="AC446" i="56" a="1"/>
  <c r="AC446" i="56" s="1"/>
  <c r="AD446" i="56" a="1"/>
  <c r="AD446" i="56" s="1"/>
  <c r="AE446" i="56"/>
  <c r="AF446" i="56"/>
  <c r="AG446" i="56"/>
  <c r="K447" i="56"/>
  <c r="N447" i="56" s="1"/>
  <c r="L447" i="56"/>
  <c r="O447" i="56"/>
  <c r="P447" i="56"/>
  <c r="Q447" i="56"/>
  <c r="R447" i="56"/>
  <c r="AB447" i="56"/>
  <c r="AC447" i="56" a="1"/>
  <c r="AC447" i="56" s="1"/>
  <c r="AD447" i="56" a="1"/>
  <c r="AD447" i="56" s="1"/>
  <c r="AE447" i="56"/>
  <c r="AF447" i="56"/>
  <c r="AG447" i="56"/>
  <c r="AH447" i="56"/>
  <c r="K448" i="56"/>
  <c r="L448" i="56"/>
  <c r="AB448" i="56"/>
  <c r="AC448" i="56" a="1"/>
  <c r="AC448" i="56" s="1"/>
  <c r="AD448" i="56" a="1"/>
  <c r="AD448" i="56" s="1"/>
  <c r="AE448" i="56"/>
  <c r="AF448" i="56"/>
  <c r="AG448" i="56"/>
  <c r="K449" i="56"/>
  <c r="N449" i="56"/>
  <c r="O449" i="56"/>
  <c r="R449" i="56"/>
  <c r="AB449" i="56"/>
  <c r="AC449" i="56" a="1"/>
  <c r="AC449" i="56" s="1"/>
  <c r="AD449" i="56" a="1"/>
  <c r="AD449" i="56" s="1"/>
  <c r="AE449" i="56"/>
  <c r="AF449" i="56"/>
  <c r="AG449" i="56"/>
  <c r="K450" i="56"/>
  <c r="L450" i="56" s="1"/>
  <c r="N450" i="56"/>
  <c r="P450" i="56"/>
  <c r="Q450" i="56"/>
  <c r="R450" i="56"/>
  <c r="AB450" i="56"/>
  <c r="AC450" i="56" a="1"/>
  <c r="AC450" i="56"/>
  <c r="AD450" i="56" a="1"/>
  <c r="AD450" i="56" s="1"/>
  <c r="AE450" i="56"/>
  <c r="AF450" i="56"/>
  <c r="AG450" i="56"/>
  <c r="K451" i="56"/>
  <c r="AB451" i="56"/>
  <c r="AC451" i="56" a="1"/>
  <c r="AC451" i="56" s="1"/>
  <c r="AD451" i="56" a="1"/>
  <c r="AD451" i="56" s="1"/>
  <c r="AE451" i="56"/>
  <c r="AF451" i="56"/>
  <c r="AG451" i="56"/>
  <c r="K452" i="56"/>
  <c r="L452" i="56"/>
  <c r="N452" i="56"/>
  <c r="O452" i="56"/>
  <c r="P452" i="56"/>
  <c r="AB452" i="56"/>
  <c r="AC452" i="56" a="1"/>
  <c r="AC452" i="56" s="1"/>
  <c r="AD452" i="56" a="1"/>
  <c r="AD452" i="56" s="1"/>
  <c r="AE452" i="56"/>
  <c r="AF452" i="56"/>
  <c r="AG452" i="56"/>
  <c r="K453" i="56"/>
  <c r="N453" i="56" s="1"/>
  <c r="AB453" i="56"/>
  <c r="AC453" i="56" a="1"/>
  <c r="AC453" i="56" s="1"/>
  <c r="AD453" i="56" a="1"/>
  <c r="AD453" i="56" s="1"/>
  <c r="AE453" i="56"/>
  <c r="AF453" i="56"/>
  <c r="AG453" i="56"/>
  <c r="K454" i="56"/>
  <c r="P454" i="56" s="1"/>
  <c r="L454" i="56"/>
  <c r="N454" i="56"/>
  <c r="O454" i="56"/>
  <c r="Q454" i="56"/>
  <c r="R454" i="56"/>
  <c r="AB454" i="56"/>
  <c r="AC454" i="56" a="1"/>
  <c r="AC454" i="56" s="1"/>
  <c r="AD454" i="56" a="1"/>
  <c r="AD454" i="56" s="1"/>
  <c r="AE454" i="56"/>
  <c r="AF454" i="56"/>
  <c r="AG454" i="56"/>
  <c r="K455" i="56"/>
  <c r="N455" i="56" s="1"/>
  <c r="AH455" i="56" s="1"/>
  <c r="L455" i="56"/>
  <c r="O455" i="56"/>
  <c r="P455" i="56"/>
  <c r="Q455" i="56"/>
  <c r="R455" i="56"/>
  <c r="AB455" i="56"/>
  <c r="AC455" i="56" a="1"/>
  <c r="AC455" i="56" s="1"/>
  <c r="AD455" i="56" a="1"/>
  <c r="AD455" i="56" s="1"/>
  <c r="AE455" i="56"/>
  <c r="AF455" i="56"/>
  <c r="AG455" i="56"/>
  <c r="K456" i="56"/>
  <c r="L456" i="56" s="1"/>
  <c r="O456" i="56"/>
  <c r="AB456" i="56"/>
  <c r="AC456" i="56" a="1"/>
  <c r="AC456" i="56" s="1"/>
  <c r="AD456" i="56" a="1"/>
  <c r="AD456" i="56" s="1"/>
  <c r="AE456" i="56"/>
  <c r="AF456" i="56"/>
  <c r="AG456" i="56"/>
  <c r="K457" i="56"/>
  <c r="N457" i="56"/>
  <c r="R457" i="56"/>
  <c r="AB457" i="56"/>
  <c r="AC457" i="56" a="1"/>
  <c r="AC457" i="56" s="1"/>
  <c r="AD457" i="56" a="1"/>
  <c r="AD457" i="56" s="1"/>
  <c r="AE457" i="56"/>
  <c r="AF457" i="56"/>
  <c r="AG457" i="56"/>
  <c r="K458" i="56"/>
  <c r="P458" i="56" s="1"/>
  <c r="AB458" i="56"/>
  <c r="AC458" i="56" a="1"/>
  <c r="AC458" i="56" s="1"/>
  <c r="AD458" i="56" a="1"/>
  <c r="AD458" i="56" s="1"/>
  <c r="AE458" i="56"/>
  <c r="AF458" i="56"/>
  <c r="AG458" i="56"/>
  <c r="K459" i="56"/>
  <c r="L459" i="56"/>
  <c r="N459" i="56"/>
  <c r="P459" i="56"/>
  <c r="Q459" i="56"/>
  <c r="AB459" i="56"/>
  <c r="AC459" i="56" a="1"/>
  <c r="AC459" i="56" s="1"/>
  <c r="AD459" i="56" a="1"/>
  <c r="AD459" i="56" s="1"/>
  <c r="AE459" i="56"/>
  <c r="AF459" i="56"/>
  <c r="AG459" i="56"/>
  <c r="K460" i="56"/>
  <c r="Q460" i="56" s="1"/>
  <c r="L460" i="56"/>
  <c r="AB460" i="56"/>
  <c r="AC460" i="56" a="1"/>
  <c r="AC460" i="56" s="1"/>
  <c r="AD460" i="56" a="1"/>
  <c r="AD460" i="56" s="1"/>
  <c r="AE460" i="56"/>
  <c r="AF460" i="56"/>
  <c r="AG460" i="56"/>
  <c r="K461" i="56"/>
  <c r="L461" i="56"/>
  <c r="O461" i="56"/>
  <c r="AB461" i="56"/>
  <c r="AC461" i="56" a="1"/>
  <c r="AC461" i="56" s="1"/>
  <c r="AD461" i="56" a="1"/>
  <c r="AD461" i="56" s="1"/>
  <c r="AE461" i="56"/>
  <c r="AF461" i="56"/>
  <c r="AG461" i="56"/>
  <c r="K462" i="56"/>
  <c r="P462" i="56" s="1"/>
  <c r="L462" i="56"/>
  <c r="N462" i="56"/>
  <c r="O462" i="56"/>
  <c r="Q462" i="56"/>
  <c r="R462" i="56"/>
  <c r="AB462" i="56"/>
  <c r="AC462" i="56" a="1"/>
  <c r="AC462" i="56" s="1"/>
  <c r="AD462" i="56" a="1"/>
  <c r="AD462" i="56" s="1"/>
  <c r="AE462" i="56"/>
  <c r="AF462" i="56"/>
  <c r="AG462" i="56"/>
  <c r="K463" i="56"/>
  <c r="N463" i="56" s="1"/>
  <c r="L463" i="56"/>
  <c r="O463" i="56"/>
  <c r="P463" i="56"/>
  <c r="Q463" i="56"/>
  <c r="R463" i="56"/>
  <c r="AB463" i="56"/>
  <c r="AC463" i="56" a="1"/>
  <c r="AC463" i="56" s="1"/>
  <c r="AD463" i="56" a="1"/>
  <c r="AD463" i="56" s="1"/>
  <c r="AE463" i="56"/>
  <c r="AF463" i="56"/>
  <c r="AG463" i="56"/>
  <c r="AH463" i="56"/>
  <c r="K464" i="56"/>
  <c r="R464" i="56" s="1"/>
  <c r="L464" i="56"/>
  <c r="AB464" i="56"/>
  <c r="AC464" i="56" a="1"/>
  <c r="AC464" i="56" s="1"/>
  <c r="AD464" i="56" a="1"/>
  <c r="AD464" i="56" s="1"/>
  <c r="AE464" i="56"/>
  <c r="AF464" i="56"/>
  <c r="AG464" i="56"/>
  <c r="K465" i="56"/>
  <c r="P465" i="56"/>
  <c r="AB465" i="56"/>
  <c r="AC465" i="56" a="1"/>
  <c r="AC465" i="56" s="1"/>
  <c r="AD465" i="56" a="1"/>
  <c r="AD465" i="56" s="1"/>
  <c r="AE465" i="56"/>
  <c r="AF465" i="56"/>
  <c r="AG465" i="56"/>
  <c r="K466" i="56"/>
  <c r="N466" i="56"/>
  <c r="R466" i="56"/>
  <c r="AB466" i="56"/>
  <c r="AC466" i="56" a="1"/>
  <c r="AC466" i="56" s="1"/>
  <c r="AD466" i="56" a="1"/>
  <c r="AD466" i="56" s="1"/>
  <c r="AE466" i="56"/>
  <c r="AF466" i="56"/>
  <c r="AG466" i="56"/>
  <c r="K467" i="56"/>
  <c r="L467" i="56"/>
  <c r="P467" i="56"/>
  <c r="Q467" i="56"/>
  <c r="AB467" i="56"/>
  <c r="AC467" i="56" a="1"/>
  <c r="AC467" i="56" s="1"/>
  <c r="AD467" i="56" a="1"/>
  <c r="AD467" i="56" s="1"/>
  <c r="AE467" i="56"/>
  <c r="AF467" i="56"/>
  <c r="AG467" i="56"/>
  <c r="K468" i="56"/>
  <c r="L468" i="56"/>
  <c r="N468" i="56"/>
  <c r="O468" i="56"/>
  <c r="P468" i="56"/>
  <c r="Q468" i="56"/>
  <c r="AB468" i="56"/>
  <c r="AC468" i="56" a="1"/>
  <c r="AC468" i="56" s="1"/>
  <c r="AD468" i="56" a="1"/>
  <c r="AD468" i="56" s="1"/>
  <c r="AE468" i="56"/>
  <c r="AF468" i="56"/>
  <c r="AG468" i="56"/>
  <c r="K469" i="56"/>
  <c r="R469" i="56"/>
  <c r="AB469" i="56"/>
  <c r="AC469" i="56" a="1"/>
  <c r="AC469" i="56" s="1"/>
  <c r="AD469" i="56" a="1"/>
  <c r="AD469" i="56" s="1"/>
  <c r="AE469" i="56"/>
  <c r="AF469" i="56"/>
  <c r="AG469" i="56"/>
  <c r="K470" i="56"/>
  <c r="L470" i="56"/>
  <c r="AH470" i="56"/>
  <c r="N470" i="56"/>
  <c r="O470" i="56"/>
  <c r="P470" i="56"/>
  <c r="Q470" i="56"/>
  <c r="R470" i="56"/>
  <c r="AB470" i="56"/>
  <c r="AC470" i="56" a="1"/>
  <c r="AC470" i="56" s="1"/>
  <c r="AD470" i="56" a="1"/>
  <c r="AD470" i="56" s="1"/>
  <c r="AE470" i="56"/>
  <c r="AF470" i="56"/>
  <c r="AG470" i="56"/>
  <c r="K471" i="56"/>
  <c r="L471" i="56"/>
  <c r="N471" i="56"/>
  <c r="O471" i="56"/>
  <c r="P471" i="56"/>
  <c r="Q471" i="56"/>
  <c r="R471" i="56"/>
  <c r="AB471" i="56"/>
  <c r="AC471" i="56" a="1"/>
  <c r="AC471" i="56" s="1"/>
  <c r="AD471" i="56" a="1"/>
  <c r="AD471" i="56" s="1"/>
  <c r="AE471" i="56"/>
  <c r="AF471" i="56"/>
  <c r="AG471" i="56"/>
  <c r="K472" i="56"/>
  <c r="P472" i="56"/>
  <c r="Q472" i="56"/>
  <c r="AB472" i="56"/>
  <c r="AC472" i="56" a="1"/>
  <c r="AC472" i="56" s="1"/>
  <c r="AD472" i="56" a="1"/>
  <c r="AD472" i="56" s="1"/>
  <c r="AE472" i="56"/>
  <c r="AF472" i="56"/>
  <c r="AG472" i="56"/>
  <c r="K473" i="56"/>
  <c r="L473" i="56"/>
  <c r="N473" i="56"/>
  <c r="P473" i="56"/>
  <c r="AB473" i="56"/>
  <c r="AC473" i="56" a="1"/>
  <c r="AC473" i="56" s="1"/>
  <c r="AD473" i="56" a="1"/>
  <c r="AD473" i="56" s="1"/>
  <c r="AE473" i="56"/>
  <c r="AF473" i="56"/>
  <c r="AG473" i="56"/>
  <c r="K474" i="56"/>
  <c r="N474" i="56"/>
  <c r="O474" i="56"/>
  <c r="Q474" i="56"/>
  <c r="AB474" i="56"/>
  <c r="AC474" i="56" a="1"/>
  <c r="AC474" i="56" s="1"/>
  <c r="AD474" i="56" a="1"/>
  <c r="AD474" i="56" s="1"/>
  <c r="AE474" i="56"/>
  <c r="AF474" i="56"/>
  <c r="AG474" i="56"/>
  <c r="K475" i="56"/>
  <c r="L475" i="56"/>
  <c r="N475" i="56"/>
  <c r="Q475" i="56"/>
  <c r="R475" i="56"/>
  <c r="AB475" i="56"/>
  <c r="AC475" i="56" a="1"/>
  <c r="AC475" i="56" s="1"/>
  <c r="AD475" i="56" a="1"/>
  <c r="AD475" i="56" s="1"/>
  <c r="AE475" i="56"/>
  <c r="AF475" i="56"/>
  <c r="AG475" i="56"/>
  <c r="K476" i="56"/>
  <c r="R476" i="56" s="1"/>
  <c r="L476" i="56"/>
  <c r="N476" i="56"/>
  <c r="O476" i="56"/>
  <c r="AH476" i="56" s="1"/>
  <c r="P476" i="56"/>
  <c r="Q476" i="56"/>
  <c r="AB476" i="56"/>
  <c r="AC476" i="56" a="1"/>
  <c r="AC476" i="56" s="1"/>
  <c r="AD476" i="56" a="1"/>
  <c r="AD476" i="56" s="1"/>
  <c r="AE476" i="56"/>
  <c r="AF476" i="56"/>
  <c r="AG476" i="56"/>
  <c r="K477" i="56"/>
  <c r="L477" i="56"/>
  <c r="O477" i="56"/>
  <c r="P477" i="56"/>
  <c r="Q477" i="56"/>
  <c r="R477" i="56"/>
  <c r="AB477" i="56"/>
  <c r="AC477" i="56" a="1"/>
  <c r="AC477" i="56" s="1"/>
  <c r="AD477" i="56" a="1"/>
  <c r="AD477" i="56" s="1"/>
  <c r="AE477" i="56"/>
  <c r="AF477" i="56"/>
  <c r="AG477" i="56"/>
  <c r="K478" i="56"/>
  <c r="O478" i="56"/>
  <c r="R478" i="56"/>
  <c r="AB478" i="56"/>
  <c r="AC478" i="56" a="1"/>
  <c r="AC478" i="56" s="1"/>
  <c r="AD478" i="56" a="1"/>
  <c r="AD478" i="56" s="1"/>
  <c r="AE478" i="56"/>
  <c r="AF478" i="56"/>
  <c r="AG478" i="56"/>
  <c r="K479" i="56"/>
  <c r="L479" i="56"/>
  <c r="N479" i="56"/>
  <c r="O479" i="56"/>
  <c r="P479" i="56"/>
  <c r="Q479" i="56"/>
  <c r="R479" i="56"/>
  <c r="AB479" i="56"/>
  <c r="AC479" i="56" a="1"/>
  <c r="AC479" i="56" s="1"/>
  <c r="AD479" i="56" a="1"/>
  <c r="AD479" i="56" s="1"/>
  <c r="AE479" i="56"/>
  <c r="AF479" i="56"/>
  <c r="AG479" i="56"/>
  <c r="K480" i="56"/>
  <c r="P480" i="56"/>
  <c r="Q480" i="56"/>
  <c r="AB480" i="56"/>
  <c r="AC480" i="56" a="1"/>
  <c r="AC480" i="56" s="1"/>
  <c r="AD480" i="56" a="1"/>
  <c r="AD480" i="56" s="1"/>
  <c r="AE480" i="56"/>
  <c r="AF480" i="56"/>
  <c r="AG480" i="56"/>
  <c r="K481" i="56"/>
  <c r="L481" i="56"/>
  <c r="N481" i="56"/>
  <c r="AB481" i="56"/>
  <c r="AC481" i="56" a="1"/>
  <c r="AC481" i="56" s="1"/>
  <c r="AD481" i="56" a="1"/>
  <c r="AD481" i="56" s="1"/>
  <c r="AE481" i="56"/>
  <c r="AF481" i="56"/>
  <c r="AG481" i="56"/>
  <c r="K482" i="56"/>
  <c r="N482" i="56" s="1"/>
  <c r="AB482" i="56"/>
  <c r="AC482" i="56" a="1"/>
  <c r="AC482" i="56" s="1"/>
  <c r="AD482" i="56" a="1"/>
  <c r="AD482" i="56" s="1"/>
  <c r="AE482" i="56"/>
  <c r="AF482" i="56"/>
  <c r="AG482" i="56"/>
  <c r="K483" i="56"/>
  <c r="L483" i="56"/>
  <c r="N483" i="56"/>
  <c r="Q483" i="56"/>
  <c r="R483" i="56"/>
  <c r="AB483" i="56"/>
  <c r="AC483" i="56" a="1"/>
  <c r="AC483" i="56" s="1"/>
  <c r="AD483" i="56" a="1"/>
  <c r="AD483" i="56" s="1"/>
  <c r="AE483" i="56"/>
  <c r="AF483" i="56"/>
  <c r="AG483" i="56"/>
  <c r="K484" i="56"/>
  <c r="P484" i="56" s="1"/>
  <c r="L484" i="56"/>
  <c r="N484" i="56"/>
  <c r="O484" i="56"/>
  <c r="Q484" i="56"/>
  <c r="AB484" i="56"/>
  <c r="AC484" i="56" a="1"/>
  <c r="AC484" i="56" s="1"/>
  <c r="AD484" i="56" a="1"/>
  <c r="AD484" i="56" s="1"/>
  <c r="AE484" i="56"/>
  <c r="AF484" i="56"/>
  <c r="AG484" i="56"/>
  <c r="K485" i="56"/>
  <c r="L485" i="56"/>
  <c r="N485" i="56"/>
  <c r="O485" i="56"/>
  <c r="P485" i="56"/>
  <c r="Q485" i="56"/>
  <c r="R485" i="56"/>
  <c r="AB485" i="56"/>
  <c r="AC485" i="56" a="1"/>
  <c r="AC485" i="56" s="1"/>
  <c r="AD485" i="56" a="1"/>
  <c r="AD485" i="56" s="1"/>
  <c r="AE485" i="56"/>
  <c r="AF485" i="56"/>
  <c r="AG485" i="56"/>
  <c r="K486" i="56"/>
  <c r="L486" i="56" s="1"/>
  <c r="AB486" i="56"/>
  <c r="AC486" i="56" a="1"/>
  <c r="AC486" i="56" s="1"/>
  <c r="AD486" i="56" a="1"/>
  <c r="AD486" i="56" s="1"/>
  <c r="AE486" i="56"/>
  <c r="AF486" i="56"/>
  <c r="AG486" i="56"/>
  <c r="K487" i="56"/>
  <c r="L487" i="56"/>
  <c r="N487" i="56"/>
  <c r="O487" i="56"/>
  <c r="AH487" i="56" s="1"/>
  <c r="P487" i="56"/>
  <c r="Q487" i="56"/>
  <c r="R487" i="56"/>
  <c r="AB487" i="56"/>
  <c r="AC487" i="56" a="1"/>
  <c r="AC487" i="56" s="1"/>
  <c r="AD487" i="56" a="1"/>
  <c r="AD487" i="56" s="1"/>
  <c r="AE487" i="56"/>
  <c r="AF487" i="56"/>
  <c r="AG487" i="56"/>
  <c r="K488" i="56"/>
  <c r="N488" i="56" s="1"/>
  <c r="L488" i="56"/>
  <c r="AB488" i="56"/>
  <c r="AC488" i="56" a="1"/>
  <c r="AC488" i="56" s="1"/>
  <c r="AD488" i="56" a="1"/>
  <c r="AD488" i="56" s="1"/>
  <c r="AE488" i="56"/>
  <c r="AF488" i="56"/>
  <c r="AG488" i="56"/>
  <c r="K489" i="56"/>
  <c r="Q489" i="56" s="1"/>
  <c r="P489" i="56"/>
  <c r="R489" i="56"/>
  <c r="AB489" i="56"/>
  <c r="AC489" i="56" a="1"/>
  <c r="AC489" i="56" s="1"/>
  <c r="AD489" i="56" a="1"/>
  <c r="AD489" i="56" s="1"/>
  <c r="AE489" i="56"/>
  <c r="AF489" i="56"/>
  <c r="AG489" i="56"/>
  <c r="K490" i="56"/>
  <c r="L490" i="56" s="1"/>
  <c r="N490" i="56"/>
  <c r="O490" i="56"/>
  <c r="P490" i="56"/>
  <c r="Q490" i="56"/>
  <c r="R490" i="56"/>
  <c r="AB490" i="56"/>
  <c r="AC490" i="56" a="1"/>
  <c r="AC490" i="56" s="1"/>
  <c r="AD490" i="56" a="1"/>
  <c r="AD490" i="56" s="1"/>
  <c r="AE490" i="56"/>
  <c r="AF490" i="56"/>
  <c r="AG490" i="56"/>
  <c r="K491" i="56"/>
  <c r="O491" i="56" s="1"/>
  <c r="R491" i="56"/>
  <c r="AB491" i="56"/>
  <c r="AC491" i="56" a="1"/>
  <c r="AC491" i="56" s="1"/>
  <c r="AD491" i="56" a="1"/>
  <c r="AD491" i="56" s="1"/>
  <c r="AE491" i="56"/>
  <c r="AF491" i="56"/>
  <c r="AG491" i="56"/>
  <c r="K492" i="56"/>
  <c r="R492" i="56" s="1"/>
  <c r="N492" i="56"/>
  <c r="O492" i="56"/>
  <c r="P492" i="56"/>
  <c r="AB492" i="56"/>
  <c r="AC492" i="56" a="1"/>
  <c r="AC492" i="56" s="1"/>
  <c r="AD492" i="56" a="1"/>
  <c r="AD492" i="56" s="1"/>
  <c r="AE492" i="56"/>
  <c r="AF492" i="56"/>
  <c r="AG492" i="56"/>
  <c r="K493" i="56"/>
  <c r="N493" i="56" s="1"/>
  <c r="L493" i="56"/>
  <c r="AB493" i="56"/>
  <c r="AC493" i="56" a="1"/>
  <c r="AC493" i="56" s="1"/>
  <c r="AD493" i="56" a="1"/>
  <c r="AD493" i="56" s="1"/>
  <c r="AE493" i="56"/>
  <c r="AF493" i="56"/>
  <c r="AG493" i="56"/>
  <c r="K494" i="56"/>
  <c r="P494" i="56" s="1"/>
  <c r="L494" i="56"/>
  <c r="O494" i="56"/>
  <c r="Q494" i="56"/>
  <c r="R494" i="56"/>
  <c r="AB494" i="56"/>
  <c r="AC494" i="56" a="1"/>
  <c r="AC494" i="56" s="1"/>
  <c r="AD494" i="56" a="1"/>
  <c r="AD494" i="56" s="1"/>
  <c r="AE494" i="56"/>
  <c r="AF494" i="56"/>
  <c r="AG494" i="56"/>
  <c r="K495" i="56"/>
  <c r="L495" i="56"/>
  <c r="AH495" i="56"/>
  <c r="N495" i="56"/>
  <c r="O495" i="56"/>
  <c r="P495" i="56"/>
  <c r="Q495" i="56"/>
  <c r="R495" i="56"/>
  <c r="AB495" i="56"/>
  <c r="AC495" i="56" a="1"/>
  <c r="AC495" i="56" s="1"/>
  <c r="AD495" i="56" a="1"/>
  <c r="AD495" i="56" s="1"/>
  <c r="AE495" i="56"/>
  <c r="AF495" i="56"/>
  <c r="AG495" i="56"/>
  <c r="K496" i="56"/>
  <c r="N496" i="56" s="1"/>
  <c r="L496" i="56"/>
  <c r="P496" i="56"/>
  <c r="Q496" i="56"/>
  <c r="R496" i="56"/>
  <c r="AB496" i="56"/>
  <c r="AC496" i="56" a="1"/>
  <c r="AC496" i="56" s="1"/>
  <c r="AD496" i="56" a="1"/>
  <c r="AD496" i="56" s="1"/>
  <c r="AE496" i="56"/>
  <c r="AF496" i="56"/>
  <c r="AG496" i="56"/>
  <c r="K497" i="56"/>
  <c r="Q497" i="56" s="1"/>
  <c r="N497" i="56"/>
  <c r="O497" i="56"/>
  <c r="P497" i="56"/>
  <c r="R497" i="56"/>
  <c r="AB497" i="56"/>
  <c r="AC497" i="56" a="1"/>
  <c r="AC497" i="56" s="1"/>
  <c r="AD497" i="56" a="1"/>
  <c r="AD497" i="56" s="1"/>
  <c r="AE497" i="56"/>
  <c r="AF497" i="56"/>
  <c r="AG497" i="56"/>
  <c r="K498" i="56"/>
  <c r="L498" i="56" s="1"/>
  <c r="R498" i="56"/>
  <c r="AB498" i="56"/>
  <c r="AC498" i="56" a="1"/>
  <c r="AC498" i="56" s="1"/>
  <c r="AD498" i="56" a="1"/>
  <c r="AD498" i="56" s="1"/>
  <c r="AE498" i="56"/>
  <c r="AF498" i="56"/>
  <c r="AG498" i="56"/>
  <c r="K499" i="56"/>
  <c r="O499" i="56" s="1"/>
  <c r="N499" i="56"/>
  <c r="P499" i="56"/>
  <c r="Q499" i="56"/>
  <c r="AB499" i="56"/>
  <c r="AC499" i="56" a="1"/>
  <c r="AC499" i="56" s="1"/>
  <c r="AD499" i="56" a="1"/>
  <c r="AD499" i="56" s="1"/>
  <c r="AE499" i="56"/>
  <c r="AF499" i="56"/>
  <c r="AG499" i="56"/>
  <c r="K500" i="56"/>
  <c r="R500" i="56" s="1"/>
  <c r="AB500" i="56"/>
  <c r="AC500" i="56" a="1"/>
  <c r="AC500" i="56" s="1"/>
  <c r="AD500" i="56" a="1"/>
  <c r="AD500" i="56" s="1"/>
  <c r="AE500" i="56"/>
  <c r="AF500" i="56"/>
  <c r="AG500" i="56"/>
  <c r="K501" i="56"/>
  <c r="N501" i="56" s="1"/>
  <c r="L501" i="56"/>
  <c r="P501" i="56"/>
  <c r="Q501" i="56"/>
  <c r="R501" i="56"/>
  <c r="AB501" i="56"/>
  <c r="AC501" i="56" a="1"/>
  <c r="AC501" i="56" s="1"/>
  <c r="AD501" i="56" a="1"/>
  <c r="AD501" i="56" s="1"/>
  <c r="AE501" i="56"/>
  <c r="AF501" i="56"/>
  <c r="AG501" i="56"/>
  <c r="K502" i="56"/>
  <c r="P502" i="56" s="1"/>
  <c r="L502" i="56"/>
  <c r="AH502" i="56" s="1"/>
  <c r="N502" i="56"/>
  <c r="O502" i="56"/>
  <c r="Q502" i="56"/>
  <c r="R502" i="56"/>
  <c r="AB502" i="56"/>
  <c r="AC502" i="56" a="1"/>
  <c r="AC502" i="56" s="1"/>
  <c r="AD502" i="56" a="1"/>
  <c r="AD502" i="56" s="1"/>
  <c r="AE502" i="56"/>
  <c r="AF502" i="56"/>
  <c r="AG502" i="56"/>
  <c r="K503" i="56"/>
  <c r="L503" i="56"/>
  <c r="AH503" i="56"/>
  <c r="N503" i="56"/>
  <c r="O503" i="56"/>
  <c r="P503" i="56"/>
  <c r="Q503" i="56"/>
  <c r="R503" i="56"/>
  <c r="AB503" i="56"/>
  <c r="AC503" i="56" a="1"/>
  <c r="AC503" i="56" s="1"/>
  <c r="AD503" i="56" a="1"/>
  <c r="AD503" i="56" s="1"/>
  <c r="AE503" i="56"/>
  <c r="AF503" i="56"/>
  <c r="AG503" i="56"/>
  <c r="AI503" i="56"/>
  <c r="K504" i="56"/>
  <c r="N504" i="56" s="1"/>
  <c r="L504" i="56"/>
  <c r="O504" i="56"/>
  <c r="P504" i="56"/>
  <c r="Q504" i="56"/>
  <c r="R504" i="56"/>
  <c r="AB504" i="56"/>
  <c r="AC504" i="56" a="1"/>
  <c r="AC504" i="56" s="1"/>
  <c r="AD504" i="56" a="1"/>
  <c r="AD504" i="56" s="1"/>
  <c r="AE504" i="56"/>
  <c r="AF504" i="56"/>
  <c r="AG504" i="56"/>
  <c r="AI504" i="56"/>
  <c r="AQ90" i="58" l="1"/>
  <c r="AZ90" i="58"/>
  <c r="BE90" i="58" s="1"/>
  <c r="AN140" i="60"/>
  <c r="AN145" i="60"/>
  <c r="AN138" i="60"/>
  <c r="BD138" i="60" s="1"/>
  <c r="BD110" i="60"/>
  <c r="BE110" i="60" s="1"/>
  <c r="AN139" i="60"/>
  <c r="BC139" i="60" s="1"/>
  <c r="M15" i="56"/>
  <c r="R15" i="56"/>
  <c r="N15" i="56"/>
  <c r="AN72" i="60"/>
  <c r="BC72" i="60" s="1"/>
  <c r="AN69" i="60"/>
  <c r="BC38" i="60"/>
  <c r="BE38" i="60" s="1"/>
  <c r="AN71" i="60"/>
  <c r="BC71" i="60" s="1"/>
  <c r="BC129" i="60"/>
  <c r="BE129" i="60" s="1"/>
  <c r="BC109" i="60"/>
  <c r="BE109" i="60" s="1"/>
  <c r="BC50" i="60"/>
  <c r="BE50" i="60" s="1"/>
  <c r="BD99" i="60"/>
  <c r="BE99" i="60" s="1"/>
  <c r="BD115" i="60"/>
  <c r="BE115" i="60" s="1"/>
  <c r="BC48" i="60"/>
  <c r="BE48" i="60" s="1"/>
  <c r="BC90" i="60"/>
  <c r="BE90" i="60" s="1"/>
  <c r="BC117" i="60"/>
  <c r="BE117" i="60" s="1"/>
  <c r="BC113" i="60"/>
  <c r="BE113" i="60" s="1"/>
  <c r="BC105" i="60"/>
  <c r="BE105" i="60" s="1"/>
  <c r="AN75" i="60"/>
  <c r="BD75" i="60" s="1"/>
  <c r="BC58" i="60"/>
  <c r="BE58" i="60" s="1"/>
  <c r="BC24" i="60"/>
  <c r="BE24" i="60" s="1"/>
  <c r="BC30" i="60"/>
  <c r="BE30" i="60" s="1"/>
  <c r="BC73" i="60"/>
  <c r="BE73" i="60" s="1"/>
  <c r="BD62" i="60"/>
  <c r="BE62" i="60" s="1"/>
  <c r="BC66" i="60"/>
  <c r="BE66" i="60" s="1"/>
  <c r="BC146" i="60"/>
  <c r="BD146" i="60"/>
  <c r="BC138" i="60"/>
  <c r="BC121" i="60"/>
  <c r="BD121" i="60"/>
  <c r="BC127" i="60"/>
  <c r="BD127" i="60"/>
  <c r="BC135" i="60"/>
  <c r="BD135" i="60"/>
  <c r="BC142" i="60"/>
  <c r="BD142" i="60"/>
  <c r="BC134" i="60"/>
  <c r="BD134" i="60"/>
  <c r="BC118" i="60"/>
  <c r="BD118" i="60"/>
  <c r="BC130" i="60"/>
  <c r="BD130" i="60"/>
  <c r="BC123" i="60"/>
  <c r="BD123" i="60"/>
  <c r="BD139" i="60"/>
  <c r="BD144" i="60"/>
  <c r="AN141" i="60"/>
  <c r="AN133" i="60"/>
  <c r="BD128" i="60"/>
  <c r="BE128" i="60" s="1"/>
  <c r="AN106" i="60"/>
  <c r="AN102" i="60"/>
  <c r="BD93" i="60"/>
  <c r="BC93" i="60"/>
  <c r="AN122" i="60"/>
  <c r="AN114" i="60"/>
  <c r="BD111" i="60"/>
  <c r="BE111" i="60" s="1"/>
  <c r="AN98" i="60"/>
  <c r="AN95" i="60"/>
  <c r="BD85" i="60"/>
  <c r="BC85" i="60"/>
  <c r="BD16" i="60"/>
  <c r="BC16" i="60"/>
  <c r="BC103" i="60"/>
  <c r="BD103" i="60"/>
  <c r="BD124" i="60"/>
  <c r="BE124" i="60" s="1"/>
  <c r="BD119" i="60"/>
  <c r="BE119" i="60" s="1"/>
  <c r="BC116" i="60"/>
  <c r="BD116" i="60"/>
  <c r="BC104" i="60"/>
  <c r="BD104" i="60"/>
  <c r="BC92" i="60"/>
  <c r="BE92" i="60" s="1"/>
  <c r="AN91" i="60"/>
  <c r="BD77" i="60"/>
  <c r="BC77" i="60"/>
  <c r="BD46" i="60"/>
  <c r="BC46" i="60"/>
  <c r="BC15" i="60"/>
  <c r="BD15" i="60"/>
  <c r="BC120" i="60"/>
  <c r="BD120" i="60"/>
  <c r="AN87" i="60"/>
  <c r="BC84" i="60"/>
  <c r="BE84" i="60" s="1"/>
  <c r="AN70" i="60"/>
  <c r="BD107" i="60"/>
  <c r="BE107" i="60" s="1"/>
  <c r="BC94" i="60"/>
  <c r="BD94" i="60"/>
  <c r="AN82" i="60"/>
  <c r="AN79" i="60"/>
  <c r="BC76" i="60"/>
  <c r="BE76" i="60" s="1"/>
  <c r="BC52" i="60"/>
  <c r="BD52" i="60"/>
  <c r="BC27" i="60"/>
  <c r="BD27" i="60"/>
  <c r="AN126" i="60"/>
  <c r="BC97" i="60"/>
  <c r="BD97" i="60"/>
  <c r="BC74" i="60"/>
  <c r="BD74" i="60"/>
  <c r="AN36" i="60"/>
  <c r="AN32" i="60"/>
  <c r="BC26" i="60"/>
  <c r="BD26" i="60"/>
  <c r="BD72" i="60"/>
  <c r="AN65" i="60"/>
  <c r="AN63" i="60"/>
  <c r="BC51" i="60"/>
  <c r="BD51" i="60"/>
  <c r="BC39" i="60"/>
  <c r="BD39" i="60"/>
  <c r="BC33" i="60"/>
  <c r="BD33" i="60"/>
  <c r="AN61" i="60"/>
  <c r="BC59" i="60"/>
  <c r="BD59" i="60"/>
  <c r="BD11" i="60"/>
  <c r="BE11" i="60" s="1"/>
  <c r="BC10" i="60"/>
  <c r="BD10" i="60"/>
  <c r="BC43" i="60"/>
  <c r="BD43" i="60"/>
  <c r="AN88" i="60"/>
  <c r="AN80" i="60"/>
  <c r="BC68" i="60"/>
  <c r="BE68" i="60" s="1"/>
  <c r="BC41" i="60"/>
  <c r="BD41" i="60"/>
  <c r="BC18" i="60"/>
  <c r="BD18" i="60"/>
  <c r="BD108" i="60"/>
  <c r="BE108" i="60" s="1"/>
  <c r="BD100" i="60"/>
  <c r="BE100" i="60" s="1"/>
  <c r="AN96" i="60"/>
  <c r="BC67" i="60"/>
  <c r="BD67" i="60"/>
  <c r="BC64" i="60"/>
  <c r="BD64" i="60"/>
  <c r="BC29" i="60"/>
  <c r="BD29" i="60"/>
  <c r="AN89" i="60"/>
  <c r="AN81" i="60"/>
  <c r="BC60" i="60"/>
  <c r="BD60" i="60"/>
  <c r="BD56" i="60"/>
  <c r="BC56" i="60"/>
  <c r="AN45" i="60"/>
  <c r="AN35" i="60"/>
  <c r="AN8" i="60"/>
  <c r="AN54" i="60"/>
  <c r="BC40" i="60"/>
  <c r="BE40" i="60" s="1"/>
  <c r="BC23" i="60"/>
  <c r="BD23" i="60"/>
  <c r="BC20" i="60"/>
  <c r="BD20" i="60"/>
  <c r="AN17" i="60"/>
  <c r="AN7" i="60"/>
  <c r="AN47" i="60"/>
  <c r="AN37" i="60"/>
  <c r="BC31" i="60"/>
  <c r="BD31" i="60"/>
  <c r="AN28" i="60"/>
  <c r="AN13" i="60"/>
  <c r="AN53" i="60"/>
  <c r="BC42" i="60"/>
  <c r="BD42" i="60"/>
  <c r="BC25" i="60"/>
  <c r="BD25" i="60"/>
  <c r="BC9" i="60"/>
  <c r="BD9" i="60"/>
  <c r="AN6" i="60"/>
  <c r="AN19" i="60"/>
  <c r="AN55" i="60"/>
  <c r="BC44" i="60"/>
  <c r="BD44" i="60"/>
  <c r="BC34" i="60"/>
  <c r="BD34" i="60"/>
  <c r="BC22" i="60"/>
  <c r="BE22" i="60" s="1"/>
  <c r="AN21" i="60"/>
  <c r="BC12" i="60"/>
  <c r="BD12" i="60"/>
  <c r="BD57" i="60"/>
  <c r="BE57" i="60" s="1"/>
  <c r="BD49" i="60"/>
  <c r="BE49" i="60" s="1"/>
  <c r="AH185" i="56"/>
  <c r="N7" i="56"/>
  <c r="AI6" i="56"/>
  <c r="M7" i="56"/>
  <c r="M6" i="56"/>
  <c r="AB6" i="56" s="1"/>
  <c r="AH275" i="56"/>
  <c r="AH283" i="56"/>
  <c r="AH115" i="56"/>
  <c r="AH259" i="56"/>
  <c r="AH35" i="56"/>
  <c r="AH325" i="56"/>
  <c r="AH373" i="56"/>
  <c r="AH80" i="56"/>
  <c r="AH92" i="56"/>
  <c r="AJ503" i="56"/>
  <c r="AL503" i="56" s="1"/>
  <c r="AH406" i="56"/>
  <c r="AI7" i="56"/>
  <c r="R6" i="56"/>
  <c r="AH504" i="56"/>
  <c r="AJ504" i="56" s="1"/>
  <c r="AL504" i="56" s="1"/>
  <c r="R7" i="56"/>
  <c r="O6" i="56"/>
  <c r="AH407" i="56"/>
  <c r="Q7" i="56"/>
  <c r="N6" i="56"/>
  <c r="P7" i="56"/>
  <c r="AI471" i="56"/>
  <c r="AI465" i="56"/>
  <c r="N500" i="56"/>
  <c r="R499" i="56"/>
  <c r="Q492" i="56"/>
  <c r="AI491" i="56"/>
  <c r="L491" i="56"/>
  <c r="O481" i="56"/>
  <c r="Q481" i="56"/>
  <c r="R481" i="56"/>
  <c r="AI481" i="56"/>
  <c r="AI476" i="56"/>
  <c r="AI469" i="56"/>
  <c r="P469" i="56"/>
  <c r="O469" i="56"/>
  <c r="AI467" i="56"/>
  <c r="Q469" i="56"/>
  <c r="N469" i="56"/>
  <c r="N451" i="56"/>
  <c r="O451" i="56"/>
  <c r="R451" i="56"/>
  <c r="P451" i="56"/>
  <c r="AI449" i="56"/>
  <c r="Q451" i="56"/>
  <c r="AI450" i="56"/>
  <c r="AI451" i="56"/>
  <c r="AI448" i="56"/>
  <c r="N448" i="56"/>
  <c r="Q448" i="56"/>
  <c r="P448" i="56"/>
  <c r="AI446" i="56"/>
  <c r="R448" i="56"/>
  <c r="AI447" i="56"/>
  <c r="O448" i="56"/>
  <c r="AI353" i="56"/>
  <c r="AI498" i="56"/>
  <c r="P486" i="56"/>
  <c r="Q486" i="56"/>
  <c r="R482" i="56"/>
  <c r="L482" i="56"/>
  <c r="AI482" i="56"/>
  <c r="P482" i="56"/>
  <c r="AI480" i="56"/>
  <c r="AI470" i="56"/>
  <c r="AI456" i="56"/>
  <c r="AJ447" i="56"/>
  <c r="AL447" i="56" s="1"/>
  <c r="P433" i="56"/>
  <c r="Q433" i="56"/>
  <c r="L433" i="56"/>
  <c r="O433" i="56"/>
  <c r="R433" i="56"/>
  <c r="AI433" i="56"/>
  <c r="N433" i="56"/>
  <c r="AI432" i="56"/>
  <c r="N432" i="56"/>
  <c r="Q432" i="56"/>
  <c r="O432" i="56"/>
  <c r="P432" i="56"/>
  <c r="AI430" i="56"/>
  <c r="R432" i="56"/>
  <c r="AI431" i="56"/>
  <c r="AI415" i="56"/>
  <c r="AI418" i="56"/>
  <c r="AI419" i="56"/>
  <c r="L432" i="56"/>
  <c r="AI500" i="56"/>
  <c r="L500" i="56"/>
  <c r="AI495" i="56"/>
  <c r="AJ495" i="56" s="1"/>
  <c r="AL495" i="56" s="1"/>
  <c r="AH493" i="56"/>
  <c r="AJ493" i="56" s="1"/>
  <c r="AL493" i="56" s="1"/>
  <c r="AI493" i="56"/>
  <c r="AI488" i="56"/>
  <c r="AI486" i="56"/>
  <c r="AI478" i="56"/>
  <c r="AH471" i="56"/>
  <c r="AJ471" i="56" s="1"/>
  <c r="AL471" i="56" s="1"/>
  <c r="R460" i="56"/>
  <c r="AH460" i="56"/>
  <c r="AI460" i="56"/>
  <c r="O460" i="56"/>
  <c r="P460" i="56"/>
  <c r="AI459" i="56"/>
  <c r="N460" i="56"/>
  <c r="AH454" i="56"/>
  <c r="AJ454" i="56" s="1"/>
  <c r="AL454" i="56" s="1"/>
  <c r="L437" i="56"/>
  <c r="AI437" i="56"/>
  <c r="P437" i="56"/>
  <c r="O437" i="56"/>
  <c r="Q437" i="56"/>
  <c r="R437" i="56"/>
  <c r="N437" i="56"/>
  <c r="AI351" i="56"/>
  <c r="AI502" i="56"/>
  <c r="AJ502" i="56" s="1"/>
  <c r="AL502" i="56" s="1"/>
  <c r="O501" i="56"/>
  <c r="Q498" i="56"/>
  <c r="AI497" i="56"/>
  <c r="L497" i="56"/>
  <c r="AH497" i="56" s="1"/>
  <c r="AJ497" i="56" s="1"/>
  <c r="AL497" i="56" s="1"/>
  <c r="O496" i="56"/>
  <c r="N494" i="56"/>
  <c r="R493" i="56"/>
  <c r="Q491" i="56"/>
  <c r="AI490" i="56"/>
  <c r="AH490" i="56"/>
  <c r="AJ490" i="56" s="1"/>
  <c r="AL490" i="56" s="1"/>
  <c r="O489" i="56"/>
  <c r="R488" i="56"/>
  <c r="R486" i="56"/>
  <c r="O473" i="56"/>
  <c r="Q473" i="56"/>
  <c r="R473" i="56"/>
  <c r="AH473" i="56"/>
  <c r="AJ473" i="56" s="1"/>
  <c r="AL473" i="56" s="1"/>
  <c r="AI473" i="56"/>
  <c r="AJ470" i="56"/>
  <c r="AL470" i="56" s="1"/>
  <c r="Q465" i="56"/>
  <c r="L465" i="56"/>
  <c r="N465" i="56"/>
  <c r="O465" i="56"/>
  <c r="R465" i="56"/>
  <c r="Q458" i="56"/>
  <c r="AI455" i="56"/>
  <c r="AJ455" i="56" s="1"/>
  <c r="AL455" i="56" s="1"/>
  <c r="AI441" i="56"/>
  <c r="AI438" i="56"/>
  <c r="AJ438" i="56" s="1"/>
  <c r="AL438" i="56" s="1"/>
  <c r="Q500" i="56"/>
  <c r="AI499" i="56"/>
  <c r="L499" i="56"/>
  <c r="AH499" i="56" s="1"/>
  <c r="AJ499" i="56" s="1"/>
  <c r="AL499" i="56" s="1"/>
  <c r="P498" i="56"/>
  <c r="AH496" i="56"/>
  <c r="AJ496" i="56" s="1"/>
  <c r="AL496" i="56" s="1"/>
  <c r="AH494" i="56"/>
  <c r="AJ494" i="56" s="1"/>
  <c r="AL494" i="56" s="1"/>
  <c r="Q493" i="56"/>
  <c r="AI492" i="56"/>
  <c r="L492" i="56"/>
  <c r="AH492" i="56" s="1"/>
  <c r="AJ492" i="56" s="1"/>
  <c r="AL492" i="56" s="1"/>
  <c r="P491" i="56"/>
  <c r="N489" i="56"/>
  <c r="Q488" i="56"/>
  <c r="AI487" i="56"/>
  <c r="AJ487" i="56" s="1"/>
  <c r="AL487" i="56" s="1"/>
  <c r="O486" i="56"/>
  <c r="AI484" i="56"/>
  <c r="P481" i="56"/>
  <c r="L480" i="56"/>
  <c r="N480" i="56"/>
  <c r="O480" i="56"/>
  <c r="R480" i="56"/>
  <c r="N478" i="56"/>
  <c r="P478" i="56"/>
  <c r="Q478" i="56"/>
  <c r="L478" i="56"/>
  <c r="R474" i="56"/>
  <c r="L474" i="56"/>
  <c r="AI474" i="56"/>
  <c r="P474" i="56"/>
  <c r="AI472" i="56"/>
  <c r="AH462" i="56"/>
  <c r="AJ462" i="56" s="1"/>
  <c r="AL462" i="56" s="1"/>
  <c r="AI394" i="56"/>
  <c r="P500" i="56"/>
  <c r="O498" i="56"/>
  <c r="P493" i="56"/>
  <c r="N491" i="56"/>
  <c r="P488" i="56"/>
  <c r="N486" i="56"/>
  <c r="Q482" i="56"/>
  <c r="AH479" i="56"/>
  <c r="AJ479" i="56" s="1"/>
  <c r="AL479" i="56" s="1"/>
  <c r="L458" i="56"/>
  <c r="O458" i="56"/>
  <c r="AI458" i="56"/>
  <c r="N458" i="56"/>
  <c r="R458" i="56"/>
  <c r="L453" i="56"/>
  <c r="AI453" i="56"/>
  <c r="P453" i="56"/>
  <c r="Q453" i="56"/>
  <c r="R453" i="56"/>
  <c r="O453" i="56"/>
  <c r="AH446" i="56"/>
  <c r="AJ446" i="56" s="1"/>
  <c r="AL446" i="56" s="1"/>
  <c r="Q436" i="56"/>
  <c r="R436" i="56"/>
  <c r="AH436" i="56"/>
  <c r="AJ436" i="56" s="1"/>
  <c r="AL436" i="56" s="1"/>
  <c r="AI436" i="56"/>
  <c r="O436" i="56"/>
  <c r="P436" i="56"/>
  <c r="N436" i="56"/>
  <c r="AH501" i="56"/>
  <c r="AJ501" i="56" s="1"/>
  <c r="AL501" i="56" s="1"/>
  <c r="AI501" i="56"/>
  <c r="O500" i="56"/>
  <c r="N498" i="56"/>
  <c r="AH498" i="56" s="1"/>
  <c r="AJ498" i="56" s="1"/>
  <c r="AL498" i="56" s="1"/>
  <c r="AI496" i="56"/>
  <c r="AI494" i="56"/>
  <c r="O493" i="56"/>
  <c r="AI489" i="56"/>
  <c r="L489" i="56"/>
  <c r="AH489" i="56" s="1"/>
  <c r="AJ489" i="56" s="1"/>
  <c r="AL489" i="56" s="1"/>
  <c r="O488" i="56"/>
  <c r="AH486" i="56"/>
  <c r="AJ486" i="56" s="1"/>
  <c r="AL486" i="56" s="1"/>
  <c r="O482" i="56"/>
  <c r="AI479" i="56"/>
  <c r="AJ476" i="56"/>
  <c r="AL476" i="56" s="1"/>
  <c r="L469" i="56"/>
  <c r="AH469" i="56" s="1"/>
  <c r="AJ469" i="56" s="1"/>
  <c r="AL469" i="56" s="1"/>
  <c r="N464" i="56"/>
  <c r="Q464" i="56"/>
  <c r="AI462" i="56"/>
  <c r="O464" i="56"/>
  <c r="P464" i="56"/>
  <c r="AI463" i="56"/>
  <c r="AI464" i="56"/>
  <c r="L451" i="56"/>
  <c r="N435" i="56"/>
  <c r="O435" i="56"/>
  <c r="R435" i="56"/>
  <c r="P435" i="56"/>
  <c r="Q435" i="56"/>
  <c r="AI434" i="56"/>
  <c r="AI435" i="56"/>
  <c r="L435" i="56"/>
  <c r="AH431" i="56"/>
  <c r="AJ431" i="56" s="1"/>
  <c r="AL431" i="56" s="1"/>
  <c r="AJ430" i="56"/>
  <c r="AL430" i="56" s="1"/>
  <c r="R472" i="56"/>
  <c r="AI466" i="56"/>
  <c r="AI461" i="56"/>
  <c r="P461" i="56"/>
  <c r="AI457" i="56"/>
  <c r="AI443" i="56"/>
  <c r="AI442" i="56"/>
  <c r="AI439" i="56"/>
  <c r="AJ439" i="56" s="1"/>
  <c r="AL439" i="56" s="1"/>
  <c r="AI425" i="56"/>
  <c r="AI422" i="56"/>
  <c r="AJ422" i="56" s="1"/>
  <c r="AL422" i="56" s="1"/>
  <c r="L421" i="56"/>
  <c r="AI421" i="56"/>
  <c r="P421" i="56"/>
  <c r="N419" i="56"/>
  <c r="O419" i="56"/>
  <c r="R419" i="56"/>
  <c r="AI416" i="56"/>
  <c r="N416" i="56"/>
  <c r="Q416" i="56"/>
  <c r="P403" i="56"/>
  <c r="N401" i="56"/>
  <c r="AI400" i="56"/>
  <c r="P401" i="56"/>
  <c r="Q401" i="56"/>
  <c r="L401" i="56"/>
  <c r="AI399" i="56"/>
  <c r="Q379" i="56"/>
  <c r="AI375" i="56"/>
  <c r="N345" i="56"/>
  <c r="O345" i="56"/>
  <c r="AI344" i="56"/>
  <c r="P345" i="56"/>
  <c r="Q345" i="56"/>
  <c r="L345" i="56"/>
  <c r="R345" i="56"/>
  <c r="AI345" i="56"/>
  <c r="L331" i="56"/>
  <c r="AI331" i="56"/>
  <c r="N331" i="56"/>
  <c r="O331" i="56"/>
  <c r="R331" i="56"/>
  <c r="AI330" i="56"/>
  <c r="Q331" i="56"/>
  <c r="P428" i="56"/>
  <c r="R425" i="56"/>
  <c r="Q420" i="56"/>
  <c r="R420" i="56"/>
  <c r="AH420" i="56"/>
  <c r="AJ420" i="56" s="1"/>
  <c r="AL420" i="56" s="1"/>
  <c r="AI420" i="56"/>
  <c r="P417" i="56"/>
  <c r="Q417" i="56"/>
  <c r="L417" i="56"/>
  <c r="P399" i="56"/>
  <c r="Q399" i="56"/>
  <c r="L399" i="56"/>
  <c r="N399" i="56"/>
  <c r="O399" i="56"/>
  <c r="AI389" i="56"/>
  <c r="AJ389" i="56" s="1"/>
  <c r="AL389" i="56" s="1"/>
  <c r="N385" i="56"/>
  <c r="O385" i="56"/>
  <c r="L385" i="56"/>
  <c r="R385" i="56"/>
  <c r="AI384" i="56"/>
  <c r="AI385" i="56"/>
  <c r="P385" i="56"/>
  <c r="AI383" i="56"/>
  <c r="P322" i="56"/>
  <c r="Q322" i="56"/>
  <c r="O322" i="56"/>
  <c r="R322" i="56"/>
  <c r="AI322" i="56"/>
  <c r="AI319" i="56"/>
  <c r="L322" i="56"/>
  <c r="AH320" i="56"/>
  <c r="AJ320" i="56" s="1"/>
  <c r="AL320" i="56" s="1"/>
  <c r="P306" i="56"/>
  <c r="Q306" i="56"/>
  <c r="L306" i="56"/>
  <c r="N306" i="56"/>
  <c r="O306" i="56"/>
  <c r="AI306" i="56"/>
  <c r="AI272" i="56"/>
  <c r="AI287" i="56"/>
  <c r="AI253" i="56"/>
  <c r="L403" i="56"/>
  <c r="N403" i="56"/>
  <c r="O403" i="56"/>
  <c r="R403" i="56"/>
  <c r="L379" i="56"/>
  <c r="AH379" i="56" s="1"/>
  <c r="AI379" i="56"/>
  <c r="O379" i="56"/>
  <c r="R379" i="56"/>
  <c r="P379" i="56"/>
  <c r="AI315" i="56"/>
  <c r="P314" i="56"/>
  <c r="Q314" i="56"/>
  <c r="N314" i="56"/>
  <c r="O314" i="56"/>
  <c r="R314" i="56"/>
  <c r="L314" i="56"/>
  <c r="AH314" i="56" s="1"/>
  <c r="AJ314" i="56" s="1"/>
  <c r="AL314" i="56" s="1"/>
  <c r="AI311" i="56"/>
  <c r="AI314" i="56"/>
  <c r="P483" i="56"/>
  <c r="N477" i="56"/>
  <c r="AH477" i="56" s="1"/>
  <c r="AJ477" i="56" s="1"/>
  <c r="AL477" i="56" s="1"/>
  <c r="P475" i="56"/>
  <c r="O472" i="56"/>
  <c r="N467" i="56"/>
  <c r="AH467" i="56" s="1"/>
  <c r="AJ467" i="56" s="1"/>
  <c r="AL467" i="56" s="1"/>
  <c r="Q466" i="56"/>
  <c r="R461" i="56"/>
  <c r="P457" i="56"/>
  <c r="R456" i="56"/>
  <c r="AI454" i="56"/>
  <c r="Q452" i="56"/>
  <c r="R452" i="56"/>
  <c r="AI452" i="56"/>
  <c r="P449" i="56"/>
  <c r="Q449" i="56"/>
  <c r="L449" i="56"/>
  <c r="Q445" i="56"/>
  <c r="P444" i="56"/>
  <c r="P443" i="56"/>
  <c r="R441" i="56"/>
  <c r="P440" i="56"/>
  <c r="N428" i="56"/>
  <c r="AJ415" i="56"/>
  <c r="AL415" i="56" s="1"/>
  <c r="L413" i="56"/>
  <c r="AH413" i="56" s="1"/>
  <c r="AJ413" i="56" s="1"/>
  <c r="AL413" i="56" s="1"/>
  <c r="AI413" i="56"/>
  <c r="P413" i="56"/>
  <c r="N411" i="56"/>
  <c r="AH411" i="56" s="1"/>
  <c r="AJ411" i="56" s="1"/>
  <c r="AL411" i="56" s="1"/>
  <c r="O411" i="56"/>
  <c r="R411" i="56"/>
  <c r="AH408" i="56"/>
  <c r="AJ408" i="56" s="1"/>
  <c r="AL408" i="56" s="1"/>
  <c r="AI408" i="56"/>
  <c r="N408" i="56"/>
  <c r="Q408" i="56"/>
  <c r="Q405" i="56"/>
  <c r="N404" i="56"/>
  <c r="Q394" i="56"/>
  <c r="R394" i="56"/>
  <c r="N394" i="56"/>
  <c r="O394" i="56"/>
  <c r="P394" i="56"/>
  <c r="L394" i="56"/>
  <c r="L310" i="56"/>
  <c r="AI310" i="56"/>
  <c r="N310" i="56"/>
  <c r="O310" i="56"/>
  <c r="P310" i="56"/>
  <c r="Q310" i="56"/>
  <c r="R310" i="56"/>
  <c r="AI304" i="56"/>
  <c r="AI298" i="56"/>
  <c r="AI264" i="56"/>
  <c r="AI263" i="56"/>
  <c r="AI485" i="56"/>
  <c r="AJ485" i="56" s="1"/>
  <c r="AL485" i="56" s="1"/>
  <c r="R484" i="56"/>
  <c r="AH484" i="56" s="1"/>
  <c r="AJ484" i="56" s="1"/>
  <c r="AL484" i="56" s="1"/>
  <c r="O483" i="56"/>
  <c r="AH483" i="56" s="1"/>
  <c r="AJ483" i="56" s="1"/>
  <c r="AL483" i="56" s="1"/>
  <c r="AI477" i="56"/>
  <c r="O475" i="56"/>
  <c r="AH475" i="56" s="1"/>
  <c r="AJ475" i="56" s="1"/>
  <c r="AL475" i="56" s="1"/>
  <c r="N472" i="56"/>
  <c r="R468" i="56"/>
  <c r="AI468" i="56"/>
  <c r="P466" i="56"/>
  <c r="AJ463" i="56"/>
  <c r="AL463" i="56" s="1"/>
  <c r="Q461" i="56"/>
  <c r="O459" i="56"/>
  <c r="R459" i="56"/>
  <c r="O457" i="56"/>
  <c r="P456" i="56"/>
  <c r="O444" i="56"/>
  <c r="O441" i="56"/>
  <c r="L429" i="56"/>
  <c r="AH429" i="56" s="1"/>
  <c r="AJ429" i="56" s="1"/>
  <c r="AL429" i="56" s="1"/>
  <c r="AI429" i="56"/>
  <c r="P429" i="56"/>
  <c r="N427" i="56"/>
  <c r="AH427" i="56" s="1"/>
  <c r="AJ427" i="56" s="1"/>
  <c r="AL427" i="56" s="1"/>
  <c r="O427" i="56"/>
  <c r="R427" i="56"/>
  <c r="AI424" i="56"/>
  <c r="N424" i="56"/>
  <c r="Q424" i="56"/>
  <c r="R421" i="56"/>
  <c r="Q419" i="56"/>
  <c r="AI417" i="56"/>
  <c r="R416" i="56"/>
  <c r="AI414" i="56"/>
  <c r="AJ414" i="56" s="1"/>
  <c r="AL414" i="56" s="1"/>
  <c r="Q412" i="56"/>
  <c r="R412" i="56"/>
  <c r="AI412" i="56"/>
  <c r="P409" i="56"/>
  <c r="Q409" i="56"/>
  <c r="L409" i="56"/>
  <c r="AI402" i="56"/>
  <c r="AI398" i="56"/>
  <c r="N398" i="56"/>
  <c r="L398" i="56"/>
  <c r="O398" i="56"/>
  <c r="P398" i="56"/>
  <c r="Q398" i="56"/>
  <c r="AI393" i="56"/>
  <c r="AI361" i="56"/>
  <c r="O340" i="56"/>
  <c r="P340" i="56"/>
  <c r="Q340" i="56"/>
  <c r="R340" i="56"/>
  <c r="AI340" i="56"/>
  <c r="N340" i="56"/>
  <c r="AI309" i="56"/>
  <c r="AI284" i="56"/>
  <c r="Q428" i="56"/>
  <c r="R428" i="56"/>
  <c r="AH428" i="56"/>
  <c r="AJ428" i="56" s="1"/>
  <c r="AL428" i="56" s="1"/>
  <c r="AI428" i="56"/>
  <c r="P425" i="56"/>
  <c r="Q425" i="56"/>
  <c r="L425" i="56"/>
  <c r="Q421" i="56"/>
  <c r="P420" i="56"/>
  <c r="P419" i="56"/>
  <c r="P416" i="56"/>
  <c r="AI411" i="56"/>
  <c r="AI410" i="56"/>
  <c r="AI407" i="56"/>
  <c r="O404" i="56"/>
  <c r="Q404" i="56"/>
  <c r="R404" i="56"/>
  <c r="AH404" i="56"/>
  <c r="AJ404" i="56" s="1"/>
  <c r="AL404" i="56" s="1"/>
  <c r="AI404" i="56"/>
  <c r="AI401" i="56"/>
  <c r="R401" i="56"/>
  <c r="AH397" i="56"/>
  <c r="AJ397" i="56" s="1"/>
  <c r="AL397" i="56" s="1"/>
  <c r="Q378" i="56"/>
  <c r="R378" i="56"/>
  <c r="L378" i="56"/>
  <c r="O378" i="56"/>
  <c r="P378" i="56"/>
  <c r="AI378" i="56"/>
  <c r="AI367" i="56"/>
  <c r="L363" i="56"/>
  <c r="AI363" i="56"/>
  <c r="N363" i="56"/>
  <c r="O363" i="56"/>
  <c r="R363" i="56"/>
  <c r="P363" i="56"/>
  <c r="Q363" i="56"/>
  <c r="AH360" i="56"/>
  <c r="AJ360" i="56" s="1"/>
  <c r="AL360" i="56" s="1"/>
  <c r="AI483" i="56"/>
  <c r="AI475" i="56"/>
  <c r="L472" i="56"/>
  <c r="AH472" i="56" s="1"/>
  <c r="AJ472" i="56" s="1"/>
  <c r="AL472" i="56" s="1"/>
  <c r="O467" i="56"/>
  <c r="R467" i="56"/>
  <c r="N461" i="56"/>
  <c r="L445" i="56"/>
  <c r="AI445" i="56"/>
  <c r="P445" i="56"/>
  <c r="N443" i="56"/>
  <c r="AH443" i="56" s="1"/>
  <c r="AJ443" i="56" s="1"/>
  <c r="AL443" i="56" s="1"/>
  <c r="O443" i="56"/>
  <c r="R443" i="56"/>
  <c r="AH440" i="56"/>
  <c r="AJ440" i="56" s="1"/>
  <c r="AL440" i="56" s="1"/>
  <c r="AI440" i="56"/>
  <c r="N440" i="56"/>
  <c r="Q440" i="56"/>
  <c r="AI427" i="56"/>
  <c r="AI426" i="56"/>
  <c r="AI423" i="56"/>
  <c r="O421" i="56"/>
  <c r="O416" i="56"/>
  <c r="R405" i="56"/>
  <c r="L405" i="56"/>
  <c r="AI405" i="56"/>
  <c r="P405" i="56"/>
  <c r="AI403" i="56"/>
  <c r="O401" i="56"/>
  <c r="AI397" i="56"/>
  <c r="N393" i="56"/>
  <c r="O393" i="56"/>
  <c r="P393" i="56"/>
  <c r="AI386" i="56"/>
  <c r="Q393" i="56"/>
  <c r="AI392" i="56"/>
  <c r="R393" i="56"/>
  <c r="L393" i="56"/>
  <c r="AH393" i="56" s="1"/>
  <c r="AJ393" i="56" s="1"/>
  <c r="AL393" i="56" s="1"/>
  <c r="AH381" i="56"/>
  <c r="AJ381" i="56" s="1"/>
  <c r="AL381" i="56" s="1"/>
  <c r="AI377" i="56"/>
  <c r="AI362" i="56"/>
  <c r="N361" i="56"/>
  <c r="O361" i="56"/>
  <c r="AI360" i="56"/>
  <c r="P361" i="56"/>
  <c r="Q361" i="56"/>
  <c r="L361" i="56"/>
  <c r="AI359" i="56"/>
  <c r="R361" i="56"/>
  <c r="L355" i="56"/>
  <c r="AI355" i="56"/>
  <c r="N355" i="56"/>
  <c r="O355" i="56"/>
  <c r="R355" i="56"/>
  <c r="AI354" i="56"/>
  <c r="Q355" i="56"/>
  <c r="AH344" i="56"/>
  <c r="AJ344" i="56" s="1"/>
  <c r="AL344" i="56" s="1"/>
  <c r="AH341" i="56"/>
  <c r="N337" i="56"/>
  <c r="O337" i="56"/>
  <c r="AI336" i="56"/>
  <c r="P337" i="56"/>
  <c r="Q337" i="56"/>
  <c r="L337" i="56"/>
  <c r="AI337" i="56"/>
  <c r="AI335" i="56"/>
  <c r="AI329" i="56"/>
  <c r="AH272" i="56"/>
  <c r="AJ272" i="56" s="1"/>
  <c r="AL272" i="56" s="1"/>
  <c r="L466" i="56"/>
  <c r="AH466" i="56" s="1"/>
  <c r="AJ466" i="56" s="1"/>
  <c r="AL466" i="56" s="1"/>
  <c r="O466" i="56"/>
  <c r="Q457" i="56"/>
  <c r="L457" i="56"/>
  <c r="AH457" i="56" s="1"/>
  <c r="AJ457" i="56" s="1"/>
  <c r="AL457" i="56" s="1"/>
  <c r="AH456" i="56"/>
  <c r="AJ456" i="56" s="1"/>
  <c r="AL456" i="56" s="1"/>
  <c r="N456" i="56"/>
  <c r="Q456" i="56"/>
  <c r="Q444" i="56"/>
  <c r="R444" i="56"/>
  <c r="AH444" i="56"/>
  <c r="AJ444" i="56" s="1"/>
  <c r="AL444" i="56" s="1"/>
  <c r="AI444" i="56"/>
  <c r="P441" i="56"/>
  <c r="Q441" i="56"/>
  <c r="L441" i="56"/>
  <c r="AJ423" i="56"/>
  <c r="AL423" i="56" s="1"/>
  <c r="N421" i="56"/>
  <c r="L419" i="56"/>
  <c r="AH419" i="56" s="1"/>
  <c r="AJ419" i="56" s="1"/>
  <c r="AL419" i="56" s="1"/>
  <c r="L416" i="56"/>
  <c r="AI409" i="56"/>
  <c r="AI406" i="56"/>
  <c r="Q403" i="56"/>
  <c r="AI391" i="56"/>
  <c r="AI388" i="56"/>
  <c r="AI343" i="56"/>
  <c r="P331" i="56"/>
  <c r="L270" i="56"/>
  <c r="AI270" i="56"/>
  <c r="N270" i="56"/>
  <c r="Q270" i="56"/>
  <c r="R270" i="56"/>
  <c r="AI269" i="56"/>
  <c r="AI266" i="56"/>
  <c r="O270" i="56"/>
  <c r="P270" i="56"/>
  <c r="AI252" i="56"/>
  <c r="AI140" i="56"/>
  <c r="AI247" i="56"/>
  <c r="L247" i="56"/>
  <c r="N247" i="56"/>
  <c r="O247" i="56"/>
  <c r="P247" i="56"/>
  <c r="AI246" i="56"/>
  <c r="Q247" i="56"/>
  <c r="O450" i="56"/>
  <c r="AH450" i="56" s="1"/>
  <c r="AJ450" i="56" s="1"/>
  <c r="AL450" i="56" s="1"/>
  <c r="O442" i="56"/>
  <c r="AH442" i="56" s="1"/>
  <c r="AJ442" i="56" s="1"/>
  <c r="AL442" i="56" s="1"/>
  <c r="O434" i="56"/>
  <c r="AH434" i="56" s="1"/>
  <c r="AJ434" i="56" s="1"/>
  <c r="AL434" i="56" s="1"/>
  <c r="O426" i="56"/>
  <c r="AH426" i="56" s="1"/>
  <c r="AJ426" i="56" s="1"/>
  <c r="AL426" i="56" s="1"/>
  <c r="O418" i="56"/>
  <c r="AH418" i="56" s="1"/>
  <c r="AJ418" i="56" s="1"/>
  <c r="AL418" i="56" s="1"/>
  <c r="O410" i="56"/>
  <c r="AH410" i="56" s="1"/>
  <c r="AJ410" i="56" s="1"/>
  <c r="AL410" i="56" s="1"/>
  <c r="O402" i="56"/>
  <c r="AH402" i="56" s="1"/>
  <c r="AJ402" i="56" s="1"/>
  <c r="AL402" i="56" s="1"/>
  <c r="P400" i="56"/>
  <c r="R396" i="56"/>
  <c r="P386" i="56"/>
  <c r="AI376" i="56"/>
  <c r="N369" i="56"/>
  <c r="O369" i="56"/>
  <c r="AI368" i="56"/>
  <c r="Q369" i="56"/>
  <c r="L369" i="56"/>
  <c r="AH368" i="56"/>
  <c r="AJ368" i="56" s="1"/>
  <c r="AL368" i="56" s="1"/>
  <c r="AH349" i="56"/>
  <c r="AJ349" i="56" s="1"/>
  <c r="AL349" i="56" s="1"/>
  <c r="O348" i="56"/>
  <c r="P348" i="56"/>
  <c r="Q348" i="56"/>
  <c r="R348" i="56"/>
  <c r="AH348" i="56"/>
  <c r="AJ348" i="56" s="1"/>
  <c r="AL348" i="56" s="1"/>
  <c r="AI348" i="56"/>
  <c r="AI338" i="56"/>
  <c r="AH336" i="56"/>
  <c r="AJ336" i="56" s="1"/>
  <c r="AL336" i="56" s="1"/>
  <c r="AI327" i="56"/>
  <c r="N308" i="56"/>
  <c r="O308" i="56"/>
  <c r="Q308" i="56"/>
  <c r="AI307" i="56"/>
  <c r="R308" i="56"/>
  <c r="AI308" i="56"/>
  <c r="AH308" i="56"/>
  <c r="AJ308" i="56" s="1"/>
  <c r="AL308" i="56" s="1"/>
  <c r="N292" i="56"/>
  <c r="O292" i="56"/>
  <c r="AI291" i="56"/>
  <c r="P292" i="56"/>
  <c r="AI290" i="56"/>
  <c r="Q292" i="56"/>
  <c r="R292" i="56"/>
  <c r="AI292" i="56"/>
  <c r="AI285" i="56"/>
  <c r="L292" i="56"/>
  <c r="N260" i="56"/>
  <c r="O260" i="56"/>
  <c r="AI259" i="56"/>
  <c r="P260" i="56"/>
  <c r="Q260" i="56"/>
  <c r="L260" i="56"/>
  <c r="R260" i="56"/>
  <c r="AI258" i="56"/>
  <c r="AI260" i="56"/>
  <c r="O255" i="56"/>
  <c r="P255" i="56"/>
  <c r="Q255" i="56"/>
  <c r="R255" i="56"/>
  <c r="L255" i="56"/>
  <c r="N255" i="56"/>
  <c r="AI255" i="56"/>
  <c r="AI250" i="56"/>
  <c r="AI239" i="56"/>
  <c r="P239" i="56"/>
  <c r="AI238" i="56"/>
  <c r="Q239" i="56"/>
  <c r="R239" i="56"/>
  <c r="AI236" i="56"/>
  <c r="L239" i="56"/>
  <c r="N239" i="56"/>
  <c r="O239" i="56"/>
  <c r="AI235" i="56"/>
  <c r="AH400" i="56"/>
  <c r="AJ400" i="56" s="1"/>
  <c r="AL400" i="56" s="1"/>
  <c r="AH396" i="56"/>
  <c r="AJ396" i="56" s="1"/>
  <c r="AL396" i="56" s="1"/>
  <c r="P395" i="56"/>
  <c r="N391" i="56"/>
  <c r="AH391" i="56" s="1"/>
  <c r="AJ391" i="56" s="1"/>
  <c r="AL391" i="56" s="1"/>
  <c r="P390" i="56"/>
  <c r="O388" i="56"/>
  <c r="AH388" i="56" s="1"/>
  <c r="AJ388" i="56" s="1"/>
  <c r="AL388" i="56" s="1"/>
  <c r="P388" i="56"/>
  <c r="L387" i="56"/>
  <c r="AI387" i="56"/>
  <c r="R387" i="56"/>
  <c r="R377" i="56"/>
  <c r="Q372" i="56"/>
  <c r="Q370" i="56"/>
  <c r="R370" i="56"/>
  <c r="L370" i="56"/>
  <c r="O370" i="56"/>
  <c r="AH365" i="56"/>
  <c r="O364" i="56"/>
  <c r="P364" i="56"/>
  <c r="Q364" i="56"/>
  <c r="R364" i="56"/>
  <c r="AH364" i="56"/>
  <c r="AJ364" i="56" s="1"/>
  <c r="AL364" i="56" s="1"/>
  <c r="AI364" i="56"/>
  <c r="R353" i="56"/>
  <c r="R329" i="56"/>
  <c r="AH321" i="56"/>
  <c r="AJ321" i="56" s="1"/>
  <c r="AL321" i="56" s="1"/>
  <c r="AI321" i="56"/>
  <c r="N321" i="56"/>
  <c r="Q321" i="56"/>
  <c r="AI320" i="56"/>
  <c r="R321" i="56"/>
  <c r="O321" i="56"/>
  <c r="AH312" i="56"/>
  <c r="AJ312" i="56" s="1"/>
  <c r="AL312" i="56" s="1"/>
  <c r="N309" i="56"/>
  <c r="Q302" i="56"/>
  <c r="L262" i="56"/>
  <c r="AI262" i="56"/>
  <c r="N262" i="56"/>
  <c r="O262" i="56"/>
  <c r="P262" i="56"/>
  <c r="Q262" i="56"/>
  <c r="R262" i="56"/>
  <c r="AI261" i="56"/>
  <c r="AI220" i="56"/>
  <c r="AH392" i="56"/>
  <c r="AJ392" i="56" s="1"/>
  <c r="AL392" i="56" s="1"/>
  <c r="O390" i="56"/>
  <c r="Q386" i="56"/>
  <c r="R386" i="56"/>
  <c r="O386" i="56"/>
  <c r="AH386" i="56" s="1"/>
  <c r="AJ386" i="56" s="1"/>
  <c r="AL386" i="56" s="1"/>
  <c r="O380" i="56"/>
  <c r="P380" i="56"/>
  <c r="R380" i="56"/>
  <c r="AI380" i="56"/>
  <c r="L371" i="56"/>
  <c r="AI371" i="56"/>
  <c r="O371" i="56"/>
  <c r="R371" i="56"/>
  <c r="AI369" i="56"/>
  <c r="L347" i="56"/>
  <c r="AI347" i="56"/>
  <c r="N347" i="56"/>
  <c r="O347" i="56"/>
  <c r="R347" i="56"/>
  <c r="AH328" i="56"/>
  <c r="AI313" i="56"/>
  <c r="N313" i="56"/>
  <c r="P313" i="56"/>
  <c r="Q313" i="56"/>
  <c r="AI312" i="56"/>
  <c r="R313" i="56"/>
  <c r="L313" i="56"/>
  <c r="P298" i="56"/>
  <c r="Q298" i="56"/>
  <c r="R298" i="56"/>
  <c r="L298" i="56"/>
  <c r="N298" i="56"/>
  <c r="O298" i="56"/>
  <c r="AI296" i="56"/>
  <c r="AH243" i="56"/>
  <c r="AJ243" i="56" s="1"/>
  <c r="AL243" i="56" s="1"/>
  <c r="AH241" i="56"/>
  <c r="AI160" i="56"/>
  <c r="N160" i="56"/>
  <c r="O160" i="56"/>
  <c r="P160" i="56"/>
  <c r="AI159" i="56"/>
  <c r="R160" i="56"/>
  <c r="L160" i="56"/>
  <c r="AI158" i="56"/>
  <c r="AI145" i="56"/>
  <c r="Q160" i="56"/>
  <c r="AI148" i="56"/>
  <c r="O396" i="56"/>
  <c r="P396" i="56"/>
  <c r="AH384" i="56"/>
  <c r="AJ384" i="56" s="1"/>
  <c r="AL384" i="56" s="1"/>
  <c r="N353" i="56"/>
  <c r="O353" i="56"/>
  <c r="AI352" i="56"/>
  <c r="P353" i="56"/>
  <c r="Q353" i="56"/>
  <c r="L353" i="56"/>
  <c r="AH352" i="56"/>
  <c r="AH333" i="56"/>
  <c r="N329" i="56"/>
  <c r="O329" i="56"/>
  <c r="AI328" i="56"/>
  <c r="P329" i="56"/>
  <c r="Q329" i="56"/>
  <c r="L329" i="56"/>
  <c r="L318" i="56"/>
  <c r="AI318" i="56"/>
  <c r="P318" i="56"/>
  <c r="Q318" i="56"/>
  <c r="AI317" i="56"/>
  <c r="R318" i="56"/>
  <c r="N318" i="56"/>
  <c r="Q309" i="56"/>
  <c r="R309" i="56"/>
  <c r="O309" i="56"/>
  <c r="P309" i="56"/>
  <c r="AH309" i="56"/>
  <c r="AJ309" i="56" s="1"/>
  <c r="AL309" i="56" s="1"/>
  <c r="AI305" i="56"/>
  <c r="N305" i="56"/>
  <c r="L305" i="56"/>
  <c r="O305" i="56"/>
  <c r="AI303" i="56"/>
  <c r="P305" i="56"/>
  <c r="Q305" i="56"/>
  <c r="L302" i="56"/>
  <c r="AI302" i="56"/>
  <c r="N302" i="56"/>
  <c r="R302" i="56"/>
  <c r="AI301" i="56"/>
  <c r="P302" i="56"/>
  <c r="N284" i="56"/>
  <c r="O284" i="56"/>
  <c r="AI283" i="56"/>
  <c r="P284" i="56"/>
  <c r="L284" i="56"/>
  <c r="Q284" i="56"/>
  <c r="R284" i="56"/>
  <c r="AI276" i="56"/>
  <c r="AI221" i="56"/>
  <c r="N189" i="56"/>
  <c r="O189" i="56"/>
  <c r="Q189" i="56"/>
  <c r="R189" i="56"/>
  <c r="AI188" i="56"/>
  <c r="L189" i="56"/>
  <c r="P189" i="56"/>
  <c r="AI189" i="56"/>
  <c r="AI184" i="56"/>
  <c r="AI181" i="56"/>
  <c r="AI166" i="56"/>
  <c r="AI172" i="56"/>
  <c r="AI187" i="56"/>
  <c r="AI143" i="56"/>
  <c r="AI396" i="56"/>
  <c r="L395" i="56"/>
  <c r="AI395" i="56"/>
  <c r="P391" i="56"/>
  <c r="Q391" i="56"/>
  <c r="AH390" i="56"/>
  <c r="AJ390" i="56" s="1"/>
  <c r="AL390" i="56" s="1"/>
  <c r="AI390" i="56"/>
  <c r="N390" i="56"/>
  <c r="N377" i="56"/>
  <c r="O377" i="56"/>
  <c r="Q377" i="56"/>
  <c r="L377" i="56"/>
  <c r="AJ376" i="56"/>
  <c r="AL376" i="56" s="1"/>
  <c r="O372" i="56"/>
  <c r="P372" i="56"/>
  <c r="R372" i="56"/>
  <c r="AI372" i="56"/>
  <c r="AI370" i="56"/>
  <c r="AH357" i="56"/>
  <c r="AJ357" i="56" s="1"/>
  <c r="AL357" i="56" s="1"/>
  <c r="O356" i="56"/>
  <c r="P356" i="56"/>
  <c r="Q356" i="56"/>
  <c r="R356" i="56"/>
  <c r="AH356" i="56"/>
  <c r="AJ356" i="56" s="1"/>
  <c r="AL356" i="56" s="1"/>
  <c r="AI356" i="56"/>
  <c r="AI346" i="56"/>
  <c r="L339" i="56"/>
  <c r="AI339" i="56"/>
  <c r="N339" i="56"/>
  <c r="O339" i="56"/>
  <c r="R339" i="56"/>
  <c r="O332" i="56"/>
  <c r="P332" i="56"/>
  <c r="Q332" i="56"/>
  <c r="R332" i="56"/>
  <c r="AI332" i="56"/>
  <c r="AH315" i="56"/>
  <c r="AJ315" i="56" s="1"/>
  <c r="AL315" i="56" s="1"/>
  <c r="L294" i="56"/>
  <c r="AI294" i="56"/>
  <c r="N294" i="56"/>
  <c r="O294" i="56"/>
  <c r="P294" i="56"/>
  <c r="Q294" i="56"/>
  <c r="R294" i="56"/>
  <c r="AI293" i="56"/>
  <c r="AJ259" i="56"/>
  <c r="AL259" i="56" s="1"/>
  <c r="R247" i="56"/>
  <c r="L244" i="56"/>
  <c r="O244" i="56"/>
  <c r="P244" i="56"/>
  <c r="AI243" i="56"/>
  <c r="Q244" i="56"/>
  <c r="R244" i="56"/>
  <c r="AI244" i="56"/>
  <c r="N242" i="56"/>
  <c r="L242" i="56"/>
  <c r="O242" i="56"/>
  <c r="P242" i="56"/>
  <c r="Q242" i="56"/>
  <c r="R242" i="56"/>
  <c r="AI242" i="56"/>
  <c r="AI241" i="56"/>
  <c r="AI208" i="56"/>
  <c r="N383" i="56"/>
  <c r="AH383" i="56" s="1"/>
  <c r="AJ383" i="56" s="1"/>
  <c r="AL383" i="56" s="1"/>
  <c r="N375" i="56"/>
  <c r="O362" i="56"/>
  <c r="O354" i="56"/>
  <c r="N351" i="56"/>
  <c r="AH351" i="56" s="1"/>
  <c r="AJ351" i="56" s="1"/>
  <c r="AL351" i="56" s="1"/>
  <c r="O346" i="56"/>
  <c r="N343" i="56"/>
  <c r="O338" i="56"/>
  <c r="N335" i="56"/>
  <c r="AH335" i="56" s="1"/>
  <c r="AJ335" i="56" s="1"/>
  <c r="AL335" i="56" s="1"/>
  <c r="O330" i="56"/>
  <c r="AI323" i="56"/>
  <c r="AH323" i="56"/>
  <c r="AJ323" i="56" s="1"/>
  <c r="AL323" i="56" s="1"/>
  <c r="O319" i="56"/>
  <c r="P319" i="56"/>
  <c r="O317" i="56"/>
  <c r="AH317" i="56" s="1"/>
  <c r="AJ317" i="56" s="1"/>
  <c r="AL317" i="56" s="1"/>
  <c r="Q316" i="56"/>
  <c r="AH304" i="56"/>
  <c r="AJ304" i="56" s="1"/>
  <c r="AL304" i="56" s="1"/>
  <c r="O295" i="56"/>
  <c r="P295" i="56"/>
  <c r="Q295" i="56"/>
  <c r="AH281" i="56"/>
  <c r="AJ281" i="56" s="1"/>
  <c r="AL281" i="56" s="1"/>
  <c r="AI281" i="56"/>
  <c r="N281" i="56"/>
  <c r="O281" i="56"/>
  <c r="P274" i="56"/>
  <c r="Q274" i="56"/>
  <c r="R274" i="56"/>
  <c r="O263" i="56"/>
  <c r="P263" i="56"/>
  <c r="Q263" i="56"/>
  <c r="P240" i="56"/>
  <c r="L240" i="56"/>
  <c r="N240" i="56"/>
  <c r="O240" i="56"/>
  <c r="AH233" i="56"/>
  <c r="AJ233" i="56" s="1"/>
  <c r="AL233" i="56" s="1"/>
  <c r="AH220" i="56"/>
  <c r="AJ220" i="56" s="1"/>
  <c r="AL220" i="56" s="1"/>
  <c r="L207" i="56"/>
  <c r="AI207" i="56"/>
  <c r="N207" i="56"/>
  <c r="P207" i="56"/>
  <c r="AI205" i="56"/>
  <c r="Q207" i="56"/>
  <c r="AI206" i="56"/>
  <c r="R207" i="56"/>
  <c r="AI203" i="56"/>
  <c r="AI295" i="56"/>
  <c r="AH289" i="56"/>
  <c r="AJ289" i="56" s="1"/>
  <c r="AL289" i="56" s="1"/>
  <c r="AI289" i="56"/>
  <c r="N289" i="56"/>
  <c r="O289" i="56"/>
  <c r="P282" i="56"/>
  <c r="Q282" i="56"/>
  <c r="R282" i="56"/>
  <c r="AI274" i="56"/>
  <c r="O271" i="56"/>
  <c r="AH271" i="56" s="1"/>
  <c r="AJ271" i="56" s="1"/>
  <c r="AL271" i="56" s="1"/>
  <c r="P271" i="56"/>
  <c r="Q271" i="56"/>
  <c r="P235" i="56"/>
  <c r="Q235" i="56"/>
  <c r="O235" i="56"/>
  <c r="L235" i="56"/>
  <c r="N235" i="56"/>
  <c r="R235" i="56"/>
  <c r="AI233" i="56"/>
  <c r="L231" i="56"/>
  <c r="AI231" i="56"/>
  <c r="P231" i="56"/>
  <c r="Q231" i="56"/>
  <c r="R231" i="56"/>
  <c r="AI230" i="56"/>
  <c r="AI219" i="56"/>
  <c r="AI224" i="56"/>
  <c r="AH209" i="56"/>
  <c r="AJ209" i="56" s="1"/>
  <c r="AL209" i="56" s="1"/>
  <c r="AI381" i="56"/>
  <c r="AI373" i="56"/>
  <c r="P366" i="56"/>
  <c r="AI365" i="56"/>
  <c r="L362" i="56"/>
  <c r="AI357" i="56"/>
  <c r="L354" i="56"/>
  <c r="AI349" i="56"/>
  <c r="L346" i="56"/>
  <c r="AI341" i="56"/>
  <c r="L338" i="56"/>
  <c r="AH338" i="56" s="1"/>
  <c r="AJ338" i="56" s="1"/>
  <c r="AL338" i="56" s="1"/>
  <c r="P334" i="56"/>
  <c r="AI333" i="56"/>
  <c r="L330" i="56"/>
  <c r="AH330" i="56" s="1"/>
  <c r="AJ330" i="56" s="1"/>
  <c r="AL330" i="56" s="1"/>
  <c r="P326" i="56"/>
  <c r="AI325" i="56"/>
  <c r="R319" i="56"/>
  <c r="O303" i="56"/>
  <c r="AH303" i="56" s="1"/>
  <c r="AJ303" i="56" s="1"/>
  <c r="AL303" i="56" s="1"/>
  <c r="P303" i="56"/>
  <c r="Q303" i="56"/>
  <c r="AH291" i="56"/>
  <c r="AJ291" i="56" s="1"/>
  <c r="AL291" i="56" s="1"/>
  <c r="AH288" i="56"/>
  <c r="AJ288" i="56" s="1"/>
  <c r="AL288" i="56" s="1"/>
  <c r="AI280" i="56"/>
  <c r="AJ280" i="56" s="1"/>
  <c r="AL280" i="56" s="1"/>
  <c r="L278" i="56"/>
  <c r="AI278" i="56"/>
  <c r="N278" i="56"/>
  <c r="AI271" i="56"/>
  <c r="N268" i="56"/>
  <c r="O268" i="56"/>
  <c r="AH268" i="56" s="1"/>
  <c r="AJ268" i="56" s="1"/>
  <c r="AL268" i="56" s="1"/>
  <c r="AI267" i="56"/>
  <c r="P268" i="56"/>
  <c r="AI249" i="56"/>
  <c r="N249" i="56"/>
  <c r="O249" i="56"/>
  <c r="AI248" i="56"/>
  <c r="P249" i="56"/>
  <c r="O216" i="56"/>
  <c r="P216" i="56"/>
  <c r="AH216" i="56"/>
  <c r="AJ216" i="56" s="1"/>
  <c r="AL216" i="56" s="1"/>
  <c r="Q216" i="56"/>
  <c r="R216" i="56"/>
  <c r="AI216" i="56"/>
  <c r="AI213" i="56"/>
  <c r="AI212" i="56"/>
  <c r="P211" i="56"/>
  <c r="Q211" i="56"/>
  <c r="N211" i="56"/>
  <c r="AH211" i="56" s="1"/>
  <c r="AJ211" i="56" s="1"/>
  <c r="AL211" i="56" s="1"/>
  <c r="R211" i="56"/>
  <c r="AI211" i="56"/>
  <c r="O211" i="56"/>
  <c r="AH201" i="56"/>
  <c r="AJ201" i="56" s="1"/>
  <c r="AL201" i="56" s="1"/>
  <c r="N197" i="56"/>
  <c r="O197" i="56"/>
  <c r="Q197" i="56"/>
  <c r="AI195" i="56"/>
  <c r="R197" i="56"/>
  <c r="AI196" i="56"/>
  <c r="AI197" i="56"/>
  <c r="L197" i="56"/>
  <c r="P197" i="56"/>
  <c r="Q317" i="56"/>
  <c r="R317" i="56"/>
  <c r="N316" i="56"/>
  <c r="AH316" i="56" s="1"/>
  <c r="AJ316" i="56" s="1"/>
  <c r="AL316" i="56" s="1"/>
  <c r="O316" i="56"/>
  <c r="N300" i="56"/>
  <c r="AH300" i="56" s="1"/>
  <c r="AJ300" i="56" s="1"/>
  <c r="AL300" i="56" s="1"/>
  <c r="O300" i="56"/>
  <c r="AI299" i="56"/>
  <c r="P300" i="56"/>
  <c r="R295" i="56"/>
  <c r="P290" i="56"/>
  <c r="Q290" i="56"/>
  <c r="R290" i="56"/>
  <c r="AH287" i="56"/>
  <c r="AJ287" i="56" s="1"/>
  <c r="AL287" i="56" s="1"/>
  <c r="AI282" i="56"/>
  <c r="R281" i="56"/>
  <c r="O279" i="56"/>
  <c r="AH279" i="56" s="1"/>
  <c r="AJ279" i="56" s="1"/>
  <c r="AL279" i="56" s="1"/>
  <c r="P279" i="56"/>
  <c r="Q279" i="56"/>
  <c r="O274" i="56"/>
  <c r="P273" i="56"/>
  <c r="AH265" i="56"/>
  <c r="AJ265" i="56" s="1"/>
  <c r="AL265" i="56" s="1"/>
  <c r="AI265" i="56"/>
  <c r="N265" i="56"/>
  <c r="O265" i="56"/>
  <c r="R263" i="56"/>
  <c r="Q257" i="56"/>
  <c r="L254" i="56"/>
  <c r="AI254" i="56"/>
  <c r="N254" i="56"/>
  <c r="O254" i="56"/>
  <c r="N252" i="56"/>
  <c r="O252" i="56"/>
  <c r="AI251" i="56"/>
  <c r="P252" i="56"/>
  <c r="Q252" i="56"/>
  <c r="AI240" i="56"/>
  <c r="AJ204" i="56"/>
  <c r="AL204" i="56" s="1"/>
  <c r="L191" i="56"/>
  <c r="AI191" i="56"/>
  <c r="O191" i="56"/>
  <c r="P191" i="56"/>
  <c r="Q191" i="56"/>
  <c r="AI180" i="56"/>
  <c r="AI168" i="56"/>
  <c r="N168" i="56"/>
  <c r="P168" i="56"/>
  <c r="Q168" i="56"/>
  <c r="AI167" i="56"/>
  <c r="L168" i="56"/>
  <c r="O168" i="56"/>
  <c r="R168" i="56"/>
  <c r="Q383" i="56"/>
  <c r="N382" i="56"/>
  <c r="AH382" i="56" s="1"/>
  <c r="AJ382" i="56" s="1"/>
  <c r="AL382" i="56" s="1"/>
  <c r="Q375" i="56"/>
  <c r="N374" i="56"/>
  <c r="AH374" i="56" s="1"/>
  <c r="AJ374" i="56" s="1"/>
  <c r="AL374" i="56" s="1"/>
  <c r="Q367" i="56"/>
  <c r="AH367" i="56" s="1"/>
  <c r="AJ367" i="56" s="1"/>
  <c r="AL367" i="56" s="1"/>
  <c r="N366" i="56"/>
  <c r="AH366" i="56" s="1"/>
  <c r="AJ366" i="56" s="1"/>
  <c r="AL366" i="56" s="1"/>
  <c r="R362" i="56"/>
  <c r="Q359" i="56"/>
  <c r="AH359" i="56" s="1"/>
  <c r="AJ359" i="56" s="1"/>
  <c r="AL359" i="56" s="1"/>
  <c r="N358" i="56"/>
  <c r="AH358" i="56" s="1"/>
  <c r="AJ358" i="56" s="1"/>
  <c r="AL358" i="56" s="1"/>
  <c r="R354" i="56"/>
  <c r="Q351" i="56"/>
  <c r="N350" i="56"/>
  <c r="AH350" i="56" s="1"/>
  <c r="AJ350" i="56" s="1"/>
  <c r="AL350" i="56" s="1"/>
  <c r="R346" i="56"/>
  <c r="Q343" i="56"/>
  <c r="N342" i="56"/>
  <c r="AH342" i="56" s="1"/>
  <c r="AJ342" i="56" s="1"/>
  <c r="AL342" i="56" s="1"/>
  <c r="R338" i="56"/>
  <c r="Q335" i="56"/>
  <c r="N334" i="56"/>
  <c r="AH334" i="56" s="1"/>
  <c r="AJ334" i="56" s="1"/>
  <c r="AL334" i="56" s="1"/>
  <c r="R330" i="56"/>
  <c r="Q327" i="56"/>
  <c r="AH327" i="56" s="1"/>
  <c r="AJ327" i="56" s="1"/>
  <c r="AL327" i="56" s="1"/>
  <c r="N326" i="56"/>
  <c r="AH326" i="56" s="1"/>
  <c r="AJ326" i="56" s="1"/>
  <c r="AL326" i="56" s="1"/>
  <c r="N324" i="56"/>
  <c r="AH324" i="56" s="1"/>
  <c r="AJ324" i="56" s="1"/>
  <c r="AL324" i="56" s="1"/>
  <c r="O324" i="56"/>
  <c r="N319" i="56"/>
  <c r="AI316" i="56"/>
  <c r="AH307" i="56"/>
  <c r="AJ307" i="56" s="1"/>
  <c r="AL307" i="56" s="1"/>
  <c r="AI297" i="56"/>
  <c r="N297" i="56"/>
  <c r="O297" i="56"/>
  <c r="N295" i="56"/>
  <c r="AI288" i="56"/>
  <c r="L286" i="56"/>
  <c r="AI286" i="56"/>
  <c r="N286" i="56"/>
  <c r="Q281" i="56"/>
  <c r="AI279" i="56"/>
  <c r="N276" i="56"/>
  <c r="AH276" i="56" s="1"/>
  <c r="AJ276" i="56" s="1"/>
  <c r="AL276" i="56" s="1"/>
  <c r="O276" i="56"/>
  <c r="AI275" i="56"/>
  <c r="AJ275" i="56" s="1"/>
  <c r="AL275" i="56" s="1"/>
  <c r="P276" i="56"/>
  <c r="N274" i="56"/>
  <c r="AI268" i="56"/>
  <c r="AH267" i="56"/>
  <c r="AJ267" i="56" s="1"/>
  <c r="AL267" i="56" s="1"/>
  <c r="AH264" i="56"/>
  <c r="AJ264" i="56" s="1"/>
  <c r="AL264" i="56" s="1"/>
  <c r="N263" i="56"/>
  <c r="AH251" i="56"/>
  <c r="AJ251" i="56" s="1"/>
  <c r="AL251" i="56" s="1"/>
  <c r="AI382" i="56"/>
  <c r="AI374" i="56"/>
  <c r="AI366" i="56"/>
  <c r="AI358" i="56"/>
  <c r="AI350" i="56"/>
  <c r="AI342" i="56"/>
  <c r="AI334" i="56"/>
  <c r="AI326" i="56"/>
  <c r="AI324" i="56"/>
  <c r="O311" i="56"/>
  <c r="AH311" i="56" s="1"/>
  <c r="AJ311" i="56" s="1"/>
  <c r="AL311" i="56" s="1"/>
  <c r="P311" i="56"/>
  <c r="AI300" i="56"/>
  <c r="AH299" i="56"/>
  <c r="AJ299" i="56" s="1"/>
  <c r="AL299" i="56" s="1"/>
  <c r="AH296" i="56"/>
  <c r="AJ296" i="56" s="1"/>
  <c r="AL296" i="56" s="1"/>
  <c r="AH295" i="56"/>
  <c r="AJ295" i="56" s="1"/>
  <c r="AL295" i="56" s="1"/>
  <c r="R289" i="56"/>
  <c r="O287" i="56"/>
  <c r="P287" i="56"/>
  <c r="Q287" i="56"/>
  <c r="O282" i="56"/>
  <c r="AH282" i="56" s="1"/>
  <c r="AJ282" i="56" s="1"/>
  <c r="AL282" i="56" s="1"/>
  <c r="P281" i="56"/>
  <c r="AI277" i="56"/>
  <c r="AH274" i="56"/>
  <c r="AJ274" i="56" s="1"/>
  <c r="AL274" i="56" s="1"/>
  <c r="AI273" i="56"/>
  <c r="N273" i="56"/>
  <c r="O273" i="56"/>
  <c r="R271" i="56"/>
  <c r="P266" i="56"/>
  <c r="Q266" i="56"/>
  <c r="R266" i="56"/>
  <c r="AH263" i="56"/>
  <c r="AJ263" i="56" s="1"/>
  <c r="AL263" i="56" s="1"/>
  <c r="AH257" i="56"/>
  <c r="AJ257" i="56" s="1"/>
  <c r="AL257" i="56" s="1"/>
  <c r="AI257" i="56"/>
  <c r="N257" i="56"/>
  <c r="O257" i="56"/>
  <c r="AI256" i="56"/>
  <c r="P257" i="56"/>
  <c r="AH256" i="56"/>
  <c r="AJ256" i="56" s="1"/>
  <c r="AL256" i="56" s="1"/>
  <c r="R240" i="56"/>
  <c r="AH232" i="56"/>
  <c r="AJ232" i="56" s="1"/>
  <c r="AL232" i="56" s="1"/>
  <c r="AI204" i="56"/>
  <c r="Q140" i="56"/>
  <c r="R140" i="56"/>
  <c r="AH140" i="56"/>
  <c r="AJ140" i="56" s="1"/>
  <c r="AL140" i="56" s="1"/>
  <c r="N140" i="56"/>
  <c r="O140" i="56"/>
  <c r="P140" i="56"/>
  <c r="AI96" i="56"/>
  <c r="AI94" i="56"/>
  <c r="AJ94" i="56" s="1"/>
  <c r="AL94" i="56" s="1"/>
  <c r="O232" i="56"/>
  <c r="P232" i="56"/>
  <c r="O200" i="56"/>
  <c r="AH200" i="56" s="1"/>
  <c r="AJ200" i="56" s="1"/>
  <c r="AL200" i="56" s="1"/>
  <c r="P200" i="56"/>
  <c r="R200" i="56"/>
  <c r="N200" i="56"/>
  <c r="AI200" i="56"/>
  <c r="AJ159" i="56"/>
  <c r="AL159" i="56" s="1"/>
  <c r="AH143" i="56"/>
  <c r="AJ143" i="56" s="1"/>
  <c r="AL143" i="56" s="1"/>
  <c r="N93" i="56"/>
  <c r="P93" i="56"/>
  <c r="AH93" i="56" s="1"/>
  <c r="AJ93" i="56" s="1"/>
  <c r="AL93" i="56" s="1"/>
  <c r="Q93" i="56"/>
  <c r="AI91" i="56"/>
  <c r="O93" i="56"/>
  <c r="R93" i="56"/>
  <c r="AI93" i="56"/>
  <c r="AI82" i="56"/>
  <c r="AI232" i="56"/>
  <c r="N229" i="56"/>
  <c r="O229" i="56"/>
  <c r="AH229" i="56" s="1"/>
  <c r="AJ229" i="56" s="1"/>
  <c r="AL229" i="56" s="1"/>
  <c r="AH226" i="56"/>
  <c r="AJ226" i="56" s="1"/>
  <c r="AL226" i="56" s="1"/>
  <c r="AI226" i="56"/>
  <c r="N226" i="56"/>
  <c r="P226" i="56"/>
  <c r="AH212" i="56"/>
  <c r="AJ212" i="56" s="1"/>
  <c r="AL212" i="56" s="1"/>
  <c r="AI202" i="56"/>
  <c r="N202" i="56"/>
  <c r="AI201" i="56"/>
  <c r="P202" i="56"/>
  <c r="L202" i="56"/>
  <c r="O202" i="56"/>
  <c r="Q202" i="56"/>
  <c r="R258" i="56"/>
  <c r="AH258" i="56" s="1"/>
  <c r="AJ258" i="56" s="1"/>
  <c r="AL258" i="56" s="1"/>
  <c r="R250" i="56"/>
  <c r="Q230" i="56"/>
  <c r="AH230" i="56" s="1"/>
  <c r="AJ230" i="56" s="1"/>
  <c r="AL230" i="56" s="1"/>
  <c r="R230" i="56"/>
  <c r="Q198" i="56"/>
  <c r="R198" i="56"/>
  <c r="L198" i="56"/>
  <c r="O198" i="56"/>
  <c r="AI198" i="56"/>
  <c r="Q190" i="56"/>
  <c r="R190" i="56"/>
  <c r="L190" i="56"/>
  <c r="AI190" i="56"/>
  <c r="N190" i="56"/>
  <c r="P190" i="56"/>
  <c r="AH180" i="56"/>
  <c r="AJ180" i="56" s="1"/>
  <c r="AL180" i="56" s="1"/>
  <c r="R105" i="56"/>
  <c r="L105" i="56"/>
  <c r="AI105" i="56"/>
  <c r="O105" i="56"/>
  <c r="P105" i="56"/>
  <c r="Q105" i="56"/>
  <c r="AI99" i="56"/>
  <c r="N105" i="56"/>
  <c r="R301" i="56"/>
  <c r="AH301" i="56" s="1"/>
  <c r="AJ301" i="56" s="1"/>
  <c r="AL301" i="56" s="1"/>
  <c r="R293" i="56"/>
  <c r="AH293" i="56" s="1"/>
  <c r="AJ293" i="56" s="1"/>
  <c r="AL293" i="56" s="1"/>
  <c r="R285" i="56"/>
  <c r="AH285" i="56" s="1"/>
  <c r="AJ285" i="56" s="1"/>
  <c r="AL285" i="56" s="1"/>
  <c r="R277" i="56"/>
  <c r="AH277" i="56" s="1"/>
  <c r="AJ277" i="56" s="1"/>
  <c r="AL277" i="56" s="1"/>
  <c r="R269" i="56"/>
  <c r="AH269" i="56" s="1"/>
  <c r="AJ269" i="56" s="1"/>
  <c r="AL269" i="56" s="1"/>
  <c r="R261" i="56"/>
  <c r="AH261" i="56" s="1"/>
  <c r="AJ261" i="56" s="1"/>
  <c r="AL261" i="56" s="1"/>
  <c r="Q258" i="56"/>
  <c r="R253" i="56"/>
  <c r="AH253" i="56" s="1"/>
  <c r="AJ253" i="56" s="1"/>
  <c r="AL253" i="56" s="1"/>
  <c r="Q250" i="56"/>
  <c r="Q246" i="56"/>
  <c r="AI245" i="56"/>
  <c r="AJ245" i="56" s="1"/>
  <c r="AL245" i="56" s="1"/>
  <c r="Q238" i="56"/>
  <c r="AH238" i="56" s="1"/>
  <c r="AJ238" i="56" s="1"/>
  <c r="AL238" i="56" s="1"/>
  <c r="R238" i="56"/>
  <c r="N237" i="56"/>
  <c r="AH237" i="56" s="1"/>
  <c r="AJ237" i="56" s="1"/>
  <c r="AL237" i="56" s="1"/>
  <c r="O237" i="56"/>
  <c r="AI237" i="56"/>
  <c r="AI229" i="56"/>
  <c r="AI228" i="56"/>
  <c r="AH228" i="56"/>
  <c r="AJ228" i="56" s="1"/>
  <c r="AL228" i="56" s="1"/>
  <c r="P227" i="56"/>
  <c r="Q227" i="56"/>
  <c r="AI227" i="56"/>
  <c r="N227" i="56"/>
  <c r="AI225" i="56"/>
  <c r="AJ225" i="56" s="1"/>
  <c r="AL225" i="56" s="1"/>
  <c r="L223" i="56"/>
  <c r="AI223" i="56"/>
  <c r="AI222" i="56"/>
  <c r="R223" i="56"/>
  <c r="N223" i="56"/>
  <c r="AI210" i="56"/>
  <c r="N210" i="56"/>
  <c r="P210" i="56"/>
  <c r="AI209" i="56"/>
  <c r="R210" i="56"/>
  <c r="AH177" i="56"/>
  <c r="AJ177" i="56" s="1"/>
  <c r="AL177" i="56" s="1"/>
  <c r="AJ172" i="56"/>
  <c r="AL172" i="56" s="1"/>
  <c r="L165" i="56"/>
  <c r="AI165" i="56"/>
  <c r="O165" i="56"/>
  <c r="P165" i="56"/>
  <c r="AI164" i="56"/>
  <c r="R165" i="56"/>
  <c r="N165" i="56"/>
  <c r="AI153" i="56"/>
  <c r="R248" i="56"/>
  <c r="AH248" i="56" s="1"/>
  <c r="AJ248" i="56" s="1"/>
  <c r="AL248" i="56" s="1"/>
  <c r="P246" i="56"/>
  <c r="AH246" i="56" s="1"/>
  <c r="AJ246" i="56" s="1"/>
  <c r="AL246" i="56" s="1"/>
  <c r="AH236" i="56"/>
  <c r="AJ236" i="56" s="1"/>
  <c r="AL236" i="56" s="1"/>
  <c r="AH234" i="56"/>
  <c r="AJ234" i="56" s="1"/>
  <c r="AL234" i="56" s="1"/>
  <c r="AI234" i="56"/>
  <c r="N234" i="56"/>
  <c r="Q234" i="56"/>
  <c r="R232" i="56"/>
  <c r="R229" i="56"/>
  <c r="L215" i="56"/>
  <c r="AI215" i="56"/>
  <c r="P215" i="56"/>
  <c r="AI214" i="56"/>
  <c r="R215" i="56"/>
  <c r="L199" i="56"/>
  <c r="AI199" i="56"/>
  <c r="O199" i="56"/>
  <c r="P199" i="56"/>
  <c r="R199" i="56"/>
  <c r="AJ196" i="56"/>
  <c r="AL196" i="56" s="1"/>
  <c r="AI194" i="56"/>
  <c r="N194" i="56"/>
  <c r="AI193" i="56"/>
  <c r="AJ193" i="56" s="1"/>
  <c r="AL193" i="56" s="1"/>
  <c r="P194" i="56"/>
  <c r="Q194" i="56"/>
  <c r="L194" i="56"/>
  <c r="R194" i="56"/>
  <c r="AI192" i="56"/>
  <c r="AH188" i="56"/>
  <c r="AJ188" i="56" s="1"/>
  <c r="AL188" i="56" s="1"/>
  <c r="L183" i="56"/>
  <c r="AI183" i="56"/>
  <c r="O183" i="56"/>
  <c r="P183" i="56"/>
  <c r="AI176" i="56"/>
  <c r="AI179" i="56"/>
  <c r="N183" i="56"/>
  <c r="Q183" i="56"/>
  <c r="R183" i="56"/>
  <c r="N173" i="56"/>
  <c r="O173" i="56"/>
  <c r="Q173" i="56"/>
  <c r="R173" i="56"/>
  <c r="AH173" i="56"/>
  <c r="AJ173" i="56" s="1"/>
  <c r="AL173" i="56" s="1"/>
  <c r="AI171" i="56"/>
  <c r="AI173" i="56"/>
  <c r="Q169" i="56"/>
  <c r="N169" i="56"/>
  <c r="AH169" i="56" s="1"/>
  <c r="AJ169" i="56" s="1"/>
  <c r="AL169" i="56" s="1"/>
  <c r="O169" i="56"/>
  <c r="R169" i="56"/>
  <c r="P169" i="56"/>
  <c r="AI169" i="56"/>
  <c r="AI163" i="56"/>
  <c r="AI161" i="56"/>
  <c r="AI152" i="56"/>
  <c r="N152" i="56"/>
  <c r="AI150" i="56"/>
  <c r="L152" i="56"/>
  <c r="O152" i="56"/>
  <c r="P152" i="56"/>
  <c r="Q152" i="56"/>
  <c r="AI151" i="56"/>
  <c r="R152" i="56"/>
  <c r="AI111" i="56"/>
  <c r="AJ110" i="56"/>
  <c r="AL110" i="56" s="1"/>
  <c r="O224" i="56"/>
  <c r="AH224" i="56" s="1"/>
  <c r="AJ224" i="56" s="1"/>
  <c r="AL224" i="56" s="1"/>
  <c r="P224" i="56"/>
  <c r="Q206" i="56"/>
  <c r="AH206" i="56" s="1"/>
  <c r="AJ206" i="56" s="1"/>
  <c r="AL206" i="56" s="1"/>
  <c r="R206" i="56"/>
  <c r="N205" i="56"/>
  <c r="AH205" i="56" s="1"/>
  <c r="AJ205" i="56" s="1"/>
  <c r="AL205" i="56" s="1"/>
  <c r="O205" i="56"/>
  <c r="O186" i="56"/>
  <c r="O182" i="56"/>
  <c r="N181" i="56"/>
  <c r="AH181" i="56" s="1"/>
  <c r="AJ181" i="56" s="1"/>
  <c r="AL181" i="56" s="1"/>
  <c r="O181" i="56"/>
  <c r="Q181" i="56"/>
  <c r="R181" i="56"/>
  <c r="AH178" i="56"/>
  <c r="AJ178" i="56" s="1"/>
  <c r="AL178" i="56" s="1"/>
  <c r="AI178" i="56"/>
  <c r="N178" i="56"/>
  <c r="AI177" i="56"/>
  <c r="P178" i="56"/>
  <c r="Q178" i="56"/>
  <c r="Q174" i="56"/>
  <c r="R174" i="56"/>
  <c r="L174" i="56"/>
  <c r="AI174" i="56"/>
  <c r="O166" i="56"/>
  <c r="P166" i="56"/>
  <c r="L166" i="56"/>
  <c r="AH166" i="56" s="1"/>
  <c r="AJ166" i="56" s="1"/>
  <c r="AL166" i="56" s="1"/>
  <c r="Q166" i="56"/>
  <c r="R166" i="56"/>
  <c r="O161" i="56"/>
  <c r="AI139" i="56"/>
  <c r="O127" i="56"/>
  <c r="P127" i="56"/>
  <c r="Q127" i="56"/>
  <c r="R127" i="56"/>
  <c r="AI127" i="56"/>
  <c r="N127" i="56"/>
  <c r="AH127" i="56" s="1"/>
  <c r="AJ127" i="56" s="1"/>
  <c r="AL127" i="56" s="1"/>
  <c r="N111" i="56"/>
  <c r="AH111" i="56" s="1"/>
  <c r="AJ111" i="56" s="1"/>
  <c r="AL111" i="56" s="1"/>
  <c r="O111" i="56"/>
  <c r="P111" i="56"/>
  <c r="AI110" i="56"/>
  <c r="Q111" i="56"/>
  <c r="R111" i="56"/>
  <c r="AI107" i="56"/>
  <c r="AI109" i="56"/>
  <c r="O62" i="56"/>
  <c r="Q62" i="56"/>
  <c r="R62" i="56"/>
  <c r="AI62" i="56"/>
  <c r="P62" i="56"/>
  <c r="L62" i="56"/>
  <c r="N62" i="56"/>
  <c r="AI59" i="56"/>
  <c r="AI60" i="56"/>
  <c r="AI35" i="56"/>
  <c r="AI61" i="56"/>
  <c r="P219" i="56"/>
  <c r="Q219" i="56"/>
  <c r="AI218" i="56"/>
  <c r="N218" i="56"/>
  <c r="N182" i="56"/>
  <c r="L175" i="56"/>
  <c r="AH175" i="56" s="1"/>
  <c r="AJ175" i="56" s="1"/>
  <c r="AL175" i="56" s="1"/>
  <c r="AI175" i="56"/>
  <c r="O175" i="56"/>
  <c r="P175" i="56"/>
  <c r="P153" i="56"/>
  <c r="Q153" i="56"/>
  <c r="L153" i="56"/>
  <c r="N153" i="56"/>
  <c r="O153" i="56"/>
  <c r="R153" i="56"/>
  <c r="Q148" i="56"/>
  <c r="R148" i="56"/>
  <c r="N148" i="56"/>
  <c r="AH148" i="56" s="1"/>
  <c r="AJ148" i="56" s="1"/>
  <c r="AL148" i="56" s="1"/>
  <c r="O148" i="56"/>
  <c r="P148" i="56"/>
  <c r="AI39" i="56"/>
  <c r="Q214" i="56"/>
  <c r="R214" i="56"/>
  <c r="N213" i="56"/>
  <c r="AH213" i="56" s="1"/>
  <c r="AJ213" i="56" s="1"/>
  <c r="AL213" i="56" s="1"/>
  <c r="O213" i="56"/>
  <c r="AI186" i="56"/>
  <c r="N186" i="56"/>
  <c r="AI185" i="56"/>
  <c r="P186" i="56"/>
  <c r="Q186" i="56"/>
  <c r="Q182" i="56"/>
  <c r="R182" i="56"/>
  <c r="L182" i="56"/>
  <c r="AI182" i="56"/>
  <c r="AH167" i="56"/>
  <c r="AJ167" i="56" s="1"/>
  <c r="AL167" i="56" s="1"/>
  <c r="P161" i="56"/>
  <c r="Q161" i="56"/>
  <c r="N161" i="56"/>
  <c r="R161" i="56"/>
  <c r="N139" i="56"/>
  <c r="O139" i="56"/>
  <c r="P139" i="56"/>
  <c r="AI134" i="56"/>
  <c r="Q139" i="56"/>
  <c r="AI138" i="56"/>
  <c r="R139" i="56"/>
  <c r="AI130" i="56"/>
  <c r="AI135" i="56"/>
  <c r="AJ135" i="56" s="1"/>
  <c r="AL135" i="56" s="1"/>
  <c r="Q222" i="56"/>
  <c r="R222" i="56"/>
  <c r="N221" i="56"/>
  <c r="AH221" i="56" s="1"/>
  <c r="AJ221" i="56" s="1"/>
  <c r="AL221" i="56" s="1"/>
  <c r="O221" i="56"/>
  <c r="R219" i="56"/>
  <c r="R218" i="56"/>
  <c r="AI217" i="56"/>
  <c r="AJ217" i="56" s="1"/>
  <c r="AL217" i="56" s="1"/>
  <c r="O208" i="56"/>
  <c r="P208" i="56"/>
  <c r="AJ185" i="56"/>
  <c r="AL185" i="56" s="1"/>
  <c r="L157" i="56"/>
  <c r="AI157" i="56"/>
  <c r="N157" i="56"/>
  <c r="O157" i="56"/>
  <c r="Q157" i="56"/>
  <c r="AI156" i="56"/>
  <c r="R157" i="56"/>
  <c r="AH151" i="56"/>
  <c r="AJ151" i="56" s="1"/>
  <c r="AL151" i="56" s="1"/>
  <c r="N147" i="56"/>
  <c r="AH147" i="56" s="1"/>
  <c r="AJ147" i="56" s="1"/>
  <c r="AL147" i="56" s="1"/>
  <c r="O147" i="56"/>
  <c r="P147" i="56"/>
  <c r="Q147" i="56"/>
  <c r="AI146" i="56"/>
  <c r="R147" i="56"/>
  <c r="AI147" i="56"/>
  <c r="Q156" i="56"/>
  <c r="R156" i="56"/>
  <c r="N155" i="56"/>
  <c r="O155" i="56"/>
  <c r="AH142" i="56"/>
  <c r="AJ142" i="56" s="1"/>
  <c r="AL142" i="56" s="1"/>
  <c r="Q129" i="56"/>
  <c r="AI122" i="56"/>
  <c r="N116" i="56"/>
  <c r="AH116" i="56" s="1"/>
  <c r="O116" i="56"/>
  <c r="AI115" i="56"/>
  <c r="AJ115" i="56" s="1"/>
  <c r="AL115" i="56" s="1"/>
  <c r="P116" i="56"/>
  <c r="Q116" i="56"/>
  <c r="R116" i="56"/>
  <c r="AI114" i="56"/>
  <c r="O96" i="56"/>
  <c r="Q96" i="56"/>
  <c r="R96" i="56"/>
  <c r="L96" i="56"/>
  <c r="N96" i="56"/>
  <c r="P96" i="56"/>
  <c r="AI95" i="56"/>
  <c r="N78" i="56"/>
  <c r="R192" i="56"/>
  <c r="R184" i="56"/>
  <c r="R176" i="56"/>
  <c r="Q164" i="56"/>
  <c r="R164" i="56"/>
  <c r="N163" i="56"/>
  <c r="O163" i="56"/>
  <c r="AH163" i="56" s="1"/>
  <c r="AJ163" i="56" s="1"/>
  <c r="AL163" i="56" s="1"/>
  <c r="AI155" i="56"/>
  <c r="AH138" i="56"/>
  <c r="AJ138" i="56" s="1"/>
  <c r="AL138" i="56" s="1"/>
  <c r="O134" i="56"/>
  <c r="P134" i="56"/>
  <c r="AH134" i="56" s="1"/>
  <c r="AJ134" i="56" s="1"/>
  <c r="AL134" i="56" s="1"/>
  <c r="N132" i="56"/>
  <c r="O132" i="56"/>
  <c r="AI121" i="56"/>
  <c r="N121" i="56"/>
  <c r="O121" i="56"/>
  <c r="AI120" i="56"/>
  <c r="P121" i="56"/>
  <c r="Q121" i="56"/>
  <c r="O31" i="56"/>
  <c r="L31" i="56"/>
  <c r="P31" i="56"/>
  <c r="Q31" i="56"/>
  <c r="AI31" i="56"/>
  <c r="N31" i="56"/>
  <c r="AI24" i="56"/>
  <c r="AI28" i="56"/>
  <c r="AI23" i="56"/>
  <c r="AI30" i="56"/>
  <c r="R31" i="56"/>
  <c r="AI21" i="56"/>
  <c r="AI29" i="56"/>
  <c r="AH146" i="56"/>
  <c r="AJ146" i="56" s="1"/>
  <c r="AL146" i="56" s="1"/>
  <c r="O142" i="56"/>
  <c r="P142" i="56"/>
  <c r="AH129" i="56"/>
  <c r="AJ129" i="56" s="1"/>
  <c r="AL129" i="56" s="1"/>
  <c r="AI129" i="56"/>
  <c r="N129" i="56"/>
  <c r="O129" i="56"/>
  <c r="AI128" i="56"/>
  <c r="P129" i="56"/>
  <c r="L126" i="56"/>
  <c r="AI126" i="56"/>
  <c r="N126" i="56"/>
  <c r="O126" i="56"/>
  <c r="AI125" i="56"/>
  <c r="Q126" i="56"/>
  <c r="R126" i="56"/>
  <c r="AI124" i="56"/>
  <c r="AJ107" i="56"/>
  <c r="AL107" i="56" s="1"/>
  <c r="R78" i="56"/>
  <c r="AI78" i="56"/>
  <c r="O78" i="56"/>
  <c r="Q78" i="56"/>
  <c r="AI77" i="56"/>
  <c r="P78" i="56"/>
  <c r="AI76" i="56"/>
  <c r="AI68" i="56"/>
  <c r="Q203" i="56"/>
  <c r="AH203" i="56" s="1"/>
  <c r="AJ203" i="56" s="1"/>
  <c r="AL203" i="56" s="1"/>
  <c r="Q195" i="56"/>
  <c r="AH195" i="56" s="1"/>
  <c r="AJ195" i="56" s="1"/>
  <c r="AL195" i="56" s="1"/>
  <c r="P192" i="56"/>
  <c r="AH192" i="56" s="1"/>
  <c r="AJ192" i="56" s="1"/>
  <c r="AL192" i="56" s="1"/>
  <c r="Q187" i="56"/>
  <c r="AH187" i="56" s="1"/>
  <c r="AJ187" i="56" s="1"/>
  <c r="AL187" i="56" s="1"/>
  <c r="P184" i="56"/>
  <c r="AH184" i="56" s="1"/>
  <c r="AJ184" i="56" s="1"/>
  <c r="AL184" i="56" s="1"/>
  <c r="Q179" i="56"/>
  <c r="AH179" i="56" s="1"/>
  <c r="AJ179" i="56" s="1"/>
  <c r="AL179" i="56" s="1"/>
  <c r="P176" i="56"/>
  <c r="AH176" i="56" s="1"/>
  <c r="AJ176" i="56" s="1"/>
  <c r="AL176" i="56" s="1"/>
  <c r="Q171" i="56"/>
  <c r="AI170" i="56"/>
  <c r="AH170" i="56"/>
  <c r="P156" i="56"/>
  <c r="R155" i="56"/>
  <c r="AI154" i="56"/>
  <c r="AH154" i="56"/>
  <c r="AJ154" i="56" s="1"/>
  <c r="AL154" i="56" s="1"/>
  <c r="O150" i="56"/>
  <c r="P150" i="56"/>
  <c r="AI142" i="56"/>
  <c r="L141" i="56"/>
  <c r="AI141" i="56"/>
  <c r="P137" i="56"/>
  <c r="AH137" i="56" s="1"/>
  <c r="AJ137" i="56" s="1"/>
  <c r="AL137" i="56" s="1"/>
  <c r="Q137" i="56"/>
  <c r="AI136" i="56"/>
  <c r="N136" i="56"/>
  <c r="AI119" i="56"/>
  <c r="Q112" i="56"/>
  <c r="L112" i="56"/>
  <c r="AI112" i="56"/>
  <c r="N112" i="56"/>
  <c r="O112" i="56"/>
  <c r="P112" i="56"/>
  <c r="P109" i="56"/>
  <c r="N109" i="56"/>
  <c r="AH109" i="56" s="1"/>
  <c r="AJ109" i="56" s="1"/>
  <c r="AL109" i="56" s="1"/>
  <c r="O109" i="56"/>
  <c r="Q109" i="56"/>
  <c r="R109" i="56"/>
  <c r="AH72" i="56"/>
  <c r="AJ72" i="56" s="1"/>
  <c r="AL72" i="56" s="1"/>
  <c r="P171" i="56"/>
  <c r="AH171" i="56" s="1"/>
  <c r="AJ171" i="56" s="1"/>
  <c r="AL171" i="56" s="1"/>
  <c r="P164" i="56"/>
  <c r="AH164" i="56" s="1"/>
  <c r="AJ164" i="56" s="1"/>
  <c r="AL164" i="56" s="1"/>
  <c r="R163" i="56"/>
  <c r="AI162" i="56"/>
  <c r="AH162" i="56"/>
  <c r="AJ162" i="56" s="1"/>
  <c r="AL162" i="56" s="1"/>
  <c r="O158" i="56"/>
  <c r="AH158" i="56" s="1"/>
  <c r="AJ158" i="56" s="1"/>
  <c r="AL158" i="56" s="1"/>
  <c r="P158" i="56"/>
  <c r="O156" i="56"/>
  <c r="AH156" i="56" s="1"/>
  <c r="AJ156" i="56" s="1"/>
  <c r="AL156" i="56" s="1"/>
  <c r="Q155" i="56"/>
  <c r="L149" i="56"/>
  <c r="AH149" i="56" s="1"/>
  <c r="AI149" i="56"/>
  <c r="P145" i="56"/>
  <c r="Q145" i="56"/>
  <c r="AI144" i="56"/>
  <c r="N144" i="56"/>
  <c r="AI137" i="56"/>
  <c r="R134" i="56"/>
  <c r="AI132" i="56"/>
  <c r="AI131" i="56"/>
  <c r="AJ131" i="56" s="1"/>
  <c r="AL131" i="56" s="1"/>
  <c r="AH123" i="56"/>
  <c r="AJ123" i="56" s="1"/>
  <c r="AL123" i="56" s="1"/>
  <c r="AI116" i="56"/>
  <c r="R48" i="56"/>
  <c r="O48" i="56"/>
  <c r="N48" i="56"/>
  <c r="Q48" i="56"/>
  <c r="L48" i="56"/>
  <c r="AI48" i="56"/>
  <c r="P48" i="56"/>
  <c r="AI44" i="56"/>
  <c r="AI46" i="56"/>
  <c r="AI133" i="56"/>
  <c r="L133" i="56"/>
  <c r="AH133" i="56" s="1"/>
  <c r="AJ133" i="56" s="1"/>
  <c r="AL133" i="56" s="1"/>
  <c r="N124" i="56"/>
  <c r="AH124" i="56" s="1"/>
  <c r="AJ124" i="56" s="1"/>
  <c r="AL124" i="56" s="1"/>
  <c r="O124" i="56"/>
  <c r="AI123" i="56"/>
  <c r="P124" i="56"/>
  <c r="Q124" i="56"/>
  <c r="R124" i="56"/>
  <c r="AI106" i="56"/>
  <c r="O106" i="56"/>
  <c r="P106" i="56"/>
  <c r="N106" i="56"/>
  <c r="Q106" i="56"/>
  <c r="R106" i="56"/>
  <c r="O104" i="56"/>
  <c r="Q104" i="56"/>
  <c r="R104" i="56"/>
  <c r="N104" i="56"/>
  <c r="P104" i="56"/>
  <c r="AI104" i="56"/>
  <c r="R56" i="56"/>
  <c r="O56" i="56"/>
  <c r="P56" i="56"/>
  <c r="AI55" i="56"/>
  <c r="Q56" i="56"/>
  <c r="AI56" i="56"/>
  <c r="AI17" i="56"/>
  <c r="N17" i="56"/>
  <c r="R17" i="56"/>
  <c r="P17" i="56"/>
  <c r="AI16" i="56"/>
  <c r="L17" i="56"/>
  <c r="O17" i="56"/>
  <c r="AI13" i="56"/>
  <c r="AI15" i="56"/>
  <c r="L118" i="56"/>
  <c r="AI118" i="56"/>
  <c r="N118" i="56"/>
  <c r="O118" i="56"/>
  <c r="AI117" i="56"/>
  <c r="P118" i="56"/>
  <c r="O114" i="56"/>
  <c r="N114" i="56"/>
  <c r="P114" i="56"/>
  <c r="AI113" i="56"/>
  <c r="Q114" i="56"/>
  <c r="R114" i="56"/>
  <c r="L103" i="56"/>
  <c r="N103" i="56"/>
  <c r="O103" i="56"/>
  <c r="P103" i="56"/>
  <c r="Q103" i="56"/>
  <c r="R103" i="56"/>
  <c r="AI102" i="56"/>
  <c r="AI103" i="56"/>
  <c r="AH102" i="56"/>
  <c r="L84" i="56"/>
  <c r="O84" i="56"/>
  <c r="AI84" i="56"/>
  <c r="N84" i="56"/>
  <c r="R84" i="56"/>
  <c r="AI83" i="56"/>
  <c r="N67" i="56"/>
  <c r="AI66" i="56"/>
  <c r="P67" i="56"/>
  <c r="Q67" i="56"/>
  <c r="L67" i="56"/>
  <c r="AI65" i="56"/>
  <c r="R67" i="56"/>
  <c r="AI67" i="56"/>
  <c r="N101" i="56"/>
  <c r="AH101" i="56" s="1"/>
  <c r="AJ101" i="56" s="1"/>
  <c r="AL101" i="56" s="1"/>
  <c r="P101" i="56"/>
  <c r="Q101" i="56"/>
  <c r="N82" i="56"/>
  <c r="Q82" i="56"/>
  <c r="AI80" i="56"/>
  <c r="AH82" i="56"/>
  <c r="AJ82" i="56" s="1"/>
  <c r="AL82" i="56" s="1"/>
  <c r="P82" i="56"/>
  <c r="R82" i="56"/>
  <c r="AI79" i="56"/>
  <c r="P79" i="56"/>
  <c r="L79" i="56"/>
  <c r="O79" i="56"/>
  <c r="Q79" i="56"/>
  <c r="AI72" i="56"/>
  <c r="AH73" i="56"/>
  <c r="AJ73" i="56" s="1"/>
  <c r="AL73" i="56" s="1"/>
  <c r="L54" i="56"/>
  <c r="Q54" i="56"/>
  <c r="AI54" i="56"/>
  <c r="N54" i="56"/>
  <c r="R54" i="56"/>
  <c r="AI53" i="56"/>
  <c r="O54" i="56"/>
  <c r="P54" i="56"/>
  <c r="P50" i="56"/>
  <c r="AI50" i="56"/>
  <c r="L50" i="56"/>
  <c r="N50" i="56"/>
  <c r="R50" i="56"/>
  <c r="L125" i="56"/>
  <c r="AH125" i="56" s="1"/>
  <c r="AJ125" i="56" s="1"/>
  <c r="AL125" i="56" s="1"/>
  <c r="AH120" i="56"/>
  <c r="AJ120" i="56" s="1"/>
  <c r="AL120" i="56" s="1"/>
  <c r="R119" i="56"/>
  <c r="L117" i="56"/>
  <c r="AH117" i="56" s="1"/>
  <c r="AJ117" i="56" s="1"/>
  <c r="AL117" i="56" s="1"/>
  <c r="Q98" i="56"/>
  <c r="L87" i="56"/>
  <c r="N87" i="56"/>
  <c r="O87" i="56"/>
  <c r="AH81" i="56"/>
  <c r="AJ81" i="56" s="1"/>
  <c r="AL81" i="56" s="1"/>
  <c r="O70" i="56"/>
  <c r="Q70" i="56"/>
  <c r="R70" i="56"/>
  <c r="AI70" i="56"/>
  <c r="N70" i="56"/>
  <c r="R63" i="56"/>
  <c r="L63" i="56"/>
  <c r="AH63" i="56" s="1"/>
  <c r="AJ63" i="56" s="1"/>
  <c r="AL63" i="56" s="1"/>
  <c r="AI63" i="56"/>
  <c r="P63" i="56"/>
  <c r="AH44" i="56"/>
  <c r="AJ44" i="56" s="1"/>
  <c r="AL44" i="56" s="1"/>
  <c r="AH43" i="56"/>
  <c r="AJ43" i="56" s="1"/>
  <c r="AL43" i="56" s="1"/>
  <c r="AH28" i="56"/>
  <c r="AJ28" i="56" s="1"/>
  <c r="AL28" i="56" s="1"/>
  <c r="AI19" i="56"/>
  <c r="R130" i="56"/>
  <c r="L128" i="56"/>
  <c r="Q119" i="56"/>
  <c r="AH108" i="56"/>
  <c r="AJ108" i="56" s="1"/>
  <c r="AL108" i="56" s="1"/>
  <c r="AI108" i="56"/>
  <c r="AH90" i="56"/>
  <c r="AJ90" i="56" s="1"/>
  <c r="AL90" i="56" s="1"/>
  <c r="AI90" i="56"/>
  <c r="O90" i="56"/>
  <c r="P90" i="56"/>
  <c r="R89" i="56"/>
  <c r="L89" i="56"/>
  <c r="AI89" i="56"/>
  <c r="R86" i="56"/>
  <c r="AH86" i="56"/>
  <c r="P86" i="56"/>
  <c r="AI85" i="56"/>
  <c r="AI81" i="56"/>
  <c r="N75" i="56"/>
  <c r="AI74" i="56"/>
  <c r="P75" i="56"/>
  <c r="Q75" i="56"/>
  <c r="L75" i="56"/>
  <c r="R75" i="56"/>
  <c r="AI75" i="56"/>
  <c r="AI73" i="56"/>
  <c r="AI69" i="56"/>
  <c r="L58" i="56"/>
  <c r="AI58" i="56"/>
  <c r="N58" i="56"/>
  <c r="AI57" i="56"/>
  <c r="Q58" i="56"/>
  <c r="AH52" i="56"/>
  <c r="AJ52" i="56" s="1"/>
  <c r="AL52" i="56" s="1"/>
  <c r="AI49" i="56"/>
  <c r="R49" i="56"/>
  <c r="L49" i="56"/>
  <c r="O49" i="56"/>
  <c r="P49" i="56"/>
  <c r="N49" i="56"/>
  <c r="Q49" i="56"/>
  <c r="O47" i="56"/>
  <c r="L47" i="56"/>
  <c r="AH47" i="56" s="1"/>
  <c r="AJ47" i="56" s="1"/>
  <c r="AL47" i="56" s="1"/>
  <c r="Q47" i="56"/>
  <c r="AI47" i="56"/>
  <c r="N47" i="56"/>
  <c r="P47" i="56"/>
  <c r="Q45" i="56"/>
  <c r="N45" i="56"/>
  <c r="AI45" i="56"/>
  <c r="L45" i="56"/>
  <c r="AI43" i="56"/>
  <c r="R45" i="56"/>
  <c r="R22" i="56"/>
  <c r="Q130" i="56"/>
  <c r="AH130" i="56" s="1"/>
  <c r="AJ130" i="56" s="1"/>
  <c r="AL130" i="56" s="1"/>
  <c r="R125" i="56"/>
  <c r="Q122" i="56"/>
  <c r="AH122" i="56" s="1"/>
  <c r="AJ122" i="56" s="1"/>
  <c r="AL122" i="56" s="1"/>
  <c r="P119" i="56"/>
  <c r="AH119" i="56" s="1"/>
  <c r="AJ119" i="56" s="1"/>
  <c r="AL119" i="56" s="1"/>
  <c r="R117" i="56"/>
  <c r="R113" i="56"/>
  <c r="AI101" i="56"/>
  <c r="L95" i="56"/>
  <c r="N95" i="56"/>
  <c r="O95" i="56"/>
  <c r="O88" i="56"/>
  <c r="AH88" i="56" s="1"/>
  <c r="AJ88" i="56" s="1"/>
  <c r="AL88" i="56" s="1"/>
  <c r="Q88" i="56"/>
  <c r="R88" i="56"/>
  <c r="Q83" i="56"/>
  <c r="L83" i="56"/>
  <c r="O83" i="56"/>
  <c r="P83" i="56"/>
  <c r="AH65" i="56"/>
  <c r="AJ65" i="56" s="1"/>
  <c r="AL65" i="56" s="1"/>
  <c r="AI51" i="56"/>
  <c r="AH11" i="56"/>
  <c r="Q113" i="56"/>
  <c r="R108" i="56"/>
  <c r="R101" i="56"/>
  <c r="AI98" i="56"/>
  <c r="O98" i="56"/>
  <c r="P98" i="56"/>
  <c r="R97" i="56"/>
  <c r="L97" i="56"/>
  <c r="AI97" i="56"/>
  <c r="AI88" i="56"/>
  <c r="AI87" i="56"/>
  <c r="AI86" i="56"/>
  <c r="R71" i="56"/>
  <c r="L71" i="56"/>
  <c r="AI71" i="56"/>
  <c r="P71" i="56"/>
  <c r="Q71" i="56"/>
  <c r="L69" i="56"/>
  <c r="N69" i="56"/>
  <c r="O69" i="56"/>
  <c r="R69" i="56"/>
  <c r="P69" i="56"/>
  <c r="AI64" i="56"/>
  <c r="AJ64" i="56" s="1"/>
  <c r="AL64" i="56" s="1"/>
  <c r="L22" i="56"/>
  <c r="AI22" i="56"/>
  <c r="Q22" i="56"/>
  <c r="N22" i="56"/>
  <c r="O22" i="56"/>
  <c r="P18" i="56"/>
  <c r="Q18" i="56"/>
  <c r="AI18" i="56"/>
  <c r="O18" i="56"/>
  <c r="L18" i="56"/>
  <c r="O77" i="56"/>
  <c r="AH77" i="56" s="1"/>
  <c r="AJ77" i="56" s="1"/>
  <c r="AL77" i="56" s="1"/>
  <c r="R77" i="56"/>
  <c r="Q61" i="56"/>
  <c r="O39" i="56"/>
  <c r="L39" i="56"/>
  <c r="AI36" i="56"/>
  <c r="AJ36" i="56" s="1"/>
  <c r="AL36" i="56" s="1"/>
  <c r="P39" i="56"/>
  <c r="AI38" i="56"/>
  <c r="R39" i="56"/>
  <c r="AI37" i="56"/>
  <c r="AH27" i="56"/>
  <c r="AJ27" i="56" s="1"/>
  <c r="AL27" i="56" s="1"/>
  <c r="AI100" i="56"/>
  <c r="AJ100" i="56" s="1"/>
  <c r="AL100" i="56" s="1"/>
  <c r="R99" i="56"/>
  <c r="AH99" i="56" s="1"/>
  <c r="AJ99" i="56" s="1"/>
  <c r="AL99" i="56" s="1"/>
  <c r="AI92" i="56"/>
  <c r="AJ92" i="56" s="1"/>
  <c r="AL92" i="56" s="1"/>
  <c r="R91" i="56"/>
  <c r="AH91" i="56" s="1"/>
  <c r="AJ91" i="56" s="1"/>
  <c r="AL91" i="56" s="1"/>
  <c r="O85" i="56"/>
  <c r="AH85" i="56" s="1"/>
  <c r="AJ85" i="56" s="1"/>
  <c r="AL85" i="56" s="1"/>
  <c r="R85" i="56"/>
  <c r="N59" i="56"/>
  <c r="P59" i="56"/>
  <c r="Q59" i="56"/>
  <c r="L59" i="56"/>
  <c r="AJ51" i="56"/>
  <c r="AL51" i="56" s="1"/>
  <c r="O23" i="56"/>
  <c r="P23" i="56"/>
  <c r="L23" i="56"/>
  <c r="N23" i="56"/>
  <c r="Q21" i="56"/>
  <c r="R21" i="56"/>
  <c r="N21" i="56"/>
  <c r="AI20" i="56"/>
  <c r="L21" i="56"/>
  <c r="AH21" i="56" s="1"/>
  <c r="AJ21" i="56" s="1"/>
  <c r="AL21" i="56" s="1"/>
  <c r="AH19" i="56"/>
  <c r="AJ19" i="56" s="1"/>
  <c r="AL19" i="56" s="1"/>
  <c r="L61" i="56"/>
  <c r="N61" i="56"/>
  <c r="O61" i="56"/>
  <c r="R61" i="56"/>
  <c r="P34" i="56"/>
  <c r="AH34" i="56"/>
  <c r="AJ34" i="56" s="1"/>
  <c r="AL34" i="56" s="1"/>
  <c r="AI34" i="56"/>
  <c r="AI32" i="56"/>
  <c r="Q34" i="56"/>
  <c r="N34" i="56"/>
  <c r="AH16" i="56"/>
  <c r="AJ16" i="56" s="1"/>
  <c r="AL16" i="56" s="1"/>
  <c r="AH8" i="56"/>
  <c r="O76" i="56"/>
  <c r="AH76" i="56" s="1"/>
  <c r="AJ76" i="56" s="1"/>
  <c r="AL76" i="56" s="1"/>
  <c r="Q74" i="56"/>
  <c r="O68" i="56"/>
  <c r="Q66" i="56"/>
  <c r="O60" i="56"/>
  <c r="AH60" i="56" s="1"/>
  <c r="AJ60" i="56" s="1"/>
  <c r="AL60" i="56" s="1"/>
  <c r="R57" i="56"/>
  <c r="AH57" i="56" s="1"/>
  <c r="AJ57" i="56" s="1"/>
  <c r="AL57" i="56" s="1"/>
  <c r="AI52" i="56"/>
  <c r="P46" i="56"/>
  <c r="Q42" i="56"/>
  <c r="AI40" i="56"/>
  <c r="R40" i="56"/>
  <c r="O40" i="56"/>
  <c r="AH40" i="56" s="1"/>
  <c r="AJ40" i="56" s="1"/>
  <c r="AL40" i="56" s="1"/>
  <c r="P37" i="56"/>
  <c r="P33" i="56"/>
  <c r="L30" i="56"/>
  <c r="AH30" i="56" s="1"/>
  <c r="AJ30" i="56" s="1"/>
  <c r="AL30" i="56" s="1"/>
  <c r="Q30" i="56"/>
  <c r="Q29" i="56"/>
  <c r="R29" i="56"/>
  <c r="N29" i="56"/>
  <c r="AH29" i="56" s="1"/>
  <c r="AJ29" i="56" s="1"/>
  <c r="AL29" i="56" s="1"/>
  <c r="AI9" i="56"/>
  <c r="N9" i="56"/>
  <c r="O9" i="56"/>
  <c r="AI8" i="56"/>
  <c r="P9" i="56"/>
  <c r="R9" i="56"/>
  <c r="N74" i="56"/>
  <c r="L68" i="56"/>
  <c r="N66" i="56"/>
  <c r="O55" i="56"/>
  <c r="L55" i="56"/>
  <c r="O53" i="56"/>
  <c r="O41" i="56"/>
  <c r="L38" i="56"/>
  <c r="Q38" i="56"/>
  <c r="N32" i="56"/>
  <c r="P26" i="56"/>
  <c r="Q26" i="56"/>
  <c r="AH26" i="56"/>
  <c r="AJ26" i="56" s="1"/>
  <c r="AL26" i="56" s="1"/>
  <c r="AI26" i="56"/>
  <c r="AH25" i="56"/>
  <c r="AJ25" i="56" s="1"/>
  <c r="AL25" i="56" s="1"/>
  <c r="AI25" i="56"/>
  <c r="N25" i="56"/>
  <c r="R25" i="56"/>
  <c r="O15" i="56"/>
  <c r="P15" i="56"/>
  <c r="L15" i="56"/>
  <c r="L14" i="56"/>
  <c r="AI14" i="56"/>
  <c r="Q14" i="56"/>
  <c r="Q13" i="56"/>
  <c r="R13" i="56"/>
  <c r="AI11" i="56"/>
  <c r="N13" i="56"/>
  <c r="AH13" i="56" s="1"/>
  <c r="AH66" i="56"/>
  <c r="AJ66" i="56" s="1"/>
  <c r="AL66" i="56" s="1"/>
  <c r="L46" i="56"/>
  <c r="Q46" i="56"/>
  <c r="P42" i="56"/>
  <c r="AI42" i="56"/>
  <c r="Q37" i="56"/>
  <c r="N37" i="56"/>
  <c r="AH37" i="56" s="1"/>
  <c r="AJ37" i="56" s="1"/>
  <c r="AL37" i="56" s="1"/>
  <c r="AI33" i="56"/>
  <c r="R33" i="56"/>
  <c r="R30" i="56"/>
  <c r="AI27" i="56"/>
  <c r="AI12" i="56"/>
  <c r="AJ12" i="56" s="1"/>
  <c r="AL12" i="56" s="1"/>
  <c r="Q53" i="56"/>
  <c r="N53" i="56"/>
  <c r="AI41" i="56"/>
  <c r="R41" i="56"/>
  <c r="R32" i="56"/>
  <c r="O32" i="56"/>
  <c r="AH32" i="56" s="1"/>
  <c r="AJ32" i="56" s="1"/>
  <c r="AL32" i="56" s="1"/>
  <c r="AJ20" i="56"/>
  <c r="AL20" i="56" s="1"/>
  <c r="O24" i="56"/>
  <c r="AH24" i="56" s="1"/>
  <c r="O16" i="56"/>
  <c r="AI10" i="56"/>
  <c r="O8" i="56"/>
  <c r="L7" i="56"/>
  <c r="Q6" i="56"/>
  <c r="P6" i="56"/>
  <c r="R10" i="56"/>
  <c r="Q10" i="56"/>
  <c r="BE139" i="60" l="1"/>
  <c r="BD145" i="60"/>
  <c r="BC145" i="60"/>
  <c r="BC75" i="60"/>
  <c r="BE75" i="60" s="1"/>
  <c r="AH15" i="56"/>
  <c r="AJ15" i="56" s="1"/>
  <c r="AL15" i="56" s="1"/>
  <c r="AJ13" i="56"/>
  <c r="AL13" i="56" s="1"/>
  <c r="AJ11" i="56"/>
  <c r="AL11" i="56" s="1"/>
  <c r="BD71" i="60"/>
  <c r="BE71" i="60" s="1"/>
  <c r="AJ283" i="56"/>
  <c r="AL283" i="56" s="1"/>
  <c r="BE97" i="60"/>
  <c r="BE52" i="60"/>
  <c r="BE15" i="60"/>
  <c r="BE33" i="60"/>
  <c r="BE9" i="60"/>
  <c r="BE41" i="60"/>
  <c r="BE20" i="60"/>
  <c r="BE120" i="60"/>
  <c r="BE77" i="60"/>
  <c r="BE146" i="60"/>
  <c r="BE118" i="60"/>
  <c r="BE39" i="60"/>
  <c r="BE42" i="60"/>
  <c r="BE18" i="60"/>
  <c r="BE138" i="60"/>
  <c r="BE85" i="60"/>
  <c r="BE123" i="60"/>
  <c r="BE142" i="60"/>
  <c r="BC55" i="60"/>
  <c r="BD55" i="60"/>
  <c r="BC89" i="60"/>
  <c r="BD89" i="60"/>
  <c r="BC65" i="60"/>
  <c r="BD65" i="60"/>
  <c r="BE10" i="60"/>
  <c r="BE34" i="60"/>
  <c r="BC88" i="60"/>
  <c r="BD88" i="60"/>
  <c r="BE59" i="60"/>
  <c r="BE26" i="60"/>
  <c r="BC70" i="60"/>
  <c r="BD70" i="60"/>
  <c r="BE103" i="60"/>
  <c r="BE130" i="60"/>
  <c r="BE127" i="60"/>
  <c r="BC106" i="60"/>
  <c r="BD106" i="60"/>
  <c r="BE12" i="60"/>
  <c r="BE25" i="60"/>
  <c r="BE31" i="60"/>
  <c r="BE60" i="60"/>
  <c r="BE67" i="60"/>
  <c r="BE43" i="60"/>
  <c r="BC61" i="60"/>
  <c r="BD61" i="60"/>
  <c r="BE72" i="60"/>
  <c r="BE27" i="60"/>
  <c r="BE116" i="60"/>
  <c r="BC114" i="60"/>
  <c r="BD114" i="60"/>
  <c r="BE121" i="60"/>
  <c r="BE64" i="60"/>
  <c r="BE74" i="60"/>
  <c r="BE134" i="60"/>
  <c r="BC19" i="60"/>
  <c r="BD19" i="60"/>
  <c r="BC37" i="60"/>
  <c r="BD37" i="60"/>
  <c r="BE16" i="60"/>
  <c r="BC122" i="60"/>
  <c r="BD122" i="60"/>
  <c r="BC133" i="60"/>
  <c r="BD133" i="60"/>
  <c r="BC80" i="60"/>
  <c r="BD80" i="60"/>
  <c r="BE51" i="60"/>
  <c r="BE29" i="60"/>
  <c r="BC63" i="60"/>
  <c r="BD63" i="60"/>
  <c r="BC36" i="60"/>
  <c r="BD36" i="60"/>
  <c r="BE46" i="60"/>
  <c r="BE135" i="60"/>
  <c r="BC96" i="60"/>
  <c r="BD96" i="60"/>
  <c r="BC102" i="60"/>
  <c r="BD102" i="60"/>
  <c r="BE44" i="60"/>
  <c r="BC47" i="60"/>
  <c r="BD47" i="60"/>
  <c r="BE23" i="60"/>
  <c r="BE56" i="60"/>
  <c r="BC81" i="60"/>
  <c r="BD81" i="60"/>
  <c r="BE94" i="60"/>
  <c r="BC87" i="60"/>
  <c r="BD87" i="60"/>
  <c r="BE104" i="60"/>
  <c r="BE93" i="60"/>
  <c r="BC141" i="60"/>
  <c r="BD141" i="60"/>
  <c r="AH7" i="56"/>
  <c r="AJ7" i="56" s="1"/>
  <c r="AL7" i="56" s="1"/>
  <c r="AJ407" i="56"/>
  <c r="AL407" i="56" s="1"/>
  <c r="AJ373" i="56"/>
  <c r="AL373" i="56" s="1"/>
  <c r="AJ35" i="56"/>
  <c r="AL35" i="56" s="1"/>
  <c r="AJ325" i="56"/>
  <c r="AL325" i="56" s="1"/>
  <c r="AJ80" i="56"/>
  <c r="AL80" i="56" s="1"/>
  <c r="AJ406" i="56"/>
  <c r="AL406" i="56" s="1"/>
  <c r="AJ341" i="56"/>
  <c r="AL341" i="56" s="1"/>
  <c r="AH114" i="56"/>
  <c r="AJ114" i="56" s="1"/>
  <c r="AL114" i="56" s="1"/>
  <c r="AH56" i="56"/>
  <c r="AJ56" i="56" s="1"/>
  <c r="AL56" i="56" s="1"/>
  <c r="AH210" i="56"/>
  <c r="AJ210" i="56" s="1"/>
  <c r="AL210" i="56" s="1"/>
  <c r="AH435" i="56"/>
  <c r="AJ435" i="56" s="1"/>
  <c r="AL435" i="56" s="1"/>
  <c r="AH58" i="56"/>
  <c r="AJ58" i="56" s="1"/>
  <c r="AL58" i="56" s="1"/>
  <c r="AJ24" i="56"/>
  <c r="AL24" i="56" s="1"/>
  <c r="AH451" i="56"/>
  <c r="AJ451" i="56" s="1"/>
  <c r="AL451" i="56" s="1"/>
  <c r="AH106" i="56"/>
  <c r="AJ106" i="56" s="1"/>
  <c r="AL106" i="56" s="1"/>
  <c r="AH262" i="56"/>
  <c r="AJ262" i="56" s="1"/>
  <c r="AL262" i="56" s="1"/>
  <c r="AH432" i="56"/>
  <c r="AJ432" i="56" s="1"/>
  <c r="AL432" i="56" s="1"/>
  <c r="AH53" i="56"/>
  <c r="AJ53" i="56" s="1"/>
  <c r="AL53" i="56" s="1"/>
  <c r="AH161" i="56"/>
  <c r="AJ161" i="56" s="1"/>
  <c r="AL161" i="56" s="1"/>
  <c r="AH395" i="56"/>
  <c r="AJ395" i="56" s="1"/>
  <c r="AL395" i="56" s="1"/>
  <c r="AH6" i="56"/>
  <c r="AJ6" i="56" s="1"/>
  <c r="AL6" i="56" s="1"/>
  <c r="AH128" i="56"/>
  <c r="AJ128" i="56" s="1"/>
  <c r="AL128" i="56" s="1"/>
  <c r="AH17" i="56"/>
  <c r="AJ17" i="56" s="1"/>
  <c r="AL17" i="56" s="1"/>
  <c r="AJ379" i="56"/>
  <c r="AL379" i="56" s="1"/>
  <c r="AJ328" i="56"/>
  <c r="AL328" i="56" s="1"/>
  <c r="AJ352" i="56"/>
  <c r="AL352" i="56" s="1"/>
  <c r="AH298" i="56"/>
  <c r="AJ298" i="56" s="1"/>
  <c r="AL298" i="56" s="1"/>
  <c r="AH371" i="56"/>
  <c r="AJ371" i="56" s="1"/>
  <c r="AL371" i="56" s="1"/>
  <c r="AH464" i="56"/>
  <c r="AJ464" i="56" s="1"/>
  <c r="AL464" i="56" s="1"/>
  <c r="AH10" i="56"/>
  <c r="AJ10" i="56" s="1"/>
  <c r="AL10" i="56" s="1"/>
  <c r="AH42" i="56"/>
  <c r="AJ42" i="56" s="1"/>
  <c r="AL42" i="56" s="1"/>
  <c r="AH55" i="56"/>
  <c r="AJ55" i="56" s="1"/>
  <c r="AL55" i="56" s="1"/>
  <c r="AH18" i="56"/>
  <c r="AJ18" i="56" s="1"/>
  <c r="AL18" i="56" s="1"/>
  <c r="AH71" i="56"/>
  <c r="AJ71" i="56" s="1"/>
  <c r="AL71" i="56" s="1"/>
  <c r="AH97" i="56"/>
  <c r="AJ97" i="56" s="1"/>
  <c r="AL97" i="56" s="1"/>
  <c r="AH113" i="56"/>
  <c r="AJ113" i="56" s="1"/>
  <c r="AL113" i="56" s="1"/>
  <c r="AH89" i="56"/>
  <c r="AJ89" i="56" s="1"/>
  <c r="AL89" i="56" s="1"/>
  <c r="AH70" i="56"/>
  <c r="AJ70" i="56" s="1"/>
  <c r="AL70" i="56" s="1"/>
  <c r="AH103" i="56"/>
  <c r="AJ103" i="56" s="1"/>
  <c r="AL103" i="56" s="1"/>
  <c r="AJ170" i="56"/>
  <c r="AL170" i="56" s="1"/>
  <c r="AH139" i="56"/>
  <c r="AJ139" i="56" s="1"/>
  <c r="AL139" i="56" s="1"/>
  <c r="AH78" i="56"/>
  <c r="AJ78" i="56" s="1"/>
  <c r="AL78" i="56" s="1"/>
  <c r="AH155" i="56"/>
  <c r="AJ155" i="56" s="1"/>
  <c r="AL155" i="56" s="1"/>
  <c r="AH41" i="56"/>
  <c r="AJ41" i="56" s="1"/>
  <c r="AL41" i="56" s="1"/>
  <c r="AH46" i="56"/>
  <c r="AJ46" i="56" s="1"/>
  <c r="AL46" i="56" s="1"/>
  <c r="AH9" i="56"/>
  <c r="AJ9" i="56" s="1"/>
  <c r="AL9" i="56" s="1"/>
  <c r="AH22" i="56"/>
  <c r="AJ22" i="56" s="1"/>
  <c r="AL22" i="56" s="1"/>
  <c r="AH69" i="56"/>
  <c r="AJ69" i="56" s="1"/>
  <c r="AL69" i="56" s="1"/>
  <c r="AH104" i="56"/>
  <c r="AJ104" i="56" s="1"/>
  <c r="AL104" i="56" s="1"/>
  <c r="AJ8" i="56"/>
  <c r="AL8" i="56" s="1"/>
  <c r="AH45" i="56"/>
  <c r="AJ45" i="56" s="1"/>
  <c r="AL45" i="56" s="1"/>
  <c r="AJ86" i="56"/>
  <c r="AL86" i="56" s="1"/>
  <c r="AH48" i="56"/>
  <c r="AJ48" i="56" s="1"/>
  <c r="AL48" i="56" s="1"/>
  <c r="AH38" i="56"/>
  <c r="AJ38" i="56" s="1"/>
  <c r="AL38" i="56" s="1"/>
  <c r="AH61" i="56"/>
  <c r="AJ61" i="56" s="1"/>
  <c r="AL61" i="56" s="1"/>
  <c r="AH98" i="56"/>
  <c r="AJ98" i="56" s="1"/>
  <c r="AL98" i="56" s="1"/>
  <c r="AJ116" i="56"/>
  <c r="AL116" i="56" s="1"/>
  <c r="AH74" i="56"/>
  <c r="AJ74" i="56" s="1"/>
  <c r="AL74" i="56" s="1"/>
  <c r="AH59" i="56"/>
  <c r="AJ59" i="56" s="1"/>
  <c r="AL59" i="56" s="1"/>
  <c r="AH83" i="56"/>
  <c r="AJ83" i="56" s="1"/>
  <c r="AL83" i="56" s="1"/>
  <c r="AH95" i="56"/>
  <c r="AJ95" i="56" s="1"/>
  <c r="AL95" i="56" s="1"/>
  <c r="AH54" i="56"/>
  <c r="AJ54" i="56" s="1"/>
  <c r="AL54" i="56" s="1"/>
  <c r="AH190" i="56"/>
  <c r="AJ190" i="56" s="1"/>
  <c r="AL190" i="56" s="1"/>
  <c r="AH273" i="56"/>
  <c r="AJ273" i="56" s="1"/>
  <c r="AL273" i="56" s="1"/>
  <c r="AH242" i="56"/>
  <c r="AJ242" i="56" s="1"/>
  <c r="AL242" i="56" s="1"/>
  <c r="AH294" i="56"/>
  <c r="AJ294" i="56" s="1"/>
  <c r="AL294" i="56" s="1"/>
  <c r="AJ333" i="56"/>
  <c r="AL333" i="56" s="1"/>
  <c r="AH398" i="56"/>
  <c r="AJ398" i="56" s="1"/>
  <c r="AL398" i="56" s="1"/>
  <c r="AH306" i="56"/>
  <c r="AJ306" i="56" s="1"/>
  <c r="AL306" i="56" s="1"/>
  <c r="AH448" i="56"/>
  <c r="AJ448" i="56" s="1"/>
  <c r="AL448" i="56" s="1"/>
  <c r="AH33" i="56"/>
  <c r="AJ33" i="56" s="1"/>
  <c r="AL33" i="56" s="1"/>
  <c r="AH68" i="56"/>
  <c r="AJ68" i="56" s="1"/>
  <c r="AL68" i="56" s="1"/>
  <c r="AH23" i="56"/>
  <c r="AJ23" i="56" s="1"/>
  <c r="AL23" i="56" s="1"/>
  <c r="AH49" i="56"/>
  <c r="AJ49" i="56" s="1"/>
  <c r="AL49" i="56" s="1"/>
  <c r="AH136" i="56"/>
  <c r="AJ136" i="56" s="1"/>
  <c r="AL136" i="56" s="1"/>
  <c r="AH150" i="56"/>
  <c r="AJ150" i="56" s="1"/>
  <c r="AL150" i="56" s="1"/>
  <c r="AH132" i="56"/>
  <c r="AJ132" i="56" s="1"/>
  <c r="AL132" i="56" s="1"/>
  <c r="AH218" i="56"/>
  <c r="AJ218" i="56" s="1"/>
  <c r="AL218" i="56" s="1"/>
  <c r="AH62" i="56"/>
  <c r="AJ62" i="56" s="1"/>
  <c r="AL62" i="56" s="1"/>
  <c r="AH183" i="56"/>
  <c r="AJ183" i="56" s="1"/>
  <c r="AL183" i="56" s="1"/>
  <c r="AH319" i="56"/>
  <c r="AJ319" i="56" s="1"/>
  <c r="AL319" i="56" s="1"/>
  <c r="AH252" i="56"/>
  <c r="AJ252" i="56" s="1"/>
  <c r="AL252" i="56" s="1"/>
  <c r="AH278" i="56"/>
  <c r="AJ278" i="56" s="1"/>
  <c r="AL278" i="56" s="1"/>
  <c r="AH240" i="56"/>
  <c r="AJ240" i="56" s="1"/>
  <c r="AL240" i="56" s="1"/>
  <c r="AH244" i="56"/>
  <c r="AJ244" i="56" s="1"/>
  <c r="AL244" i="56" s="1"/>
  <c r="AH318" i="56"/>
  <c r="AJ318" i="56" s="1"/>
  <c r="AL318" i="56" s="1"/>
  <c r="AH160" i="56"/>
  <c r="AJ160" i="56" s="1"/>
  <c r="AL160" i="56" s="1"/>
  <c r="AH313" i="56"/>
  <c r="AJ313" i="56" s="1"/>
  <c r="AL313" i="56" s="1"/>
  <c r="AJ365" i="56"/>
  <c r="AL365" i="56" s="1"/>
  <c r="AH292" i="56"/>
  <c r="AJ292" i="56" s="1"/>
  <c r="AL292" i="56" s="1"/>
  <c r="AH416" i="56"/>
  <c r="AJ416" i="56" s="1"/>
  <c r="AL416" i="56" s="1"/>
  <c r="AH445" i="56"/>
  <c r="AJ445" i="56" s="1"/>
  <c r="AL445" i="56" s="1"/>
  <c r="AH449" i="56"/>
  <c r="AJ449" i="56" s="1"/>
  <c r="AL449" i="56" s="1"/>
  <c r="AH331" i="56"/>
  <c r="AJ331" i="56" s="1"/>
  <c r="AL331" i="56" s="1"/>
  <c r="AH437" i="56"/>
  <c r="AJ437" i="56" s="1"/>
  <c r="AL437" i="56" s="1"/>
  <c r="AH488" i="56"/>
  <c r="AJ488" i="56" s="1"/>
  <c r="AL488" i="56" s="1"/>
  <c r="AH79" i="56"/>
  <c r="AJ79" i="56" s="1"/>
  <c r="AL79" i="56" s="1"/>
  <c r="AH84" i="56"/>
  <c r="AJ84" i="56" s="1"/>
  <c r="AL84" i="56" s="1"/>
  <c r="AH144" i="56"/>
  <c r="AJ144" i="56" s="1"/>
  <c r="AL144" i="56" s="1"/>
  <c r="AH112" i="56"/>
  <c r="AJ112" i="56" s="1"/>
  <c r="AL112" i="56" s="1"/>
  <c r="AH153" i="56"/>
  <c r="AJ153" i="56" s="1"/>
  <c r="AL153" i="56" s="1"/>
  <c r="AH174" i="56"/>
  <c r="AJ174" i="56" s="1"/>
  <c r="AL174" i="56" s="1"/>
  <c r="AH152" i="56"/>
  <c r="AJ152" i="56" s="1"/>
  <c r="AL152" i="56" s="1"/>
  <c r="AH165" i="56"/>
  <c r="AJ165" i="56" s="1"/>
  <c r="AL165" i="56" s="1"/>
  <c r="AH223" i="56"/>
  <c r="AJ223" i="56" s="1"/>
  <c r="AL223" i="56" s="1"/>
  <c r="AH250" i="56"/>
  <c r="AJ250" i="56" s="1"/>
  <c r="AL250" i="56" s="1"/>
  <c r="AH105" i="56"/>
  <c r="AJ105" i="56" s="1"/>
  <c r="AL105" i="56" s="1"/>
  <c r="AH297" i="56"/>
  <c r="AJ297" i="56" s="1"/>
  <c r="AL297" i="56" s="1"/>
  <c r="AH168" i="56"/>
  <c r="AJ168" i="56" s="1"/>
  <c r="AL168" i="56" s="1"/>
  <c r="AH290" i="56"/>
  <c r="AJ290" i="56" s="1"/>
  <c r="AL290" i="56" s="1"/>
  <c r="AH346" i="56"/>
  <c r="AJ346" i="56" s="1"/>
  <c r="AL346" i="56" s="1"/>
  <c r="AH231" i="56"/>
  <c r="AJ231" i="56" s="1"/>
  <c r="AL231" i="56" s="1"/>
  <c r="AH339" i="56"/>
  <c r="AJ339" i="56" s="1"/>
  <c r="AL339" i="56" s="1"/>
  <c r="AH189" i="56"/>
  <c r="AJ189" i="56" s="1"/>
  <c r="AL189" i="56" s="1"/>
  <c r="AH302" i="56"/>
  <c r="AJ302" i="56" s="1"/>
  <c r="AL302" i="56" s="1"/>
  <c r="AH329" i="56"/>
  <c r="AJ329" i="56" s="1"/>
  <c r="AL329" i="56" s="1"/>
  <c r="AH353" i="56"/>
  <c r="AJ353" i="56" s="1"/>
  <c r="AL353" i="56" s="1"/>
  <c r="AH255" i="56"/>
  <c r="AJ255" i="56" s="1"/>
  <c r="AL255" i="56" s="1"/>
  <c r="AH363" i="56"/>
  <c r="AJ363" i="56" s="1"/>
  <c r="AL363" i="56" s="1"/>
  <c r="AH378" i="56"/>
  <c r="AJ378" i="56" s="1"/>
  <c r="AL378" i="56" s="1"/>
  <c r="AH474" i="56"/>
  <c r="AJ474" i="56" s="1"/>
  <c r="AL474" i="56" s="1"/>
  <c r="AH491" i="56"/>
  <c r="AJ491" i="56" s="1"/>
  <c r="AL491" i="56" s="1"/>
  <c r="AH31" i="56"/>
  <c r="AJ31" i="56" s="1"/>
  <c r="AL31" i="56" s="1"/>
  <c r="AH96" i="56"/>
  <c r="AJ96" i="56" s="1"/>
  <c r="AL96" i="56" s="1"/>
  <c r="AH219" i="56"/>
  <c r="AJ219" i="56" s="1"/>
  <c r="AL219" i="56" s="1"/>
  <c r="AH286" i="56"/>
  <c r="AJ286" i="56" s="1"/>
  <c r="AL286" i="56" s="1"/>
  <c r="AH347" i="56"/>
  <c r="AJ347" i="56" s="1"/>
  <c r="AL347" i="56" s="1"/>
  <c r="AH370" i="56"/>
  <c r="AJ370" i="56" s="1"/>
  <c r="AL370" i="56" s="1"/>
  <c r="AH387" i="56"/>
  <c r="AJ387" i="56" s="1"/>
  <c r="AL387" i="56" s="1"/>
  <c r="AH239" i="56"/>
  <c r="AJ239" i="56" s="1"/>
  <c r="AL239" i="56" s="1"/>
  <c r="AH260" i="56"/>
  <c r="AJ260" i="56" s="1"/>
  <c r="AL260" i="56" s="1"/>
  <c r="AH337" i="56"/>
  <c r="AJ337" i="56" s="1"/>
  <c r="AL337" i="56" s="1"/>
  <c r="AH355" i="56"/>
  <c r="AJ355" i="56" s="1"/>
  <c r="AL355" i="56" s="1"/>
  <c r="AH412" i="56"/>
  <c r="AJ412" i="56" s="1"/>
  <c r="AL412" i="56" s="1"/>
  <c r="AH417" i="56"/>
  <c r="AJ417" i="56" s="1"/>
  <c r="AL417" i="56" s="1"/>
  <c r="AH401" i="56"/>
  <c r="AJ401" i="56" s="1"/>
  <c r="AL401" i="56" s="1"/>
  <c r="AH421" i="56"/>
  <c r="AJ421" i="56" s="1"/>
  <c r="AL421" i="56" s="1"/>
  <c r="AH480" i="56"/>
  <c r="AJ480" i="56" s="1"/>
  <c r="AL480" i="56" s="1"/>
  <c r="AH465" i="56"/>
  <c r="AJ465" i="56" s="1"/>
  <c r="AL465" i="56" s="1"/>
  <c r="AH14" i="56"/>
  <c r="AJ14" i="56" s="1"/>
  <c r="AL14" i="56" s="1"/>
  <c r="AH39" i="56"/>
  <c r="AJ39" i="56" s="1"/>
  <c r="AL39" i="56" s="1"/>
  <c r="AH75" i="56"/>
  <c r="AJ75" i="56" s="1"/>
  <c r="AL75" i="56" s="1"/>
  <c r="AH50" i="56"/>
  <c r="AJ50" i="56" s="1"/>
  <c r="AL50" i="56" s="1"/>
  <c r="AJ102" i="56"/>
  <c r="AL102" i="56" s="1"/>
  <c r="AH118" i="56"/>
  <c r="AJ118" i="56" s="1"/>
  <c r="AL118" i="56" s="1"/>
  <c r="AH145" i="56"/>
  <c r="AJ145" i="56" s="1"/>
  <c r="AL145" i="56" s="1"/>
  <c r="AH126" i="56"/>
  <c r="AJ126" i="56" s="1"/>
  <c r="AL126" i="56" s="1"/>
  <c r="AH208" i="56"/>
  <c r="AJ208" i="56" s="1"/>
  <c r="AL208" i="56" s="1"/>
  <c r="AH222" i="56"/>
  <c r="AJ222" i="56" s="1"/>
  <c r="AL222" i="56" s="1"/>
  <c r="AH182" i="56"/>
  <c r="AJ182" i="56" s="1"/>
  <c r="AL182" i="56" s="1"/>
  <c r="AH186" i="56"/>
  <c r="AJ186" i="56" s="1"/>
  <c r="AL186" i="56" s="1"/>
  <c r="AH199" i="56"/>
  <c r="AJ199" i="56" s="1"/>
  <c r="AL199" i="56" s="1"/>
  <c r="AH215" i="56"/>
  <c r="AJ215" i="56" s="1"/>
  <c r="AL215" i="56" s="1"/>
  <c r="AH227" i="56"/>
  <c r="AJ227" i="56" s="1"/>
  <c r="AL227" i="56" s="1"/>
  <c r="AH197" i="56"/>
  <c r="AJ197" i="56" s="1"/>
  <c r="AL197" i="56" s="1"/>
  <c r="AH354" i="56"/>
  <c r="AJ354" i="56" s="1"/>
  <c r="AL354" i="56" s="1"/>
  <c r="AH375" i="56"/>
  <c r="AJ375" i="56" s="1"/>
  <c r="AL375" i="56" s="1"/>
  <c r="AH377" i="56"/>
  <c r="AJ377" i="56" s="1"/>
  <c r="AL377" i="56" s="1"/>
  <c r="AH284" i="56"/>
  <c r="AJ284" i="56" s="1"/>
  <c r="AL284" i="56" s="1"/>
  <c r="AJ241" i="56"/>
  <c r="AL241" i="56" s="1"/>
  <c r="AH405" i="56"/>
  <c r="AJ405" i="56" s="1"/>
  <c r="AL405" i="56" s="1"/>
  <c r="AH425" i="56"/>
  <c r="AJ425" i="56" s="1"/>
  <c r="AL425" i="56" s="1"/>
  <c r="AH340" i="56"/>
  <c r="AJ340" i="56" s="1"/>
  <c r="AL340" i="56" s="1"/>
  <c r="AH468" i="56"/>
  <c r="AJ468" i="56" s="1"/>
  <c r="AL468" i="56" s="1"/>
  <c r="AH310" i="56"/>
  <c r="AJ310" i="56" s="1"/>
  <c r="AL310" i="56" s="1"/>
  <c r="AH394" i="56"/>
  <c r="AJ394" i="56" s="1"/>
  <c r="AL394" i="56" s="1"/>
  <c r="AH322" i="56"/>
  <c r="AJ322" i="56" s="1"/>
  <c r="AL322" i="56" s="1"/>
  <c r="AH461" i="56"/>
  <c r="AJ461" i="56" s="1"/>
  <c r="AL461" i="56" s="1"/>
  <c r="AH458" i="56"/>
  <c r="AJ458" i="56" s="1"/>
  <c r="AL458" i="56" s="1"/>
  <c r="AH478" i="56"/>
  <c r="AJ478" i="56" s="1"/>
  <c r="AL478" i="56" s="1"/>
  <c r="AH500" i="56"/>
  <c r="AJ500" i="56" s="1"/>
  <c r="AL500" i="56" s="1"/>
  <c r="AH270" i="56"/>
  <c r="AJ270" i="56" s="1"/>
  <c r="AL270" i="56" s="1"/>
  <c r="AJ460" i="56"/>
  <c r="AL460" i="56" s="1"/>
  <c r="AH482" i="56"/>
  <c r="AJ482" i="56" s="1"/>
  <c r="AL482" i="56" s="1"/>
  <c r="AH481" i="56"/>
  <c r="AJ481" i="56" s="1"/>
  <c r="AL481" i="56" s="1"/>
  <c r="AH67" i="56"/>
  <c r="AJ67" i="56" s="1"/>
  <c r="AL67" i="56" s="1"/>
  <c r="AH141" i="56"/>
  <c r="AJ141" i="56" s="1"/>
  <c r="AL141" i="56" s="1"/>
  <c r="AH121" i="56"/>
  <c r="AJ121" i="56" s="1"/>
  <c r="AL121" i="56" s="1"/>
  <c r="AH214" i="56"/>
  <c r="AJ214" i="56" s="1"/>
  <c r="AL214" i="56" s="1"/>
  <c r="AH266" i="56"/>
  <c r="AJ266" i="56" s="1"/>
  <c r="AL266" i="56" s="1"/>
  <c r="AH362" i="56"/>
  <c r="AJ362" i="56" s="1"/>
  <c r="AL362" i="56" s="1"/>
  <c r="AH247" i="56"/>
  <c r="AJ247" i="56" s="1"/>
  <c r="AL247" i="56" s="1"/>
  <c r="AH409" i="56"/>
  <c r="AJ409" i="56" s="1"/>
  <c r="AL409" i="56" s="1"/>
  <c r="AH424" i="56"/>
  <c r="AJ424" i="56" s="1"/>
  <c r="AL424" i="56" s="1"/>
  <c r="AH459" i="56"/>
  <c r="AJ459" i="56" s="1"/>
  <c r="AL459" i="56" s="1"/>
  <c r="AH452" i="56"/>
  <c r="AJ452" i="56" s="1"/>
  <c r="AL452" i="56" s="1"/>
  <c r="AH345" i="56"/>
  <c r="AJ345" i="56" s="1"/>
  <c r="AL345" i="56" s="1"/>
  <c r="AH453" i="56"/>
  <c r="AJ453" i="56" s="1"/>
  <c r="AL453" i="56" s="1"/>
  <c r="AH433" i="56"/>
  <c r="AJ433" i="56" s="1"/>
  <c r="AL433" i="56" s="1"/>
  <c r="AH87" i="56"/>
  <c r="AJ87" i="56" s="1"/>
  <c r="AL87" i="56" s="1"/>
  <c r="AJ149" i="56"/>
  <c r="AL149" i="56" s="1"/>
  <c r="AH157" i="56"/>
  <c r="AJ157" i="56" s="1"/>
  <c r="AL157" i="56" s="1"/>
  <c r="AH194" i="56"/>
  <c r="AJ194" i="56" s="1"/>
  <c r="AL194" i="56" s="1"/>
  <c r="AH198" i="56"/>
  <c r="AJ198" i="56" s="1"/>
  <c r="AL198" i="56" s="1"/>
  <c r="AH202" i="56"/>
  <c r="AJ202" i="56" s="1"/>
  <c r="AL202" i="56" s="1"/>
  <c r="AH191" i="56"/>
  <c r="AJ191" i="56" s="1"/>
  <c r="AL191" i="56" s="1"/>
  <c r="AH254" i="56"/>
  <c r="AJ254" i="56" s="1"/>
  <c r="AL254" i="56" s="1"/>
  <c r="AH249" i="56"/>
  <c r="AJ249" i="56" s="1"/>
  <c r="AL249" i="56" s="1"/>
  <c r="AH235" i="56"/>
  <c r="AJ235" i="56" s="1"/>
  <c r="AL235" i="56" s="1"/>
  <c r="AH207" i="56"/>
  <c r="AJ207" i="56" s="1"/>
  <c r="AL207" i="56" s="1"/>
  <c r="AH343" i="56"/>
  <c r="AJ343" i="56" s="1"/>
  <c r="AL343" i="56" s="1"/>
  <c r="AH332" i="56"/>
  <c r="AJ332" i="56" s="1"/>
  <c r="AL332" i="56" s="1"/>
  <c r="AH372" i="56"/>
  <c r="AJ372" i="56" s="1"/>
  <c r="AL372" i="56" s="1"/>
  <c r="AH305" i="56"/>
  <c r="AJ305" i="56" s="1"/>
  <c r="AL305" i="56" s="1"/>
  <c r="AH380" i="56"/>
  <c r="AJ380" i="56" s="1"/>
  <c r="AL380" i="56" s="1"/>
  <c r="AH369" i="56"/>
  <c r="AJ369" i="56" s="1"/>
  <c r="AL369" i="56" s="1"/>
  <c r="AH441" i="56"/>
  <c r="AJ441" i="56" s="1"/>
  <c r="AL441" i="56" s="1"/>
  <c r="AH361" i="56"/>
  <c r="AJ361" i="56" s="1"/>
  <c r="AL361" i="56" s="1"/>
  <c r="AH403" i="56"/>
  <c r="AJ403" i="56" s="1"/>
  <c r="AL403" i="56" s="1"/>
  <c r="AH385" i="56"/>
  <c r="AJ385" i="56" s="1"/>
  <c r="AL385" i="56" s="1"/>
  <c r="AH399" i="56"/>
  <c r="AJ399" i="56" s="1"/>
  <c r="AL399" i="56" s="1"/>
  <c r="BE96" i="60" l="1"/>
  <c r="BE81" i="60"/>
  <c r="BE65" i="60"/>
  <c r="BE89" i="60"/>
  <c r="BE88" i="60"/>
  <c r="BE87" i="60"/>
  <c r="BE133" i="60"/>
  <c r="BE61" i="60"/>
  <c r="BE141" i="60"/>
  <c r="BE102" i="60"/>
  <c r="BE63" i="60"/>
  <c r="BE55" i="60"/>
  <c r="BE80" i="60"/>
  <c r="BE19" i="60"/>
  <c r="BE114" i="60"/>
  <c r="BE36" i="60"/>
  <c r="BE122" i="60"/>
  <c r="BE106" i="60"/>
  <c r="BE47" i="60"/>
  <c r="BE37" i="60"/>
  <c r="BE70" i="60"/>
  <c r="K5" i="56"/>
  <c r="AB4" i="56"/>
  <c r="T4" i="56"/>
  <c r="M4" i="56"/>
  <c r="M4" i="50" a="1"/>
  <c r="M4" i="50" s="1"/>
  <c r="P4" i="50" a="1"/>
  <c r="P4" i="50" s="1"/>
  <c r="AE13" i="50" a="1"/>
  <c r="AE13" i="50" s="1"/>
  <c r="AE12" i="50" a="1"/>
  <c r="AE12" i="50" s="1"/>
  <c r="AE11" i="50" a="1"/>
  <c r="AE11" i="50" s="1"/>
  <c r="AE9" i="50" a="1"/>
  <c r="AE9" i="50" s="1"/>
  <c r="AE10" i="50" a="1"/>
  <c r="AE10" i="50" s="1"/>
  <c r="AE8" i="50" a="1"/>
  <c r="AE8" i="50" s="1"/>
  <c r="AC8" i="50" a="1"/>
  <c r="AC8" i="50" s="1"/>
  <c r="AC9" i="50" a="1"/>
  <c r="AC9" i="50" s="1"/>
  <c r="AC10" i="50" a="1"/>
  <c r="AC10" i="50" s="1"/>
  <c r="AC11" i="50" a="1"/>
  <c r="AC11" i="50" s="1"/>
  <c r="AC12" i="50" a="1"/>
  <c r="AC12" i="50" s="1"/>
  <c r="AC13" i="50" a="1"/>
  <c r="AC13" i="50" s="1"/>
  <c r="AK124" i="61" l="1" a="1"/>
  <c r="AK124" i="61" s="1"/>
  <c r="AK144" i="61" l="1" a="1"/>
  <c r="AK144" i="61" s="1"/>
  <c r="AL144" i="61" a="1"/>
  <c r="AL144" i="61" s="1"/>
  <c r="AK145" i="61" a="1"/>
  <c r="AK145" i="61" s="1"/>
  <c r="AL145" i="61" a="1"/>
  <c r="AL145" i="61" s="1"/>
  <c r="AL144" i="60" a="1"/>
  <c r="AL144" i="60" s="1"/>
  <c r="AL145" i="60" a="1"/>
  <c r="AL145" i="60" s="1"/>
  <c r="AK145" i="60" a="1"/>
  <c r="AK145" i="60" s="1"/>
  <c r="M5" i="59" a="1"/>
  <c r="M5" i="59" s="1"/>
  <c r="BE145" i="61" l="1"/>
  <c r="BE144" i="61"/>
  <c r="BE145" i="60"/>
  <c r="AA31" i="50"/>
  <c r="AA30" i="50"/>
  <c r="AA29" i="50"/>
  <c r="AA28" i="50"/>
  <c r="AA13" i="50"/>
  <c r="AI148" i="61" a="1"/>
  <c r="AI148" i="61" s="1"/>
  <c r="AH148" i="61" a="1"/>
  <c r="AH148" i="61" s="1"/>
  <c r="AG148" i="61" a="1"/>
  <c r="AG148" i="61" s="1"/>
  <c r="M145" i="61"/>
  <c r="M144" i="61"/>
  <c r="M142" i="61"/>
  <c r="M141" i="61"/>
  <c r="AC140" i="61"/>
  <c r="AB140" i="61"/>
  <c r="O140" i="61"/>
  <c r="N140" i="61"/>
  <c r="M140" i="61"/>
  <c r="M139" i="61"/>
  <c r="M138" i="61"/>
  <c r="C137" i="61"/>
  <c r="M136" i="61"/>
  <c r="M135" i="61"/>
  <c r="M134" i="61"/>
  <c r="M133" i="61"/>
  <c r="O132" i="61"/>
  <c r="O131" i="61" s="1"/>
  <c r="N132" i="61"/>
  <c r="N131" i="61" s="1"/>
  <c r="M130" i="61"/>
  <c r="M129" i="61"/>
  <c r="M128" i="61"/>
  <c r="M127" i="61"/>
  <c r="O126" i="61"/>
  <c r="O125" i="61" s="1"/>
  <c r="N126" i="61"/>
  <c r="N125" i="61" s="1"/>
  <c r="M125" i="61" s="1"/>
  <c r="M126" i="61"/>
  <c r="M123" i="61"/>
  <c r="M122" i="61"/>
  <c r="M121" i="61"/>
  <c r="M120" i="61"/>
  <c r="M119" i="61"/>
  <c r="M118" i="61"/>
  <c r="M117" i="61"/>
  <c r="M116" i="61"/>
  <c r="M115" i="61"/>
  <c r="M114" i="61"/>
  <c r="M113" i="61"/>
  <c r="O112" i="61"/>
  <c r="N112" i="61"/>
  <c r="M112" i="61" s="1"/>
  <c r="M111" i="61"/>
  <c r="M110" i="61"/>
  <c r="M109" i="61"/>
  <c r="M108" i="61"/>
  <c r="M107" i="61"/>
  <c r="M106" i="61"/>
  <c r="M105" i="61"/>
  <c r="M104" i="61"/>
  <c r="M103" i="61"/>
  <c r="M102" i="61"/>
  <c r="O101" i="61"/>
  <c r="N101" i="61"/>
  <c r="M100" i="61"/>
  <c r="M99" i="61"/>
  <c r="O98" i="61"/>
  <c r="N98" i="61"/>
  <c r="M98" i="61"/>
  <c r="M97" i="61"/>
  <c r="M96" i="61"/>
  <c r="O95" i="61"/>
  <c r="M94" i="61"/>
  <c r="M93" i="61"/>
  <c r="M92" i="61"/>
  <c r="O91" i="61"/>
  <c r="N91" i="61"/>
  <c r="M91" i="61" s="1"/>
  <c r="M90" i="61"/>
  <c r="M89" i="61"/>
  <c r="M88" i="61"/>
  <c r="M87" i="61"/>
  <c r="O86" i="61"/>
  <c r="N86" i="61"/>
  <c r="M85" i="61"/>
  <c r="M84" i="61"/>
  <c r="O83" i="61"/>
  <c r="N83" i="61"/>
  <c r="M83" i="61" s="1"/>
  <c r="M81" i="61"/>
  <c r="M80" i="61"/>
  <c r="O79" i="61"/>
  <c r="N79" i="61"/>
  <c r="M77" i="61"/>
  <c r="M76" i="61"/>
  <c r="M75" i="61"/>
  <c r="M74" i="61"/>
  <c r="M73" i="61"/>
  <c r="M72" i="61"/>
  <c r="M71" i="61"/>
  <c r="M70" i="61"/>
  <c r="O69" i="61"/>
  <c r="N69" i="61"/>
  <c r="M69" i="61" s="1"/>
  <c r="M68" i="61"/>
  <c r="M67" i="61"/>
  <c r="M66" i="61"/>
  <c r="M65" i="61"/>
  <c r="M64" i="61"/>
  <c r="M63" i="61"/>
  <c r="M62" i="61"/>
  <c r="M61" i="61"/>
  <c r="M60" i="61"/>
  <c r="M59" i="61"/>
  <c r="M58" i="61"/>
  <c r="M57" i="61"/>
  <c r="M56" i="61"/>
  <c r="M55" i="61"/>
  <c r="O54" i="61"/>
  <c r="O53" i="61" s="1"/>
  <c r="N54" i="61"/>
  <c r="M54" i="61" s="1"/>
  <c r="M52" i="61"/>
  <c r="M51" i="61"/>
  <c r="M50" i="61"/>
  <c r="M49" i="61"/>
  <c r="M48" i="61"/>
  <c r="M47" i="61"/>
  <c r="M46" i="61"/>
  <c r="O45" i="61"/>
  <c r="N45" i="61"/>
  <c r="M45" i="61" s="1"/>
  <c r="M44" i="61"/>
  <c r="M43" i="61"/>
  <c r="M42" i="61"/>
  <c r="M41" i="61"/>
  <c r="M40" i="61"/>
  <c r="M39" i="61"/>
  <c r="M38" i="61"/>
  <c r="M37" i="61"/>
  <c r="M36" i="61"/>
  <c r="O35" i="61"/>
  <c r="O32" i="61" s="1"/>
  <c r="O28" i="61" s="1"/>
  <c r="N35" i="61"/>
  <c r="M34" i="61"/>
  <c r="M33" i="61"/>
  <c r="M31" i="61"/>
  <c r="M30" i="61"/>
  <c r="M29" i="61"/>
  <c r="M27" i="61"/>
  <c r="M26" i="61"/>
  <c r="M25" i="61"/>
  <c r="M24" i="61"/>
  <c r="M23" i="61"/>
  <c r="M22" i="61"/>
  <c r="O21" i="61"/>
  <c r="N21" i="61"/>
  <c r="M20" i="61"/>
  <c r="M19" i="61"/>
  <c r="M18" i="61"/>
  <c r="O17" i="61"/>
  <c r="N17" i="61"/>
  <c r="M16" i="61"/>
  <c r="M15" i="61"/>
  <c r="O14" i="61"/>
  <c r="N14" i="61"/>
  <c r="M14" i="61" s="1"/>
  <c r="M12" i="61"/>
  <c r="M11" i="61"/>
  <c r="M10" i="61"/>
  <c r="M9" i="61"/>
  <c r="O8" i="61"/>
  <c r="M8" i="61" s="1"/>
  <c r="O7" i="61"/>
  <c r="AN5" i="61"/>
  <c r="AM5" i="61"/>
  <c r="BD4" i="61"/>
  <c r="BC4" i="61"/>
  <c r="AZ4" i="61"/>
  <c r="AY4" i="61"/>
  <c r="AX4" i="61"/>
  <c r="AW4" i="61"/>
  <c r="AV4" i="61"/>
  <c r="AU4" i="61"/>
  <c r="AT4" i="61"/>
  <c r="AS4" i="61"/>
  <c r="AR4" i="61"/>
  <c r="AQ4" i="61"/>
  <c r="AP4" i="61"/>
  <c r="AO4" i="61"/>
  <c r="AL4" i="61"/>
  <c r="AK4" i="61"/>
  <c r="AJ4" i="61"/>
  <c r="AI4" i="61"/>
  <c r="AH4" i="61"/>
  <c r="AG4" i="61"/>
  <c r="AF4" i="61"/>
  <c r="AE4" i="61"/>
  <c r="AD4" i="61"/>
  <c r="AC4" i="61"/>
  <c r="AB4" i="61"/>
  <c r="AA4" i="61"/>
  <c r="Z4" i="61"/>
  <c r="O8" i="60"/>
  <c r="O7" i="60" s="1"/>
  <c r="O14" i="60"/>
  <c r="O13" i="60" s="1"/>
  <c r="O17" i="60"/>
  <c r="O21" i="60"/>
  <c r="O35" i="60"/>
  <c r="O45" i="60"/>
  <c r="O54" i="60"/>
  <c r="O53" i="60" s="1"/>
  <c r="O69" i="60"/>
  <c r="O79" i="60"/>
  <c r="O83" i="60"/>
  <c r="O86" i="60"/>
  <c r="O91" i="60"/>
  <c r="O98" i="60"/>
  <c r="O101" i="60"/>
  <c r="O112" i="60"/>
  <c r="O126" i="60"/>
  <c r="O125" i="60" s="1"/>
  <c r="O132" i="60"/>
  <c r="O131" i="60" s="1"/>
  <c r="O140" i="60"/>
  <c r="N140" i="60"/>
  <c r="N132" i="60"/>
  <c r="N131" i="60" s="1"/>
  <c r="N126" i="60"/>
  <c r="N125" i="60" s="1"/>
  <c r="N112" i="60"/>
  <c r="N101" i="60"/>
  <c r="N98" i="60"/>
  <c r="N95" i="60"/>
  <c r="N91" i="60"/>
  <c r="N86" i="60"/>
  <c r="N83" i="60"/>
  <c r="N79" i="60"/>
  <c r="N69" i="60"/>
  <c r="N54" i="60"/>
  <c r="N53" i="60"/>
  <c r="N45" i="60"/>
  <c r="N35" i="60"/>
  <c r="N21" i="60"/>
  <c r="N17" i="60"/>
  <c r="N14" i="60"/>
  <c r="N8" i="60"/>
  <c r="N7" i="60" s="1"/>
  <c r="N53" i="61" l="1"/>
  <c r="M35" i="61"/>
  <c r="O82" i="61"/>
  <c r="O78" i="61" s="1"/>
  <c r="M17" i="61"/>
  <c r="N13" i="61"/>
  <c r="M131" i="61"/>
  <c r="AB6" i="61"/>
  <c r="O13" i="61"/>
  <c r="AC6" i="61" s="1"/>
  <c r="M21" i="61"/>
  <c r="N6" i="61"/>
  <c r="N32" i="60"/>
  <c r="N28" i="60" s="1"/>
  <c r="O95" i="60"/>
  <c r="O4" i="61" a="1"/>
  <c r="O4" i="61" s="1"/>
  <c r="N4" i="61" a="1"/>
  <c r="N4" i="61" s="1"/>
  <c r="AF3" i="61" a="1"/>
  <c r="AF3" i="61" s="1"/>
  <c r="AF136" i="61" s="1"/>
  <c r="AD3" i="61" a="1"/>
  <c r="AD3" i="61" s="1"/>
  <c r="AD128" i="61" s="1"/>
  <c r="M4" i="61" a="1"/>
  <c r="M4" i="61" s="1"/>
  <c r="AE3" i="61" a="1"/>
  <c r="AE3" i="61" s="1"/>
  <c r="M7" i="61"/>
  <c r="M79" i="61"/>
  <c r="N82" i="61"/>
  <c r="M82" i="61" s="1"/>
  <c r="N95" i="61"/>
  <c r="M95" i="61" s="1"/>
  <c r="M101" i="61"/>
  <c r="M86" i="61"/>
  <c r="M132" i="61"/>
  <c r="O6" i="60"/>
  <c r="O32" i="60"/>
  <c r="O28" i="60" s="1"/>
  <c r="O82" i="60"/>
  <c r="O78" i="60" s="1"/>
  <c r="N82" i="60"/>
  <c r="N78" i="60" s="1"/>
  <c r="N6" i="60"/>
  <c r="N5" i="60" s="1"/>
  <c r="AE13" i="61" l="1"/>
  <c r="AY13" i="61" s="1"/>
  <c r="AE36" i="61"/>
  <c r="AZ136" i="61"/>
  <c r="AP136" i="61"/>
  <c r="N32" i="61"/>
  <c r="M53" i="61"/>
  <c r="O5" i="60"/>
  <c r="M13" i="61"/>
  <c r="O6" i="61"/>
  <c r="O5" i="61" s="1"/>
  <c r="AC124" i="61" s="1"/>
  <c r="AF85" i="61"/>
  <c r="AF11" i="61"/>
  <c r="AF92" i="61"/>
  <c r="AF140" i="61"/>
  <c r="AF31" i="61"/>
  <c r="AF103" i="61"/>
  <c r="AF143" i="61"/>
  <c r="AF47" i="61"/>
  <c r="AF35" i="61"/>
  <c r="AF101" i="61"/>
  <c r="AF131" i="61"/>
  <c r="AF20" i="61"/>
  <c r="AF70" i="61"/>
  <c r="AF122" i="61"/>
  <c r="AF110" i="61"/>
  <c r="AF130" i="61"/>
  <c r="AF40" i="61"/>
  <c r="AF123" i="61"/>
  <c r="AF68" i="61"/>
  <c r="AF64" i="61"/>
  <c r="AE7" i="61"/>
  <c r="AE19" i="61"/>
  <c r="AE92" i="61"/>
  <c r="AE110" i="61"/>
  <c r="AE90" i="61"/>
  <c r="AE63" i="61"/>
  <c r="AE47" i="61"/>
  <c r="AE112" i="61"/>
  <c r="AE54" i="61"/>
  <c r="AE119" i="61"/>
  <c r="AE143" i="61"/>
  <c r="AE12" i="61"/>
  <c r="AE138" i="61"/>
  <c r="AE52" i="61"/>
  <c r="AE95" i="61"/>
  <c r="AE6" i="61"/>
  <c r="AE37" i="61"/>
  <c r="AE111" i="61"/>
  <c r="AE91" i="61"/>
  <c r="AE65" i="61"/>
  <c r="AE26" i="61"/>
  <c r="AE61" i="61"/>
  <c r="AE139" i="61"/>
  <c r="AE137" i="61"/>
  <c r="AE39" i="61"/>
  <c r="AE18" i="61"/>
  <c r="AE86" i="61"/>
  <c r="AE142" i="61"/>
  <c r="AE85" i="61"/>
  <c r="AE104" i="61"/>
  <c r="AE136" i="61"/>
  <c r="N124" i="60"/>
  <c r="N137" i="60" s="1"/>
  <c r="N143" i="60" s="1"/>
  <c r="N146" i="60" s="1"/>
  <c r="AF25" i="61"/>
  <c r="AF23" i="61"/>
  <c r="AF46" i="61"/>
  <c r="AF105" i="61"/>
  <c r="AF118" i="61"/>
  <c r="AF138" i="61"/>
  <c r="AF137" i="61"/>
  <c r="AF60" i="61"/>
  <c r="AF29" i="61"/>
  <c r="AF94" i="61"/>
  <c r="AF75" i="61"/>
  <c r="AF87" i="61"/>
  <c r="AF142" i="61"/>
  <c r="AF134" i="61"/>
  <c r="AF7" i="61"/>
  <c r="AF24" i="61"/>
  <c r="AF33" i="61"/>
  <c r="AF95" i="61"/>
  <c r="AF55" i="61"/>
  <c r="AF104" i="61"/>
  <c r="AF145" i="61"/>
  <c r="AF14" i="61"/>
  <c r="AF41" i="61"/>
  <c r="AF69" i="61"/>
  <c r="AF19" i="61"/>
  <c r="AF77" i="61"/>
  <c r="AF52" i="61"/>
  <c r="AF120" i="61"/>
  <c r="AF27" i="61"/>
  <c r="AF57" i="61"/>
  <c r="AF82" i="61"/>
  <c r="AF63" i="61"/>
  <c r="AF86" i="61"/>
  <c r="AF56" i="61"/>
  <c r="AF124" i="61"/>
  <c r="AD133" i="61"/>
  <c r="AF89" i="61"/>
  <c r="AF43" i="61"/>
  <c r="AF84" i="61"/>
  <c r="AF112" i="61"/>
  <c r="AF58" i="61"/>
  <c r="AF111" i="61"/>
  <c r="AF79" i="61"/>
  <c r="AF129" i="61"/>
  <c r="AF117" i="61"/>
  <c r="AF17" i="61"/>
  <c r="AF28" i="61"/>
  <c r="AF49" i="61"/>
  <c r="AF50" i="61"/>
  <c r="AF93" i="61"/>
  <c r="AF21" i="61"/>
  <c r="AF61" i="61"/>
  <c r="AF90" i="61"/>
  <c r="AF141" i="61"/>
  <c r="AF106" i="61"/>
  <c r="AF74" i="61"/>
  <c r="AF114" i="61"/>
  <c r="AF133" i="61"/>
  <c r="AF107" i="61"/>
  <c r="AF139" i="61"/>
  <c r="AF5" i="61"/>
  <c r="AZ5" i="61" s="1"/>
  <c r="AF22" i="61"/>
  <c r="AF67" i="61"/>
  <c r="AF62" i="61"/>
  <c r="AF73" i="61"/>
  <c r="AF30" i="61"/>
  <c r="AF88" i="61"/>
  <c r="AF109" i="61"/>
  <c r="AF16" i="61"/>
  <c r="AF9" i="61"/>
  <c r="AF37" i="61"/>
  <c r="AF65" i="61"/>
  <c r="AF80" i="61"/>
  <c r="AF72" i="61"/>
  <c r="AF34" i="61"/>
  <c r="AF45" i="61"/>
  <c r="AF32" i="61"/>
  <c r="AF51" i="61"/>
  <c r="AF91" i="61"/>
  <c r="AF116" i="61"/>
  <c r="AF66" i="61"/>
  <c r="AF96" i="61"/>
  <c r="AF83" i="61"/>
  <c r="AF132" i="61"/>
  <c r="AF126" i="61"/>
  <c r="AF127" i="61"/>
  <c r="AF18" i="61"/>
  <c r="AF8" i="61"/>
  <c r="AF38" i="61"/>
  <c r="AF10" i="61"/>
  <c r="AF15" i="61"/>
  <c r="AF98" i="61"/>
  <c r="AF36" i="61"/>
  <c r="AF53" i="61"/>
  <c r="AF42" i="61"/>
  <c r="AF71" i="61"/>
  <c r="AF102" i="61"/>
  <c r="AF100" i="61"/>
  <c r="AF76" i="61"/>
  <c r="AF99" i="61"/>
  <c r="AF115" i="61"/>
  <c r="AF144" i="61"/>
  <c r="AF146" i="61"/>
  <c r="AF135" i="61"/>
  <c r="AF78" i="61"/>
  <c r="AF6" i="61"/>
  <c r="AF13" i="61"/>
  <c r="AF39" i="61"/>
  <c r="AF12" i="61"/>
  <c r="AF26" i="61"/>
  <c r="AF59" i="61"/>
  <c r="AF44" i="61"/>
  <c r="AF54" i="61"/>
  <c r="AF48" i="61"/>
  <c r="AF97" i="61"/>
  <c r="AF125" i="61"/>
  <c r="AF113" i="61"/>
  <c r="AF81" i="61"/>
  <c r="AF108" i="61"/>
  <c r="AF128" i="61"/>
  <c r="AF119" i="61"/>
  <c r="AF121" i="61"/>
  <c r="AD20" i="61"/>
  <c r="AD43" i="61"/>
  <c r="AD100" i="61"/>
  <c r="AD103" i="61"/>
  <c r="AE30" i="61"/>
  <c r="AE66" i="61"/>
  <c r="AE89" i="61"/>
  <c r="AE132" i="61"/>
  <c r="AE146" i="61"/>
  <c r="AD35" i="61"/>
  <c r="AE32" i="61"/>
  <c r="AE33" i="61"/>
  <c r="AE74" i="61"/>
  <c r="AE84" i="61"/>
  <c r="AE140" i="61"/>
  <c r="AD41" i="61"/>
  <c r="AE62" i="61"/>
  <c r="AE69" i="61"/>
  <c r="AE45" i="61"/>
  <c r="AE41" i="61"/>
  <c r="AE125" i="61"/>
  <c r="AE80" i="61"/>
  <c r="AE141" i="61"/>
  <c r="AE131" i="61"/>
  <c r="AD39" i="61"/>
  <c r="AD146" i="61"/>
  <c r="AE72" i="61"/>
  <c r="AE64" i="61"/>
  <c r="AE87" i="61"/>
  <c r="AE79" i="61"/>
  <c r="AE109" i="61"/>
  <c r="AE99" i="61"/>
  <c r="AE134" i="61"/>
  <c r="AD99" i="61"/>
  <c r="AE20" i="61"/>
  <c r="AE22" i="61"/>
  <c r="AE76" i="61"/>
  <c r="AE77" i="61"/>
  <c r="AE93" i="61"/>
  <c r="AE118" i="61"/>
  <c r="AE55" i="61"/>
  <c r="AE122" i="61"/>
  <c r="AE5" i="61"/>
  <c r="AE14" i="61"/>
  <c r="AD80" i="61"/>
  <c r="AD23" i="61"/>
  <c r="AD27" i="61"/>
  <c r="AD33" i="61"/>
  <c r="AD66" i="61"/>
  <c r="AD53" i="61"/>
  <c r="AD49" i="61"/>
  <c r="AD71" i="61"/>
  <c r="AD65" i="61"/>
  <c r="AD79" i="61"/>
  <c r="AD142" i="61"/>
  <c r="AD118" i="61"/>
  <c r="AD137" i="61"/>
  <c r="AD5" i="61"/>
  <c r="AD31" i="61"/>
  <c r="AD38" i="61"/>
  <c r="AD86" i="61"/>
  <c r="AD58" i="61"/>
  <c r="AD57" i="61"/>
  <c r="AD85" i="61"/>
  <c r="AD73" i="61"/>
  <c r="AD101" i="61"/>
  <c r="AD126" i="61"/>
  <c r="AD125" i="61"/>
  <c r="AD141" i="61"/>
  <c r="AD10" i="61"/>
  <c r="AD59" i="61"/>
  <c r="AD19" i="61"/>
  <c r="AD55" i="61"/>
  <c r="AD88" i="61"/>
  <c r="AD107" i="61"/>
  <c r="AD96" i="61"/>
  <c r="AD94" i="61"/>
  <c r="AD54" i="61"/>
  <c r="AD127" i="61"/>
  <c r="AD122" i="61"/>
  <c r="AD18" i="61"/>
  <c r="AD75" i="61"/>
  <c r="AD50" i="61"/>
  <c r="AD70" i="61"/>
  <c r="AD15" i="61"/>
  <c r="AD82" i="61"/>
  <c r="AD109" i="61"/>
  <c r="AD111" i="61"/>
  <c r="AD72" i="61"/>
  <c r="AD135" i="61"/>
  <c r="AD120" i="61"/>
  <c r="AD36" i="61"/>
  <c r="AD14" i="61"/>
  <c r="AD44" i="61"/>
  <c r="AD42" i="61"/>
  <c r="AD17" i="61"/>
  <c r="AD87" i="61"/>
  <c r="AD110" i="61"/>
  <c r="AD64" i="61"/>
  <c r="AD98" i="61"/>
  <c r="AD140" i="61"/>
  <c r="AD124" i="61"/>
  <c r="AD6" i="61"/>
  <c r="AD47" i="61"/>
  <c r="AD61" i="61"/>
  <c r="AD11" i="61"/>
  <c r="Y78" i="61"/>
  <c r="AD119" i="61"/>
  <c r="AD123" i="61"/>
  <c r="AD62" i="61"/>
  <c r="AD131" i="61"/>
  <c r="AD130" i="61"/>
  <c r="AD34" i="61"/>
  <c r="AD29" i="61"/>
  <c r="AD46" i="61"/>
  <c r="AD48" i="61"/>
  <c r="AD26" i="61"/>
  <c r="AD91" i="61"/>
  <c r="AD51" i="61"/>
  <c r="AD74" i="61"/>
  <c r="AD136" i="61"/>
  <c r="AD143" i="61"/>
  <c r="AD132" i="61"/>
  <c r="AD7" i="61"/>
  <c r="AD21" i="61"/>
  <c r="AD81" i="61"/>
  <c r="AD9" i="61"/>
  <c r="AD24" i="61"/>
  <c r="AD68" i="61"/>
  <c r="AD30" i="61"/>
  <c r="AD63" i="61"/>
  <c r="AD28" i="61"/>
  <c r="AD77" i="61"/>
  <c r="AD89" i="61"/>
  <c r="AD113" i="61"/>
  <c r="AD97" i="61"/>
  <c r="AD83" i="61"/>
  <c r="AD93" i="61"/>
  <c r="AD117" i="61"/>
  <c r="AD105" i="61"/>
  <c r="AD134" i="61"/>
  <c r="AD145" i="61"/>
  <c r="AD12" i="61"/>
  <c r="AD16" i="61"/>
  <c r="AD22" i="61"/>
  <c r="AD84" i="61"/>
  <c r="AD76" i="61"/>
  <c r="AD32" i="61"/>
  <c r="AD67" i="61"/>
  <c r="AD40" i="61"/>
  <c r="AD78" i="61"/>
  <c r="AD92" i="61"/>
  <c r="AD114" i="61"/>
  <c r="AD102" i="61"/>
  <c r="AD129" i="61"/>
  <c r="AD95" i="61"/>
  <c r="AD121" i="61"/>
  <c r="AD115" i="61"/>
  <c r="AD139" i="61"/>
  <c r="AD8" i="61"/>
  <c r="AD25" i="61"/>
  <c r="AD104" i="61"/>
  <c r="AD37" i="61"/>
  <c r="AD106" i="61"/>
  <c r="AD45" i="61"/>
  <c r="AD52" i="61"/>
  <c r="AD13" i="61"/>
  <c r="AD60" i="61"/>
  <c r="AD90" i="61"/>
  <c r="AD108" i="61"/>
  <c r="AD69" i="61"/>
  <c r="AD56" i="61"/>
  <c r="AD112" i="61"/>
  <c r="AD144" i="61"/>
  <c r="AD116" i="61"/>
  <c r="AD138" i="61"/>
  <c r="AE15" i="61"/>
  <c r="AE17" i="61"/>
  <c r="AE81" i="61"/>
  <c r="AE68" i="61"/>
  <c r="AE51" i="61"/>
  <c r="AE58" i="61"/>
  <c r="AE67" i="61"/>
  <c r="AE83" i="61"/>
  <c r="AE105" i="61"/>
  <c r="AE114" i="61"/>
  <c r="AE82" i="61"/>
  <c r="AE53" i="61"/>
  <c r="AE144" i="61"/>
  <c r="AE124" i="61"/>
  <c r="AE128" i="61"/>
  <c r="AE133" i="61"/>
  <c r="AE23" i="61"/>
  <c r="AE24" i="61"/>
  <c r="AE40" i="61"/>
  <c r="AE38" i="61"/>
  <c r="AE50" i="61"/>
  <c r="AE31" i="61"/>
  <c r="AE70" i="61"/>
  <c r="AE16" i="61"/>
  <c r="AE71" i="61"/>
  <c r="AE107" i="61"/>
  <c r="AE60" i="61"/>
  <c r="AE57" i="61"/>
  <c r="AE96" i="61"/>
  <c r="AE73" i="61"/>
  <c r="AE145" i="61"/>
  <c r="AE117" i="61"/>
  <c r="AE123" i="61"/>
  <c r="AE28" i="61"/>
  <c r="AE94" i="61"/>
  <c r="AE120" i="61"/>
  <c r="AE127" i="61"/>
  <c r="AE135" i="61"/>
  <c r="AE21" i="61"/>
  <c r="AE25" i="61"/>
  <c r="AE56" i="61"/>
  <c r="AE44" i="61"/>
  <c r="AE35" i="61"/>
  <c r="AE42" i="61"/>
  <c r="AE27" i="61"/>
  <c r="AE88" i="61"/>
  <c r="AE98" i="61"/>
  <c r="AE113" i="61"/>
  <c r="AE75" i="61"/>
  <c r="AE108" i="61"/>
  <c r="AE101" i="61"/>
  <c r="AE130" i="61"/>
  <c r="AE106" i="61"/>
  <c r="AE121" i="61"/>
  <c r="AE9" i="61"/>
  <c r="AE11" i="61"/>
  <c r="AE10" i="61"/>
  <c r="AE34" i="61"/>
  <c r="AE49" i="61"/>
  <c r="AE59" i="61"/>
  <c r="AE46" i="61"/>
  <c r="AE43" i="61"/>
  <c r="AE48" i="61"/>
  <c r="AE29" i="61"/>
  <c r="AE102" i="61"/>
  <c r="AE100" i="61"/>
  <c r="AE97" i="61"/>
  <c r="AE78" i="61"/>
  <c r="AE115" i="61"/>
  <c r="AE103" i="61"/>
  <c r="AE126" i="61"/>
  <c r="AE116" i="61"/>
  <c r="AE129" i="61"/>
  <c r="AE8" i="61"/>
  <c r="N78" i="61"/>
  <c r="M78" i="61" s="1"/>
  <c r="O124" i="60"/>
  <c r="O137" i="60" s="1"/>
  <c r="O143" i="60" s="1"/>
  <c r="O146" i="60" s="1"/>
  <c r="AO13" i="61" l="1"/>
  <c r="AQ13" i="61" s="1"/>
  <c r="AS13" i="61" s="1"/>
  <c r="AY21" i="61"/>
  <c r="AO21" i="61"/>
  <c r="AY93" i="61"/>
  <c r="AO93" i="61"/>
  <c r="AZ38" i="61"/>
  <c r="AP38" i="61"/>
  <c r="AZ70" i="61"/>
  <c r="AP70" i="61"/>
  <c r="AY59" i="61"/>
  <c r="AO59" i="61"/>
  <c r="AO102" i="61"/>
  <c r="AY102" i="61"/>
  <c r="AY75" i="61"/>
  <c r="AO75" i="61"/>
  <c r="AY28" i="61"/>
  <c r="AO28" i="61"/>
  <c r="AY116" i="61"/>
  <c r="AO116" i="61"/>
  <c r="AY29" i="61"/>
  <c r="AO29" i="61"/>
  <c r="AY11" i="61"/>
  <c r="AO11" i="61"/>
  <c r="AY113" i="61"/>
  <c r="AO113" i="61"/>
  <c r="AY36" i="61"/>
  <c r="AO36" i="61"/>
  <c r="AY123" i="61"/>
  <c r="AO123" i="61"/>
  <c r="AY71" i="61"/>
  <c r="AO71" i="61"/>
  <c r="AY23" i="61"/>
  <c r="AO23" i="61"/>
  <c r="AY105" i="61"/>
  <c r="AO105" i="61"/>
  <c r="AY15" i="61"/>
  <c r="AO15" i="61"/>
  <c r="AY55" i="61"/>
  <c r="AO55" i="61"/>
  <c r="AY134" i="61"/>
  <c r="AO134" i="61"/>
  <c r="AY62" i="61"/>
  <c r="AO62" i="61"/>
  <c r="AO146" i="61"/>
  <c r="AY146" i="61"/>
  <c r="AZ97" i="61"/>
  <c r="AP97" i="61"/>
  <c r="AZ13" i="61"/>
  <c r="AP13" i="61"/>
  <c r="AZ76" i="61"/>
  <c r="AP76" i="61"/>
  <c r="AZ15" i="61"/>
  <c r="AP15" i="61"/>
  <c r="AZ83" i="61"/>
  <c r="AP83" i="61"/>
  <c r="AP34" i="61"/>
  <c r="AZ34" i="61"/>
  <c r="AZ88" i="61"/>
  <c r="AP88" i="61"/>
  <c r="AP107" i="61"/>
  <c r="AZ107" i="61"/>
  <c r="AZ21" i="61"/>
  <c r="AP21" i="61"/>
  <c r="AZ79" i="61"/>
  <c r="AP79" i="61"/>
  <c r="AP124" i="61"/>
  <c r="AZ124" i="61"/>
  <c r="AZ52" i="61"/>
  <c r="AP52" i="61"/>
  <c r="AZ55" i="61"/>
  <c r="AP55" i="61"/>
  <c r="AZ75" i="61"/>
  <c r="AP75" i="61"/>
  <c r="AZ46" i="61"/>
  <c r="AP46" i="61"/>
  <c r="AY86" i="61"/>
  <c r="AO86" i="61"/>
  <c r="AY91" i="61"/>
  <c r="AO91" i="61"/>
  <c r="AY143" i="61"/>
  <c r="AO143" i="61"/>
  <c r="AY92" i="61"/>
  <c r="AO92" i="61"/>
  <c r="AZ110" i="61"/>
  <c r="AP110" i="61"/>
  <c r="AZ143" i="61"/>
  <c r="AP143" i="61"/>
  <c r="AY43" i="61"/>
  <c r="AO43" i="61"/>
  <c r="AY70" i="61"/>
  <c r="AO70" i="61"/>
  <c r="AZ119" i="61"/>
  <c r="AP119" i="61"/>
  <c r="AZ73" i="61"/>
  <c r="AP73" i="61"/>
  <c r="AZ19" i="61"/>
  <c r="AP19" i="61"/>
  <c r="AY39" i="61"/>
  <c r="AO39" i="61"/>
  <c r="AY126" i="61"/>
  <c r="AO126" i="61"/>
  <c r="AY48" i="61"/>
  <c r="AO48" i="61"/>
  <c r="AY9" i="61"/>
  <c r="AO9" i="61"/>
  <c r="AY98" i="61"/>
  <c r="AO98" i="61"/>
  <c r="AY25" i="61"/>
  <c r="AO25" i="61"/>
  <c r="AY117" i="61"/>
  <c r="AO117" i="61"/>
  <c r="AY16" i="61"/>
  <c r="AO16" i="61"/>
  <c r="AY133" i="61"/>
  <c r="AO133" i="61"/>
  <c r="AY83" i="61"/>
  <c r="AO83" i="61"/>
  <c r="AY118" i="61"/>
  <c r="AO118" i="61"/>
  <c r="AY99" i="61"/>
  <c r="AO99" i="61"/>
  <c r="AY131" i="61"/>
  <c r="AO131" i="61"/>
  <c r="AY132" i="61"/>
  <c r="AO132" i="61"/>
  <c r="AZ121" i="61"/>
  <c r="AP121" i="61"/>
  <c r="AZ48" i="61"/>
  <c r="AP48" i="61"/>
  <c r="AP6" i="61"/>
  <c r="AR6" i="61" s="1"/>
  <c r="AX6" i="61" s="1"/>
  <c r="AZ6" i="61"/>
  <c r="AZ100" i="61"/>
  <c r="AP100" i="61"/>
  <c r="AZ10" i="61"/>
  <c r="AP10" i="61"/>
  <c r="AZ96" i="61"/>
  <c r="AP96" i="61"/>
  <c r="AZ72" i="61"/>
  <c r="AP72" i="61"/>
  <c r="AZ30" i="61"/>
  <c r="AP30" i="61"/>
  <c r="AZ133" i="61"/>
  <c r="AP133" i="61"/>
  <c r="AP93" i="61"/>
  <c r="AZ93" i="61"/>
  <c r="AP111" i="61"/>
  <c r="AZ111" i="61"/>
  <c r="AZ56" i="61"/>
  <c r="AP56" i="61"/>
  <c r="AZ77" i="61"/>
  <c r="AP77" i="61"/>
  <c r="AZ95" i="61"/>
  <c r="AP95" i="61"/>
  <c r="AZ94" i="61"/>
  <c r="AP94" i="61"/>
  <c r="AZ23" i="61"/>
  <c r="AP23" i="61"/>
  <c r="AY18" i="61"/>
  <c r="AO18" i="61"/>
  <c r="AY111" i="61"/>
  <c r="AO111" i="61"/>
  <c r="AY119" i="61"/>
  <c r="AO119" i="61"/>
  <c r="AY19" i="61"/>
  <c r="AO19" i="61"/>
  <c r="AZ122" i="61"/>
  <c r="AP122" i="61"/>
  <c r="AZ103" i="61"/>
  <c r="AP103" i="61"/>
  <c r="AY67" i="61"/>
  <c r="AO67" i="61"/>
  <c r="AY141" i="61"/>
  <c r="AO141" i="61"/>
  <c r="AZ78" i="61"/>
  <c r="AP78" i="61"/>
  <c r="AZ50" i="61"/>
  <c r="AP50" i="61"/>
  <c r="AZ29" i="61"/>
  <c r="AP29" i="61"/>
  <c r="AY115" i="61"/>
  <c r="AO115" i="61"/>
  <c r="AY46" i="61"/>
  <c r="AO46" i="61"/>
  <c r="AY106" i="61"/>
  <c r="AO106" i="61"/>
  <c r="AY27" i="61"/>
  <c r="AO27" i="61"/>
  <c r="AY135" i="61"/>
  <c r="AO135" i="61"/>
  <c r="AY73" i="61"/>
  <c r="AO73" i="61"/>
  <c r="AY31" i="61"/>
  <c r="AO31" i="61"/>
  <c r="AO124" i="61"/>
  <c r="AY124" i="61"/>
  <c r="AY58" i="61"/>
  <c r="AO58" i="61"/>
  <c r="AO77" i="61"/>
  <c r="AY77" i="61"/>
  <c r="AY79" i="61"/>
  <c r="AO79" i="61"/>
  <c r="AO80" i="61"/>
  <c r="AY80" i="61"/>
  <c r="AY84" i="61"/>
  <c r="AO84" i="61"/>
  <c r="AY66" i="61"/>
  <c r="AO66" i="61"/>
  <c r="AZ128" i="61"/>
  <c r="AP128" i="61"/>
  <c r="AZ44" i="61"/>
  <c r="AP44" i="61"/>
  <c r="AZ135" i="61"/>
  <c r="AP135" i="61"/>
  <c r="AZ71" i="61"/>
  <c r="AP71" i="61"/>
  <c r="AZ8" i="61"/>
  <c r="AP8" i="61"/>
  <c r="AZ116" i="61"/>
  <c r="AP116" i="61"/>
  <c r="AZ65" i="61"/>
  <c r="AP65" i="61"/>
  <c r="AZ62" i="61"/>
  <c r="AP62" i="61"/>
  <c r="AZ74" i="61"/>
  <c r="AP74" i="61"/>
  <c r="AZ49" i="61"/>
  <c r="AP49" i="61"/>
  <c r="AZ112" i="61"/>
  <c r="AP112" i="61"/>
  <c r="AZ63" i="61"/>
  <c r="AP63" i="61"/>
  <c r="AZ69" i="61"/>
  <c r="AP69" i="61"/>
  <c r="AZ24" i="61"/>
  <c r="AP24" i="61"/>
  <c r="AZ60" i="61"/>
  <c r="AP60" i="61"/>
  <c r="AY137" i="61"/>
  <c r="AO137" i="61"/>
  <c r="AQ137" i="61" s="1"/>
  <c r="AW137" i="61" s="1"/>
  <c r="AO6" i="61"/>
  <c r="AY6" i="61"/>
  <c r="AY112" i="61"/>
  <c r="AO112" i="61"/>
  <c r="AZ64" i="61"/>
  <c r="AP64" i="61"/>
  <c r="AZ20" i="61"/>
  <c r="AP20" i="61"/>
  <c r="AP140" i="61"/>
  <c r="AZ140" i="61"/>
  <c r="AY103" i="61"/>
  <c r="AO103" i="61"/>
  <c r="AY88" i="61"/>
  <c r="AO88" i="61"/>
  <c r="AO140" i="61"/>
  <c r="AY140" i="61"/>
  <c r="AZ102" i="61"/>
  <c r="AP102" i="61"/>
  <c r="AZ86" i="61"/>
  <c r="AP86" i="61"/>
  <c r="AY37" i="61"/>
  <c r="AO37" i="61"/>
  <c r="AY130" i="61"/>
  <c r="AO130" i="61"/>
  <c r="AY96" i="61"/>
  <c r="AO96" i="61"/>
  <c r="AY50" i="61"/>
  <c r="AO50" i="61"/>
  <c r="AY76" i="61"/>
  <c r="AO76" i="61"/>
  <c r="AY87" i="61"/>
  <c r="AO87" i="61"/>
  <c r="AY125" i="61"/>
  <c r="AO125" i="61"/>
  <c r="AY74" i="61"/>
  <c r="AO74" i="61"/>
  <c r="AY30" i="61"/>
  <c r="AO30" i="61"/>
  <c r="AZ108" i="61"/>
  <c r="AP108" i="61"/>
  <c r="AZ59" i="61"/>
  <c r="AP59" i="61"/>
  <c r="AZ146" i="61"/>
  <c r="AP146" i="61"/>
  <c r="AZ42" i="61"/>
  <c r="AP42" i="61"/>
  <c r="AP18" i="61"/>
  <c r="AZ18" i="61"/>
  <c r="AP91" i="61"/>
  <c r="AZ91" i="61"/>
  <c r="AZ37" i="61"/>
  <c r="AP37" i="61"/>
  <c r="AZ67" i="61"/>
  <c r="AP67" i="61"/>
  <c r="AZ106" i="61"/>
  <c r="AP106" i="61"/>
  <c r="AZ28" i="61"/>
  <c r="AP28" i="61"/>
  <c r="AZ84" i="61"/>
  <c r="AP84" i="61"/>
  <c r="AZ82" i="61"/>
  <c r="AP82" i="61"/>
  <c r="AZ41" i="61"/>
  <c r="AP41" i="61"/>
  <c r="AZ7" i="61"/>
  <c r="AP7" i="61"/>
  <c r="AZ137" i="61"/>
  <c r="AP137" i="61"/>
  <c r="AY136" i="61"/>
  <c r="AO136" i="61"/>
  <c r="AY139" i="61"/>
  <c r="AO139" i="61"/>
  <c r="AY95" i="61"/>
  <c r="AO95" i="61"/>
  <c r="AY47" i="61"/>
  <c r="AO47" i="61"/>
  <c r="AZ68" i="61"/>
  <c r="AP68" i="61"/>
  <c r="AZ131" i="61"/>
  <c r="AP131" i="61"/>
  <c r="AZ92" i="61"/>
  <c r="AP92" i="61"/>
  <c r="AY121" i="61"/>
  <c r="AO121" i="61"/>
  <c r="AY89" i="61"/>
  <c r="AO89" i="61"/>
  <c r="AZ114" i="61"/>
  <c r="AP114" i="61"/>
  <c r="AY7" i="61"/>
  <c r="AO7" i="61"/>
  <c r="AY78" i="61"/>
  <c r="AO78" i="61"/>
  <c r="AY127" i="61"/>
  <c r="AO127" i="61"/>
  <c r="AY144" i="61"/>
  <c r="AO144" i="61"/>
  <c r="AY49" i="61"/>
  <c r="AO49" i="61"/>
  <c r="AY35" i="61"/>
  <c r="AO35" i="61"/>
  <c r="AY120" i="61"/>
  <c r="AO120" i="61"/>
  <c r="AY57" i="61"/>
  <c r="AO57" i="61"/>
  <c r="AY38" i="61"/>
  <c r="AO38" i="61"/>
  <c r="AY53" i="61"/>
  <c r="AO53" i="61"/>
  <c r="AO68" i="61"/>
  <c r="AY68" i="61"/>
  <c r="AY14" i="61"/>
  <c r="AO14" i="61"/>
  <c r="AY22" i="61"/>
  <c r="AO22" i="61"/>
  <c r="AY64" i="61"/>
  <c r="AO64" i="61"/>
  <c r="AY41" i="61"/>
  <c r="AO41" i="61"/>
  <c r="AY33" i="61"/>
  <c r="AO33" i="61"/>
  <c r="AZ81" i="61"/>
  <c r="AP81" i="61"/>
  <c r="AP26" i="61"/>
  <c r="AZ26" i="61"/>
  <c r="AZ144" i="61"/>
  <c r="AP144" i="61"/>
  <c r="AZ53" i="61"/>
  <c r="AP53" i="61"/>
  <c r="AZ127" i="61"/>
  <c r="AP127" i="61"/>
  <c r="AZ51" i="61"/>
  <c r="AP51" i="61"/>
  <c r="AZ9" i="61"/>
  <c r="AP9" i="61"/>
  <c r="AZ22" i="61"/>
  <c r="AP22" i="61"/>
  <c r="AZ141" i="61"/>
  <c r="AP141" i="61"/>
  <c r="AZ17" i="61"/>
  <c r="AP17" i="61"/>
  <c r="AZ43" i="61"/>
  <c r="AP43" i="61"/>
  <c r="AZ57" i="61"/>
  <c r="AP57" i="61"/>
  <c r="AZ14" i="61"/>
  <c r="AP14" i="61"/>
  <c r="AZ134" i="61"/>
  <c r="AP134" i="61"/>
  <c r="AZ138" i="61"/>
  <c r="AP138" i="61"/>
  <c r="AY104" i="61"/>
  <c r="AO104" i="61"/>
  <c r="AY61" i="61"/>
  <c r="AO61" i="61"/>
  <c r="AY52" i="61"/>
  <c r="AO52" i="61"/>
  <c r="AY63" i="61"/>
  <c r="AO63" i="61"/>
  <c r="AZ123" i="61"/>
  <c r="AP123" i="61"/>
  <c r="AZ101" i="61"/>
  <c r="AP101" i="61"/>
  <c r="AZ11" i="61"/>
  <c r="AP11" i="61"/>
  <c r="AY128" i="61"/>
  <c r="AO128" i="61"/>
  <c r="AY109" i="61"/>
  <c r="AO109" i="61"/>
  <c r="AZ54" i="61"/>
  <c r="AP54" i="61"/>
  <c r="AZ66" i="61"/>
  <c r="AP66" i="61"/>
  <c r="AZ58" i="61"/>
  <c r="AP58" i="61"/>
  <c r="AZ33" i="61"/>
  <c r="AP33" i="61"/>
  <c r="AZ25" i="61"/>
  <c r="AP25" i="61"/>
  <c r="AY54" i="61"/>
  <c r="AO54" i="61"/>
  <c r="AY42" i="61"/>
  <c r="AO42" i="61"/>
  <c r="AY51" i="61"/>
  <c r="AO51" i="61"/>
  <c r="AY97" i="61"/>
  <c r="AO97" i="61"/>
  <c r="AY101" i="61"/>
  <c r="AO101" i="61"/>
  <c r="AY8" i="61"/>
  <c r="AO8" i="61"/>
  <c r="AY100" i="61"/>
  <c r="AO100" i="61"/>
  <c r="AY34" i="61"/>
  <c r="AO34" i="61"/>
  <c r="AY108" i="61"/>
  <c r="AO108" i="61"/>
  <c r="AY44" i="61"/>
  <c r="AO44" i="61"/>
  <c r="AO94" i="61"/>
  <c r="AY94" i="61"/>
  <c r="AO60" i="61"/>
  <c r="AY60" i="61"/>
  <c r="AY40" i="61"/>
  <c r="AO40" i="61"/>
  <c r="AY82" i="61"/>
  <c r="AO82" i="61"/>
  <c r="AY81" i="61"/>
  <c r="AO81" i="61"/>
  <c r="AY20" i="61"/>
  <c r="AO20" i="61"/>
  <c r="AY72" i="61"/>
  <c r="AO72" i="61"/>
  <c r="AY45" i="61"/>
  <c r="AO45" i="61"/>
  <c r="AY32" i="61"/>
  <c r="AO32" i="61"/>
  <c r="AZ113" i="61"/>
  <c r="AP113" i="61"/>
  <c r="AZ12" i="61"/>
  <c r="AP12" i="61"/>
  <c r="AZ115" i="61"/>
  <c r="AP115" i="61"/>
  <c r="AZ36" i="61"/>
  <c r="AP36" i="61"/>
  <c r="AZ126" i="61"/>
  <c r="AP126" i="61"/>
  <c r="AZ32" i="61"/>
  <c r="AP32" i="61"/>
  <c r="AZ16" i="61"/>
  <c r="AP16" i="61"/>
  <c r="AZ90" i="61"/>
  <c r="AP90" i="61"/>
  <c r="AZ117" i="61"/>
  <c r="AP117" i="61"/>
  <c r="AZ89" i="61"/>
  <c r="AP89" i="61"/>
  <c r="AZ27" i="61"/>
  <c r="AP27" i="61"/>
  <c r="AZ145" i="61"/>
  <c r="AP145" i="61"/>
  <c r="AZ142" i="61"/>
  <c r="AP142" i="61"/>
  <c r="AZ118" i="61"/>
  <c r="AP118" i="61"/>
  <c r="AY85" i="61"/>
  <c r="AO85" i="61"/>
  <c r="AY26" i="61"/>
  <c r="AO26" i="61"/>
  <c r="AY138" i="61"/>
  <c r="AO138" i="61"/>
  <c r="AY90" i="61"/>
  <c r="AO90" i="61"/>
  <c r="AZ40" i="61"/>
  <c r="AP40" i="61"/>
  <c r="AZ35" i="61"/>
  <c r="AP35" i="61"/>
  <c r="AZ85" i="61"/>
  <c r="AP85" i="61"/>
  <c r="AR136" i="61"/>
  <c r="AT136" i="61" s="1"/>
  <c r="AV136" i="61" s="1"/>
  <c r="AY145" i="61"/>
  <c r="AO145" i="61"/>
  <c r="AZ80" i="61"/>
  <c r="AP80" i="61"/>
  <c r="AZ31" i="61"/>
  <c r="AP31" i="61"/>
  <c r="AY129" i="61"/>
  <c r="AO129" i="61"/>
  <c r="AY10" i="61"/>
  <c r="AO10" i="61"/>
  <c r="AY56" i="61"/>
  <c r="AO56" i="61"/>
  <c r="AY107" i="61"/>
  <c r="AO107" i="61"/>
  <c r="AY24" i="61"/>
  <c r="AO24" i="61"/>
  <c r="AY114" i="61"/>
  <c r="AO114" i="61"/>
  <c r="AY17" i="61"/>
  <c r="AO17" i="61"/>
  <c r="AY122" i="61"/>
  <c r="AO122" i="61"/>
  <c r="AY69" i="61"/>
  <c r="AO69" i="61"/>
  <c r="AZ125" i="61"/>
  <c r="AP125" i="61"/>
  <c r="AZ39" i="61"/>
  <c r="AP39" i="61"/>
  <c r="AP99" i="61"/>
  <c r="AZ99" i="61"/>
  <c r="AZ98" i="61"/>
  <c r="AP98" i="61"/>
  <c r="AP132" i="61"/>
  <c r="AZ132" i="61"/>
  <c r="AZ45" i="61"/>
  <c r="AP45" i="61"/>
  <c r="AP109" i="61"/>
  <c r="AZ109" i="61"/>
  <c r="AZ139" i="61"/>
  <c r="AP139" i="61"/>
  <c r="AZ61" i="61"/>
  <c r="AP61" i="61"/>
  <c r="AZ129" i="61"/>
  <c r="AP129" i="61"/>
  <c r="AZ120" i="61"/>
  <c r="AP120" i="61"/>
  <c r="AZ104" i="61"/>
  <c r="AP104" i="61"/>
  <c r="AZ87" i="61"/>
  <c r="AP87" i="61"/>
  <c r="AZ105" i="61"/>
  <c r="AP105" i="61"/>
  <c r="AY142" i="61"/>
  <c r="AO142" i="61"/>
  <c r="AY65" i="61"/>
  <c r="AO65" i="61"/>
  <c r="AY12" i="61"/>
  <c r="AO12" i="61"/>
  <c r="AY110" i="61"/>
  <c r="AO110" i="61"/>
  <c r="AZ130" i="61"/>
  <c r="AP130" i="61"/>
  <c r="AZ47" i="61"/>
  <c r="AP47" i="61"/>
  <c r="N28" i="61"/>
  <c r="AO5" i="61" s="1"/>
  <c r="M32" i="61"/>
  <c r="M6" i="61"/>
  <c r="O124" i="61"/>
  <c r="AC137" i="61" s="1"/>
  <c r="AP5" i="61"/>
  <c r="AR5" i="61" s="1"/>
  <c r="AB146" i="60"/>
  <c r="AF148" i="61"/>
  <c r="AD148" i="61"/>
  <c r="AE148" i="61"/>
  <c r="AY5" i="61"/>
  <c r="AT6" i="61" l="1"/>
  <c r="AV6" i="61" s="1"/>
  <c r="AX136" i="61"/>
  <c r="AS137" i="61"/>
  <c r="AU137" i="61" s="1"/>
  <c r="AQ115" i="61"/>
  <c r="AS115" i="61" s="1"/>
  <c r="AR56" i="61"/>
  <c r="AT56" i="61" s="1"/>
  <c r="AV56" i="61" s="1"/>
  <c r="AR21" i="61"/>
  <c r="AT21" i="61" s="1"/>
  <c r="AV21" i="61" s="1"/>
  <c r="AQ55" i="61"/>
  <c r="AS55" i="61" s="1"/>
  <c r="AQ17" i="61"/>
  <c r="AS17" i="61" s="1"/>
  <c r="AR35" i="61"/>
  <c r="AT35" i="61" s="1"/>
  <c r="AV35" i="61" s="1"/>
  <c r="AR90" i="61"/>
  <c r="AT90" i="61" s="1"/>
  <c r="AV90" i="61" s="1"/>
  <c r="AQ94" i="61"/>
  <c r="AS94" i="61" s="1"/>
  <c r="AU94" i="61" s="1"/>
  <c r="AR7" i="61"/>
  <c r="AT7" i="61" s="1"/>
  <c r="AV7" i="61" s="1"/>
  <c r="AR28" i="61"/>
  <c r="AT28" i="61" s="1"/>
  <c r="AV28" i="61" s="1"/>
  <c r="AQ103" i="61"/>
  <c r="AS103" i="61" s="1"/>
  <c r="AU103" i="61" s="1"/>
  <c r="AQ77" i="61"/>
  <c r="AS77" i="61" s="1"/>
  <c r="AU77" i="61" s="1"/>
  <c r="AQ73" i="61"/>
  <c r="AS73" i="61" s="1"/>
  <c r="AQ46" i="61"/>
  <c r="AS46" i="61" s="1"/>
  <c r="AR78" i="61"/>
  <c r="AT78" i="61" s="1"/>
  <c r="AV78" i="61" s="1"/>
  <c r="AR122" i="61"/>
  <c r="AT122" i="61" s="1"/>
  <c r="AV122" i="61" s="1"/>
  <c r="AQ18" i="61"/>
  <c r="AS18" i="61" s="1"/>
  <c r="AU18" i="61" s="1"/>
  <c r="AR77" i="61"/>
  <c r="AT77" i="61" s="1"/>
  <c r="AV77" i="61" s="1"/>
  <c r="AR133" i="61"/>
  <c r="AT133" i="61" s="1"/>
  <c r="AV133" i="61" s="1"/>
  <c r="AR10" i="61"/>
  <c r="AT10" i="61" s="1"/>
  <c r="AV10" i="61" s="1"/>
  <c r="AQ143" i="61"/>
  <c r="AS143" i="61" s="1"/>
  <c r="AR75" i="61"/>
  <c r="AT75" i="61" s="1"/>
  <c r="AV75" i="61" s="1"/>
  <c r="AR79" i="61"/>
  <c r="AT79" i="61" s="1"/>
  <c r="AV79" i="61" s="1"/>
  <c r="AR13" i="61"/>
  <c r="AT13" i="61" s="1"/>
  <c r="AV13" i="61" s="1"/>
  <c r="AQ134" i="61"/>
  <c r="AS134" i="61" s="1"/>
  <c r="AQ23" i="61"/>
  <c r="AS23" i="61" s="1"/>
  <c r="AQ113" i="61"/>
  <c r="AS113" i="61" s="1"/>
  <c r="AQ28" i="61"/>
  <c r="AS28" i="61" s="1"/>
  <c r="AR70" i="61"/>
  <c r="AT70" i="61" s="1"/>
  <c r="AV70" i="61" s="1"/>
  <c r="AR132" i="61"/>
  <c r="AT132" i="61" s="1"/>
  <c r="AV132" i="61" s="1"/>
  <c r="AR41" i="61"/>
  <c r="AT41" i="61" s="1"/>
  <c r="AV41" i="61" s="1"/>
  <c r="AQ19" i="61"/>
  <c r="AS19" i="61" s="1"/>
  <c r="AR100" i="61"/>
  <c r="AT100" i="61" s="1"/>
  <c r="AV100" i="61" s="1"/>
  <c r="AQ11" i="61"/>
  <c r="AS11" i="61" s="1"/>
  <c r="AQ110" i="61"/>
  <c r="AS110" i="61" s="1"/>
  <c r="AU110" i="61" s="1"/>
  <c r="AR105" i="61"/>
  <c r="AT105" i="61" s="1"/>
  <c r="AV105" i="61" s="1"/>
  <c r="AR45" i="61"/>
  <c r="AT45" i="61" s="1"/>
  <c r="AV45" i="61" s="1"/>
  <c r="AR39" i="61"/>
  <c r="AT39" i="61" s="1"/>
  <c r="AV39" i="61" s="1"/>
  <c r="AR80" i="61"/>
  <c r="AT80" i="61" s="1"/>
  <c r="AV80" i="61" s="1"/>
  <c r="AQ12" i="61"/>
  <c r="AS12" i="61" s="1"/>
  <c r="AR87" i="61"/>
  <c r="AT87" i="61" s="1"/>
  <c r="AV87" i="61" s="1"/>
  <c r="AR61" i="61"/>
  <c r="AT61" i="61" s="1"/>
  <c r="AV61" i="61" s="1"/>
  <c r="AR125" i="61"/>
  <c r="AT125" i="61" s="1"/>
  <c r="AV125" i="61" s="1"/>
  <c r="AQ114" i="61"/>
  <c r="AS114" i="61" s="1"/>
  <c r="AQ10" i="61"/>
  <c r="AS10" i="61" s="1"/>
  <c r="AU10" i="61" s="1"/>
  <c r="AQ145" i="61"/>
  <c r="AS145" i="61" s="1"/>
  <c r="AR40" i="61"/>
  <c r="AT40" i="61" s="1"/>
  <c r="AV40" i="61" s="1"/>
  <c r="AQ85" i="61"/>
  <c r="AS85" i="61" s="1"/>
  <c r="AU85" i="61" s="1"/>
  <c r="AR27" i="61"/>
  <c r="AT27" i="61" s="1"/>
  <c r="AV27" i="61" s="1"/>
  <c r="AR16" i="61"/>
  <c r="AT16" i="61" s="1"/>
  <c r="AV16" i="61" s="1"/>
  <c r="AR115" i="61"/>
  <c r="AT115" i="61" s="1"/>
  <c r="AV115" i="61" s="1"/>
  <c r="AQ45" i="61"/>
  <c r="AS45" i="61" s="1"/>
  <c r="AQ82" i="61"/>
  <c r="AS82" i="61" s="1"/>
  <c r="AU82" i="61" s="1"/>
  <c r="AQ44" i="61"/>
  <c r="AS44" i="61" s="1"/>
  <c r="AQ8" i="61"/>
  <c r="AS8" i="61" s="1"/>
  <c r="AQ42" i="61"/>
  <c r="AS42" i="61" s="1"/>
  <c r="AU42" i="61" s="1"/>
  <c r="AR58" i="61"/>
  <c r="AT58" i="61" s="1"/>
  <c r="AV58" i="61" s="1"/>
  <c r="AQ128" i="61"/>
  <c r="AS128" i="61" s="1"/>
  <c r="AU128" i="61" s="1"/>
  <c r="AQ63" i="61"/>
  <c r="AS63" i="61" s="1"/>
  <c r="AR138" i="61"/>
  <c r="AT138" i="61" s="1"/>
  <c r="AV138" i="61" s="1"/>
  <c r="AR43" i="61"/>
  <c r="AT43" i="61" s="1"/>
  <c r="AV43" i="61" s="1"/>
  <c r="AR9" i="61"/>
  <c r="AT9" i="61" s="1"/>
  <c r="AV9" i="61" s="1"/>
  <c r="AR144" i="61"/>
  <c r="AT144" i="61" s="1"/>
  <c r="AV144" i="61" s="1"/>
  <c r="AQ41" i="61"/>
  <c r="AS41" i="61" s="1"/>
  <c r="AQ120" i="61"/>
  <c r="AS120" i="61" s="1"/>
  <c r="AU120" i="61" s="1"/>
  <c r="AQ127" i="61"/>
  <c r="AS127" i="61" s="1"/>
  <c r="AU127" i="61" s="1"/>
  <c r="AQ89" i="61"/>
  <c r="AS89" i="61" s="1"/>
  <c r="AR131" i="61"/>
  <c r="AT131" i="61" s="1"/>
  <c r="AV131" i="61" s="1"/>
  <c r="AQ139" i="61"/>
  <c r="AS139" i="61" s="1"/>
  <c r="AR91" i="61"/>
  <c r="AT91" i="61" s="1"/>
  <c r="AV91" i="61" s="1"/>
  <c r="AR59" i="61"/>
  <c r="AT59" i="61" s="1"/>
  <c r="AV59" i="61" s="1"/>
  <c r="AQ125" i="61"/>
  <c r="AS125" i="61" s="1"/>
  <c r="AQ96" i="61"/>
  <c r="AS96" i="61" s="1"/>
  <c r="AR102" i="61"/>
  <c r="AT102" i="61" s="1"/>
  <c r="AV102" i="61" s="1"/>
  <c r="AQ112" i="61"/>
  <c r="AS112" i="61" s="1"/>
  <c r="AR60" i="61"/>
  <c r="AT60" i="61" s="1"/>
  <c r="AV60" i="61" s="1"/>
  <c r="AR112" i="61"/>
  <c r="AT112" i="61" s="1"/>
  <c r="AV112" i="61" s="1"/>
  <c r="AR65" i="61"/>
  <c r="AT65" i="61" s="1"/>
  <c r="AV65" i="61" s="1"/>
  <c r="AR135" i="61"/>
  <c r="AT135" i="61" s="1"/>
  <c r="AV135" i="61" s="1"/>
  <c r="AQ84" i="61"/>
  <c r="AS84" i="61" s="1"/>
  <c r="AQ58" i="61"/>
  <c r="AS58" i="61" s="1"/>
  <c r="AR121" i="61"/>
  <c r="AT121" i="61" s="1"/>
  <c r="AV121" i="61" s="1"/>
  <c r="AQ118" i="61"/>
  <c r="AS118" i="61" s="1"/>
  <c r="AQ117" i="61"/>
  <c r="AS117" i="61" s="1"/>
  <c r="AU117" i="61" s="1"/>
  <c r="AQ48" i="61"/>
  <c r="AS48" i="61" s="1"/>
  <c r="AR73" i="61"/>
  <c r="AT73" i="61" s="1"/>
  <c r="AV73" i="61" s="1"/>
  <c r="AR143" i="61"/>
  <c r="AT143" i="61" s="1"/>
  <c r="AV143" i="61" s="1"/>
  <c r="AR34" i="61"/>
  <c r="AT34" i="61" s="1"/>
  <c r="AV34" i="61" s="1"/>
  <c r="AQ68" i="61"/>
  <c r="AS68" i="61" s="1"/>
  <c r="AU68" i="61" s="1"/>
  <c r="AQ141" i="61"/>
  <c r="AS141" i="61" s="1"/>
  <c r="AU141" i="61" s="1"/>
  <c r="AR30" i="61"/>
  <c r="AT30" i="61" s="1"/>
  <c r="AV30" i="61" s="1"/>
  <c r="AQ91" i="61"/>
  <c r="AS91" i="61" s="1"/>
  <c r="AU91" i="61" s="1"/>
  <c r="AR97" i="61"/>
  <c r="AT97" i="61" s="1"/>
  <c r="AV97" i="61" s="1"/>
  <c r="AQ75" i="61"/>
  <c r="AS75" i="61" s="1"/>
  <c r="AQ69" i="61"/>
  <c r="AS69" i="61" s="1"/>
  <c r="AQ129" i="61"/>
  <c r="AS129" i="61" s="1"/>
  <c r="AQ90" i="61"/>
  <c r="AS90" i="61" s="1"/>
  <c r="AR89" i="61"/>
  <c r="AT89" i="61" s="1"/>
  <c r="AV89" i="61" s="1"/>
  <c r="AR32" i="61"/>
  <c r="AT32" i="61" s="1"/>
  <c r="AV32" i="61" s="1"/>
  <c r="AR12" i="61"/>
  <c r="AT12" i="61" s="1"/>
  <c r="AV12" i="61" s="1"/>
  <c r="AQ72" i="61"/>
  <c r="AS72" i="61" s="1"/>
  <c r="AQ40" i="61"/>
  <c r="AS40" i="61" s="1"/>
  <c r="AQ108" i="61"/>
  <c r="AS108" i="61" s="1"/>
  <c r="AU108" i="61" s="1"/>
  <c r="AQ101" i="61"/>
  <c r="AS101" i="61" s="1"/>
  <c r="AQ54" i="61"/>
  <c r="AS54" i="61" s="1"/>
  <c r="AR66" i="61"/>
  <c r="AT66" i="61" s="1"/>
  <c r="AV66" i="61" s="1"/>
  <c r="AR11" i="61"/>
  <c r="AT11" i="61" s="1"/>
  <c r="AV11" i="61" s="1"/>
  <c r="AQ52" i="61"/>
  <c r="AS52" i="61" s="1"/>
  <c r="AU52" i="61" s="1"/>
  <c r="AR134" i="61"/>
  <c r="AT134" i="61" s="1"/>
  <c r="AV134" i="61" s="1"/>
  <c r="AR17" i="61"/>
  <c r="AT17" i="61" s="1"/>
  <c r="AV17" i="61" s="1"/>
  <c r="AR51" i="61"/>
  <c r="AT51" i="61" s="1"/>
  <c r="AV51" i="61" s="1"/>
  <c r="AQ64" i="61"/>
  <c r="AS64" i="61" s="1"/>
  <c r="AQ53" i="61"/>
  <c r="AS53" i="61" s="1"/>
  <c r="AQ35" i="61"/>
  <c r="AS35" i="61" s="1"/>
  <c r="AQ78" i="61"/>
  <c r="AS78" i="61" s="1"/>
  <c r="AQ121" i="61"/>
  <c r="AS121" i="61" s="1"/>
  <c r="AR68" i="61"/>
  <c r="AT68" i="61" s="1"/>
  <c r="AV68" i="61" s="1"/>
  <c r="AQ136" i="61"/>
  <c r="AS136" i="61" s="1"/>
  <c r="AU136" i="61" s="1"/>
  <c r="AR18" i="61"/>
  <c r="AT18" i="61" s="1"/>
  <c r="AV18" i="61" s="1"/>
  <c r="AR108" i="61"/>
  <c r="AT108" i="61" s="1"/>
  <c r="AV108" i="61" s="1"/>
  <c r="AQ87" i="61"/>
  <c r="AS87" i="61" s="1"/>
  <c r="AQ130" i="61"/>
  <c r="AS130" i="61" s="1"/>
  <c r="AR24" i="61"/>
  <c r="AT24" i="61" s="1"/>
  <c r="AV24" i="61" s="1"/>
  <c r="AR49" i="61"/>
  <c r="AT49" i="61" s="1"/>
  <c r="AV49" i="61" s="1"/>
  <c r="AR116" i="61"/>
  <c r="AT116" i="61" s="1"/>
  <c r="AV116" i="61" s="1"/>
  <c r="AR44" i="61"/>
  <c r="AT44" i="61" s="1"/>
  <c r="AV44" i="61" s="1"/>
  <c r="AQ132" i="61"/>
  <c r="AS132" i="61" s="1"/>
  <c r="AU132" i="61" s="1"/>
  <c r="AQ83" i="61"/>
  <c r="AS83" i="61" s="1"/>
  <c r="AU83" i="61" s="1"/>
  <c r="AQ25" i="61"/>
  <c r="AS25" i="61" s="1"/>
  <c r="AQ126" i="61"/>
  <c r="AS126" i="61" s="1"/>
  <c r="AR119" i="61"/>
  <c r="AT119" i="61" s="1"/>
  <c r="AV119" i="61" s="1"/>
  <c r="AR110" i="61"/>
  <c r="AT110" i="61" s="1"/>
  <c r="AV110" i="61" s="1"/>
  <c r="AR106" i="61"/>
  <c r="AT106" i="61" s="1"/>
  <c r="AV106" i="61" s="1"/>
  <c r="AQ65" i="61"/>
  <c r="AS65" i="61" s="1"/>
  <c r="AR139" i="61"/>
  <c r="AT139" i="61" s="1"/>
  <c r="AV139" i="61" s="1"/>
  <c r="AR98" i="61"/>
  <c r="AT98" i="61" s="1"/>
  <c r="AV98" i="61" s="1"/>
  <c r="AR118" i="61"/>
  <c r="AT118" i="61" s="1"/>
  <c r="AV118" i="61" s="1"/>
  <c r="AR26" i="61"/>
  <c r="AT26" i="61" s="1"/>
  <c r="AV26" i="61" s="1"/>
  <c r="AR82" i="61"/>
  <c r="AT82" i="61" s="1"/>
  <c r="AV82" i="61" s="1"/>
  <c r="AR67" i="61"/>
  <c r="AT67" i="61" s="1"/>
  <c r="AV67" i="61" s="1"/>
  <c r="AR42" i="61"/>
  <c r="AT42" i="61" s="1"/>
  <c r="AV42" i="61" s="1"/>
  <c r="AR140" i="61"/>
  <c r="AQ80" i="61"/>
  <c r="AS80" i="61" s="1"/>
  <c r="AU80" i="61" s="1"/>
  <c r="AQ27" i="61"/>
  <c r="AS27" i="61" s="1"/>
  <c r="AR29" i="61"/>
  <c r="AT29" i="61" s="1"/>
  <c r="AV29" i="61" s="1"/>
  <c r="AQ67" i="61"/>
  <c r="AS67" i="61" s="1"/>
  <c r="AQ119" i="61"/>
  <c r="AS119" i="61" s="1"/>
  <c r="AU119" i="61" s="1"/>
  <c r="AR94" i="61"/>
  <c r="AT94" i="61" s="1"/>
  <c r="AV94" i="61" s="1"/>
  <c r="AR72" i="61"/>
  <c r="AT72" i="61" s="1"/>
  <c r="AV72" i="61" s="1"/>
  <c r="AQ86" i="61"/>
  <c r="AS86" i="61" s="1"/>
  <c r="AR52" i="61"/>
  <c r="AT52" i="61" s="1"/>
  <c r="AV52" i="61" s="1"/>
  <c r="AR15" i="61"/>
  <c r="AT15" i="61" s="1"/>
  <c r="AV15" i="61" s="1"/>
  <c r="AQ15" i="61"/>
  <c r="AS15" i="61" s="1"/>
  <c r="AQ123" i="61"/>
  <c r="AS123" i="61" s="1"/>
  <c r="AU123" i="61" s="1"/>
  <c r="AQ29" i="61"/>
  <c r="AS29" i="61" s="1"/>
  <c r="AU29" i="61" s="1"/>
  <c r="AQ93" i="61"/>
  <c r="AS93" i="61" s="1"/>
  <c r="AU93" i="61" s="1"/>
  <c r="AR130" i="61"/>
  <c r="AT130" i="61" s="1"/>
  <c r="AV130" i="61" s="1"/>
  <c r="AQ142" i="61"/>
  <c r="AS142" i="61" s="1"/>
  <c r="AR120" i="61"/>
  <c r="AT120" i="61" s="1"/>
  <c r="AV120" i="61" s="1"/>
  <c r="AQ122" i="61"/>
  <c r="AS122" i="61" s="1"/>
  <c r="AU122" i="61" s="1"/>
  <c r="AQ107" i="61"/>
  <c r="AS107" i="61" s="1"/>
  <c r="AU107" i="61" s="1"/>
  <c r="AR31" i="61"/>
  <c r="AT31" i="61" s="1"/>
  <c r="AV31" i="61" s="1"/>
  <c r="AR85" i="61"/>
  <c r="AT85" i="61" s="1"/>
  <c r="AV85" i="61" s="1"/>
  <c r="AQ138" i="61"/>
  <c r="AS138" i="61" s="1"/>
  <c r="AR142" i="61"/>
  <c r="AT142" i="61" s="1"/>
  <c r="AV142" i="61" s="1"/>
  <c r="AR117" i="61"/>
  <c r="AT117" i="61" s="1"/>
  <c r="AV117" i="61" s="1"/>
  <c r="AR126" i="61"/>
  <c r="AT126" i="61" s="1"/>
  <c r="AV126" i="61" s="1"/>
  <c r="AR113" i="61"/>
  <c r="AT113" i="61" s="1"/>
  <c r="AV113" i="61" s="1"/>
  <c r="AQ20" i="61"/>
  <c r="AS20" i="61" s="1"/>
  <c r="AQ34" i="61"/>
  <c r="AS34" i="61" s="1"/>
  <c r="AU34" i="61" s="1"/>
  <c r="AQ97" i="61"/>
  <c r="AS97" i="61" s="1"/>
  <c r="AR25" i="61"/>
  <c r="AT25" i="61" s="1"/>
  <c r="AV25" i="61" s="1"/>
  <c r="AR54" i="61"/>
  <c r="AT54" i="61" s="1"/>
  <c r="AV54" i="61" s="1"/>
  <c r="AR101" i="61"/>
  <c r="AT101" i="61" s="1"/>
  <c r="AV101" i="61" s="1"/>
  <c r="AQ61" i="61"/>
  <c r="AS61" i="61" s="1"/>
  <c r="AR14" i="61"/>
  <c r="AT14" i="61" s="1"/>
  <c r="AV14" i="61" s="1"/>
  <c r="AR141" i="61"/>
  <c r="AT141" i="61" s="1"/>
  <c r="AV141" i="61" s="1"/>
  <c r="AR127" i="61"/>
  <c r="AT127" i="61" s="1"/>
  <c r="AV127" i="61" s="1"/>
  <c r="AR81" i="61"/>
  <c r="AT81" i="61" s="1"/>
  <c r="AV81" i="61" s="1"/>
  <c r="AQ22" i="61"/>
  <c r="AS22" i="61" s="1"/>
  <c r="AQ38" i="61"/>
  <c r="AS38" i="61" s="1"/>
  <c r="AQ49" i="61"/>
  <c r="AS49" i="61" s="1"/>
  <c r="AU49" i="61" s="1"/>
  <c r="AQ7" i="61"/>
  <c r="AS7" i="61" s="1"/>
  <c r="AW13" i="61"/>
  <c r="AQ47" i="61"/>
  <c r="AS47" i="61" s="1"/>
  <c r="AQ30" i="61"/>
  <c r="AS30" i="61" s="1"/>
  <c r="AU30" i="61" s="1"/>
  <c r="AQ76" i="61"/>
  <c r="AS76" i="61" s="1"/>
  <c r="AU76" i="61" s="1"/>
  <c r="AQ37" i="61"/>
  <c r="AS37" i="61" s="1"/>
  <c r="AU37" i="61" s="1"/>
  <c r="AQ140" i="61"/>
  <c r="AS140" i="61" s="1"/>
  <c r="AR20" i="61"/>
  <c r="AT20" i="61" s="1"/>
  <c r="AV20" i="61" s="1"/>
  <c r="AQ6" i="61"/>
  <c r="AS6" i="61" s="1"/>
  <c r="AR69" i="61"/>
  <c r="AT69" i="61" s="1"/>
  <c r="AV69" i="61" s="1"/>
  <c r="AR74" i="61"/>
  <c r="AT74" i="61" s="1"/>
  <c r="AV74" i="61" s="1"/>
  <c r="AR8" i="61"/>
  <c r="AT8" i="61" s="1"/>
  <c r="AV8" i="61" s="1"/>
  <c r="AR128" i="61"/>
  <c r="AT128" i="61" s="1"/>
  <c r="AV128" i="61" s="1"/>
  <c r="AQ79" i="61"/>
  <c r="AS79" i="61" s="1"/>
  <c r="AQ124" i="61"/>
  <c r="AS124" i="61" s="1"/>
  <c r="AR111" i="61"/>
  <c r="AT111" i="61" s="1"/>
  <c r="AV111" i="61" s="1"/>
  <c r="AQ131" i="61"/>
  <c r="AS131" i="61" s="1"/>
  <c r="AQ133" i="61"/>
  <c r="AS133" i="61" s="1"/>
  <c r="AQ98" i="61"/>
  <c r="AS98" i="61" s="1"/>
  <c r="AQ39" i="61"/>
  <c r="AS39" i="61" s="1"/>
  <c r="AQ70" i="61"/>
  <c r="AS70" i="61" s="1"/>
  <c r="AQ92" i="61"/>
  <c r="AS92" i="61" s="1"/>
  <c r="AR107" i="61"/>
  <c r="AT107" i="61" s="1"/>
  <c r="AV107" i="61" s="1"/>
  <c r="AQ146" i="61"/>
  <c r="AS146" i="61" s="1"/>
  <c r="AQ102" i="61"/>
  <c r="AS102" i="61" s="1"/>
  <c r="AU102" i="61" s="1"/>
  <c r="AR23" i="61"/>
  <c r="AT23" i="61" s="1"/>
  <c r="AV23" i="61" s="1"/>
  <c r="AR55" i="61"/>
  <c r="AT55" i="61" s="1"/>
  <c r="AV55" i="61" s="1"/>
  <c r="AR83" i="61"/>
  <c r="AT83" i="61" s="1"/>
  <c r="AV83" i="61" s="1"/>
  <c r="AR38" i="61"/>
  <c r="AT38" i="61" s="1"/>
  <c r="AV38" i="61" s="1"/>
  <c r="AR47" i="61"/>
  <c r="AT47" i="61" s="1"/>
  <c r="AV47" i="61" s="1"/>
  <c r="AR104" i="61"/>
  <c r="AT104" i="61" s="1"/>
  <c r="AV104" i="61" s="1"/>
  <c r="AQ24" i="61"/>
  <c r="AS24" i="61" s="1"/>
  <c r="AR109" i="61"/>
  <c r="AT109" i="61" s="1"/>
  <c r="AV109" i="61" s="1"/>
  <c r="AR99" i="61"/>
  <c r="AT99" i="61" s="1"/>
  <c r="AV99" i="61" s="1"/>
  <c r="AQ60" i="61"/>
  <c r="AS60" i="61" s="1"/>
  <c r="AU60" i="61" s="1"/>
  <c r="AU13" i="61"/>
  <c r="AR137" i="61"/>
  <c r="AR84" i="61"/>
  <c r="AT84" i="61" s="1"/>
  <c r="AV84" i="61" s="1"/>
  <c r="AR37" i="61"/>
  <c r="AT37" i="61" s="1"/>
  <c r="AV37" i="61" s="1"/>
  <c r="AQ88" i="61"/>
  <c r="AS88" i="61" s="1"/>
  <c r="AQ31" i="61"/>
  <c r="AS31" i="61" s="1"/>
  <c r="AQ106" i="61"/>
  <c r="AS106" i="61" s="1"/>
  <c r="AR50" i="61"/>
  <c r="AT50" i="61" s="1"/>
  <c r="AV50" i="61" s="1"/>
  <c r="AR103" i="61"/>
  <c r="AT103" i="61" s="1"/>
  <c r="AV103" i="61" s="1"/>
  <c r="AQ111" i="61"/>
  <c r="AS111" i="61" s="1"/>
  <c r="AR95" i="61"/>
  <c r="AT95" i="61" s="1"/>
  <c r="AV95" i="61" s="1"/>
  <c r="AR96" i="61"/>
  <c r="AT96" i="61" s="1"/>
  <c r="AV96" i="61" s="1"/>
  <c r="AR46" i="61"/>
  <c r="AT46" i="61" s="1"/>
  <c r="AV46" i="61" s="1"/>
  <c r="AR88" i="61"/>
  <c r="AT88" i="61" s="1"/>
  <c r="AV88" i="61" s="1"/>
  <c r="AR76" i="61"/>
  <c r="AT76" i="61" s="1"/>
  <c r="AV76" i="61" s="1"/>
  <c r="AQ62" i="61"/>
  <c r="AS62" i="61" s="1"/>
  <c r="AQ105" i="61"/>
  <c r="AS105" i="61" s="1"/>
  <c r="AQ36" i="61"/>
  <c r="AS36" i="61" s="1"/>
  <c r="AQ116" i="61"/>
  <c r="AS116" i="61" s="1"/>
  <c r="AQ59" i="61"/>
  <c r="AS59" i="61" s="1"/>
  <c r="AQ21" i="61"/>
  <c r="AS21" i="61" s="1"/>
  <c r="AU21" i="61" s="1"/>
  <c r="AQ135" i="61"/>
  <c r="AS135" i="61" s="1"/>
  <c r="AQ71" i="61"/>
  <c r="AS71" i="61" s="1"/>
  <c r="AR129" i="61"/>
  <c r="AT129" i="61" s="1"/>
  <c r="AV129" i="61" s="1"/>
  <c r="AQ56" i="61"/>
  <c r="AS56" i="61" s="1"/>
  <c r="AQ26" i="61"/>
  <c r="AS26" i="61" s="1"/>
  <c r="AU26" i="61" s="1"/>
  <c r="AR145" i="61"/>
  <c r="AT145" i="61" s="1"/>
  <c r="AV145" i="61" s="1"/>
  <c r="AR36" i="61"/>
  <c r="AT36" i="61" s="1"/>
  <c r="AV36" i="61" s="1"/>
  <c r="AQ32" i="61"/>
  <c r="AS32" i="61" s="1"/>
  <c r="AQ81" i="61"/>
  <c r="AS81" i="61" s="1"/>
  <c r="AQ100" i="61"/>
  <c r="AS100" i="61" s="1"/>
  <c r="AQ51" i="61"/>
  <c r="AS51" i="61" s="1"/>
  <c r="AR33" i="61"/>
  <c r="AT33" i="61" s="1"/>
  <c r="AV33" i="61" s="1"/>
  <c r="AQ109" i="61"/>
  <c r="AS109" i="61" s="1"/>
  <c r="AU109" i="61" s="1"/>
  <c r="AR123" i="61"/>
  <c r="AT123" i="61" s="1"/>
  <c r="AV123" i="61" s="1"/>
  <c r="AQ104" i="61"/>
  <c r="AS104" i="61" s="1"/>
  <c r="AR57" i="61"/>
  <c r="AT57" i="61" s="1"/>
  <c r="AV57" i="61" s="1"/>
  <c r="AR22" i="61"/>
  <c r="AT22" i="61" s="1"/>
  <c r="AV22" i="61" s="1"/>
  <c r="AR53" i="61"/>
  <c r="AT53" i="61" s="1"/>
  <c r="AV53" i="61" s="1"/>
  <c r="AQ33" i="61"/>
  <c r="AS33" i="61" s="1"/>
  <c r="AQ14" i="61"/>
  <c r="AS14" i="61" s="1"/>
  <c r="AQ57" i="61"/>
  <c r="AS57" i="61" s="1"/>
  <c r="AQ144" i="61"/>
  <c r="AS144" i="61" s="1"/>
  <c r="AR114" i="61"/>
  <c r="AT114" i="61" s="1"/>
  <c r="AV114" i="61" s="1"/>
  <c r="AR92" i="61"/>
  <c r="AT92" i="61" s="1"/>
  <c r="AV92" i="61" s="1"/>
  <c r="AQ95" i="61"/>
  <c r="AS95" i="61" s="1"/>
  <c r="AR146" i="61"/>
  <c r="AQ74" i="61"/>
  <c r="AS74" i="61" s="1"/>
  <c r="AQ50" i="61"/>
  <c r="AS50" i="61" s="1"/>
  <c r="AR86" i="61"/>
  <c r="AT86" i="61" s="1"/>
  <c r="AV86" i="61" s="1"/>
  <c r="AR64" i="61"/>
  <c r="AT64" i="61" s="1"/>
  <c r="AV64" i="61" s="1"/>
  <c r="AR63" i="61"/>
  <c r="AT63" i="61" s="1"/>
  <c r="AV63" i="61" s="1"/>
  <c r="AR62" i="61"/>
  <c r="AT62" i="61" s="1"/>
  <c r="AV62" i="61" s="1"/>
  <c r="AR71" i="61"/>
  <c r="AT71" i="61" s="1"/>
  <c r="AV71" i="61" s="1"/>
  <c r="AQ66" i="61"/>
  <c r="AS66" i="61" s="1"/>
  <c r="AR93" i="61"/>
  <c r="AT93" i="61" s="1"/>
  <c r="AV93" i="61" s="1"/>
  <c r="AR48" i="61"/>
  <c r="AT48" i="61" s="1"/>
  <c r="AV48" i="61" s="1"/>
  <c r="AQ99" i="61"/>
  <c r="AS99" i="61" s="1"/>
  <c r="AU99" i="61" s="1"/>
  <c r="AQ16" i="61"/>
  <c r="AS16" i="61" s="1"/>
  <c r="AQ9" i="61"/>
  <c r="AS9" i="61" s="1"/>
  <c r="AR19" i="61"/>
  <c r="AT19" i="61" s="1"/>
  <c r="AV19" i="61" s="1"/>
  <c r="AQ43" i="61"/>
  <c r="AS43" i="61" s="1"/>
  <c r="AR124" i="61"/>
  <c r="AT124" i="61" s="1"/>
  <c r="AV124" i="61" s="1"/>
  <c r="M28" i="61"/>
  <c r="N5" i="61"/>
  <c r="O137" i="61"/>
  <c r="AX5" i="61"/>
  <c r="AT5" i="61"/>
  <c r="BD143" i="61" l="1"/>
  <c r="BD14" i="61"/>
  <c r="BD83" i="61"/>
  <c r="AX46" i="61"/>
  <c r="AX64" i="61"/>
  <c r="AX40" i="61"/>
  <c r="AX85" i="61"/>
  <c r="AX55" i="61"/>
  <c r="AX119" i="61"/>
  <c r="AX123" i="61"/>
  <c r="AX133" i="61"/>
  <c r="AX19" i="61"/>
  <c r="AX32" i="61"/>
  <c r="AW89" i="61"/>
  <c r="AW9" i="61"/>
  <c r="AW103" i="61"/>
  <c r="AX63" i="61"/>
  <c r="AX128" i="61"/>
  <c r="BD8" i="61"/>
  <c r="AX82" i="61"/>
  <c r="AX125" i="61"/>
  <c r="AX93" i="61"/>
  <c r="AW144" i="61"/>
  <c r="AW21" i="61"/>
  <c r="AW60" i="61"/>
  <c r="AW70" i="61"/>
  <c r="AX11" i="61"/>
  <c r="AW76" i="61"/>
  <c r="AW112" i="61"/>
  <c r="AW115" i="61"/>
  <c r="AW30" i="61"/>
  <c r="AW97" i="61"/>
  <c r="AX115" i="61"/>
  <c r="AX92" i="61"/>
  <c r="AX36" i="61"/>
  <c r="AX95" i="61"/>
  <c r="AW88" i="61"/>
  <c r="AX83" i="61"/>
  <c r="AX74" i="61"/>
  <c r="AX24" i="61"/>
  <c r="AW63" i="61"/>
  <c r="AX114" i="61"/>
  <c r="AX145" i="61"/>
  <c r="AX37" i="61"/>
  <c r="AX81" i="61"/>
  <c r="AW78" i="61"/>
  <c r="AX21" i="61"/>
  <c r="AX57" i="61"/>
  <c r="AW59" i="61"/>
  <c r="AW39" i="61"/>
  <c r="AW47" i="61"/>
  <c r="BD126" i="61"/>
  <c r="AX140" i="61"/>
  <c r="AT140" i="61"/>
  <c r="AV140" i="61" s="1"/>
  <c r="BD137" i="61" s="1"/>
  <c r="AW16" i="61"/>
  <c r="AX62" i="61"/>
  <c r="AW104" i="61"/>
  <c r="AW116" i="61"/>
  <c r="AX137" i="61"/>
  <c r="AT137" i="61"/>
  <c r="AV137" i="61" s="1"/>
  <c r="AW98" i="61"/>
  <c r="AW29" i="61"/>
  <c r="AX30" i="61"/>
  <c r="AW110" i="61"/>
  <c r="AX90" i="61"/>
  <c r="AX146" i="61"/>
  <c r="AT146" i="61"/>
  <c r="AV146" i="61" s="1"/>
  <c r="AW32" i="61"/>
  <c r="AX96" i="61"/>
  <c r="AX38" i="61"/>
  <c r="AX8" i="61"/>
  <c r="AW119" i="61"/>
  <c r="AW118" i="61"/>
  <c r="AW113" i="61"/>
  <c r="AX48" i="61"/>
  <c r="AW74" i="61"/>
  <c r="AX53" i="61"/>
  <c r="AW56" i="61"/>
  <c r="AW62" i="61"/>
  <c r="AW106" i="61"/>
  <c r="AX109" i="61"/>
  <c r="AW146" i="61"/>
  <c r="AW124" i="61"/>
  <c r="AW7" i="61"/>
  <c r="AX52" i="61"/>
  <c r="AX18" i="61"/>
  <c r="AX143" i="61"/>
  <c r="AW8" i="61"/>
  <c r="AX79" i="61"/>
  <c r="BD13" i="61"/>
  <c r="BD21" i="61"/>
  <c r="AX33" i="61"/>
  <c r="AX129" i="61"/>
  <c r="AX76" i="61"/>
  <c r="AW24" i="61"/>
  <c r="AX107" i="61"/>
  <c r="AW6" i="61"/>
  <c r="BB6" i="61" s="1"/>
  <c r="A6" i="61" s="1"/>
  <c r="AW61" i="61"/>
  <c r="AW80" i="61"/>
  <c r="AX51" i="61"/>
  <c r="AX135" i="61"/>
  <c r="AX78" i="61"/>
  <c r="BD17" i="61"/>
  <c r="AX56" i="61"/>
  <c r="AW66" i="61"/>
  <c r="AW14" i="61"/>
  <c r="AW51" i="61"/>
  <c r="AW71" i="61"/>
  <c r="AX103" i="61"/>
  <c r="AX104" i="61"/>
  <c r="AW131" i="61"/>
  <c r="AX20" i="61"/>
  <c r="AX126" i="61"/>
  <c r="AX139" i="61"/>
  <c r="AW108" i="61"/>
  <c r="AX59" i="61"/>
  <c r="AX80" i="61"/>
  <c r="BD53" i="61"/>
  <c r="BD125" i="61"/>
  <c r="AX124" i="61"/>
  <c r="AW50" i="61"/>
  <c r="AW33" i="61"/>
  <c r="AW100" i="61"/>
  <c r="AW105" i="61"/>
  <c r="AX50" i="61"/>
  <c r="AW102" i="61"/>
  <c r="AX111" i="61"/>
  <c r="AW140" i="61"/>
  <c r="AX120" i="61"/>
  <c r="AW132" i="61"/>
  <c r="AW69" i="61"/>
  <c r="AX144" i="61"/>
  <c r="AX41" i="61"/>
  <c r="AU31" i="61"/>
  <c r="AU92" i="61"/>
  <c r="BC91" i="61" s="1"/>
  <c r="AU38" i="61"/>
  <c r="BD140" i="61"/>
  <c r="AU15" i="61"/>
  <c r="AU16" i="61"/>
  <c r="AU66" i="61"/>
  <c r="AU144" i="61"/>
  <c r="AU100" i="61"/>
  <c r="BC98" i="61" s="1"/>
  <c r="AU71" i="61"/>
  <c r="AU116" i="61"/>
  <c r="AU106" i="61"/>
  <c r="AU98" i="61"/>
  <c r="AU124" i="61"/>
  <c r="AU140" i="61"/>
  <c r="AU47" i="61"/>
  <c r="AW22" i="61"/>
  <c r="AX14" i="61"/>
  <c r="AX25" i="61"/>
  <c r="AX113" i="61"/>
  <c r="AW138" i="61"/>
  <c r="AW122" i="61"/>
  <c r="AW93" i="61"/>
  <c r="AX15" i="61"/>
  <c r="AX94" i="61"/>
  <c r="AW27" i="61"/>
  <c r="AX67" i="61"/>
  <c r="AX98" i="61"/>
  <c r="AX110" i="61"/>
  <c r="AW83" i="61"/>
  <c r="AX49" i="61"/>
  <c r="AX108" i="61"/>
  <c r="AW121" i="61"/>
  <c r="AW64" i="61"/>
  <c r="AW52" i="61"/>
  <c r="AW101" i="61"/>
  <c r="AX12" i="61"/>
  <c r="AW129" i="61"/>
  <c r="AW91" i="61"/>
  <c r="AX34" i="61"/>
  <c r="AW117" i="61"/>
  <c r="AW84" i="61"/>
  <c r="AX60" i="61"/>
  <c r="AW125" i="61"/>
  <c r="AX131" i="61"/>
  <c r="AW41" i="61"/>
  <c r="AX138" i="61"/>
  <c r="AW42" i="61"/>
  <c r="AW45" i="61"/>
  <c r="AW85" i="61"/>
  <c r="AW114" i="61"/>
  <c r="AW12" i="61"/>
  <c r="AX105" i="61"/>
  <c r="AW19" i="61"/>
  <c r="AW28" i="61"/>
  <c r="AX13" i="61"/>
  <c r="BB13" i="61" s="1"/>
  <c r="A13" i="61" s="1"/>
  <c r="AX10" i="61"/>
  <c r="AX122" i="61"/>
  <c r="AW77" i="61"/>
  <c r="AW94" i="61"/>
  <c r="AW55" i="61"/>
  <c r="AU81" i="61"/>
  <c r="BC79" i="61" s="1"/>
  <c r="AW43" i="61"/>
  <c r="AW99" i="61"/>
  <c r="AX71" i="61"/>
  <c r="AX86" i="61"/>
  <c r="AW95" i="61"/>
  <c r="AW57" i="61"/>
  <c r="AX22" i="61"/>
  <c r="AW109" i="61"/>
  <c r="AW81" i="61"/>
  <c r="AW26" i="61"/>
  <c r="AW135" i="61"/>
  <c r="AW36" i="61"/>
  <c r="AX88" i="61"/>
  <c r="AW111" i="61"/>
  <c r="AW31" i="61"/>
  <c r="AX84" i="61"/>
  <c r="AX99" i="61"/>
  <c r="AX47" i="61"/>
  <c r="AX23" i="61"/>
  <c r="AW92" i="61"/>
  <c r="AW133" i="61"/>
  <c r="AW79" i="61"/>
  <c r="AX69" i="61"/>
  <c r="AW37" i="61"/>
  <c r="AU22" i="61"/>
  <c r="AU138" i="61"/>
  <c r="AU27" i="61"/>
  <c r="AU121" i="61"/>
  <c r="AU64" i="61"/>
  <c r="AU101" i="61"/>
  <c r="AU129" i="61"/>
  <c r="BC126" i="61" s="1"/>
  <c r="AU84" i="61"/>
  <c r="BC83" i="61" s="1"/>
  <c r="AU125" i="61"/>
  <c r="AU41" i="61"/>
  <c r="AU45" i="61"/>
  <c r="AU114" i="61"/>
  <c r="AU12" i="61"/>
  <c r="AU19" i="61"/>
  <c r="BC17" i="61" s="1"/>
  <c r="AU28" i="61"/>
  <c r="AU55" i="61"/>
  <c r="AU36" i="61"/>
  <c r="AU61" i="61"/>
  <c r="AU97" i="61"/>
  <c r="AU78" i="61"/>
  <c r="AU69" i="61"/>
  <c r="AU118" i="61"/>
  <c r="AU112" i="61"/>
  <c r="AU89" i="61"/>
  <c r="AU63" i="61"/>
  <c r="AU8" i="61"/>
  <c r="BD79" i="61"/>
  <c r="AU113" i="61"/>
  <c r="BD78" i="61"/>
  <c r="BD132" i="61"/>
  <c r="BC101" i="61"/>
  <c r="AU111" i="61"/>
  <c r="AU7" i="61"/>
  <c r="AU50" i="61"/>
  <c r="BD91" i="61"/>
  <c r="AU14" i="61"/>
  <c r="BD32" i="61"/>
  <c r="AU32" i="61"/>
  <c r="AU56" i="61"/>
  <c r="AU105" i="61"/>
  <c r="BD101" i="61"/>
  <c r="AU70" i="61"/>
  <c r="AU131" i="61"/>
  <c r="AU6" i="61"/>
  <c r="AW49" i="61"/>
  <c r="AX127" i="61"/>
  <c r="AX101" i="61"/>
  <c r="AW34" i="61"/>
  <c r="AX117" i="61"/>
  <c r="AX31" i="61"/>
  <c r="AW142" i="61"/>
  <c r="AW123" i="61"/>
  <c r="AW86" i="61"/>
  <c r="AW67" i="61"/>
  <c r="AX26" i="61"/>
  <c r="AW65" i="61"/>
  <c r="AW126" i="61"/>
  <c r="AX44" i="61"/>
  <c r="AW130" i="61"/>
  <c r="AW136" i="61"/>
  <c r="BB136" i="61" s="1"/>
  <c r="BG136" i="61" s="1"/>
  <c r="AW35" i="61"/>
  <c r="AX17" i="61"/>
  <c r="AX66" i="61"/>
  <c r="AW40" i="61"/>
  <c r="AX89" i="61"/>
  <c r="AW75" i="61"/>
  <c r="AW141" i="61"/>
  <c r="AX73" i="61"/>
  <c r="AX121" i="61"/>
  <c r="AX65" i="61"/>
  <c r="AX102" i="61"/>
  <c r="AX91" i="61"/>
  <c r="AW127" i="61"/>
  <c r="AX9" i="61"/>
  <c r="AW128" i="61"/>
  <c r="AW44" i="61"/>
  <c r="AX16" i="61"/>
  <c r="AW145" i="61"/>
  <c r="AX61" i="61"/>
  <c r="AX39" i="61"/>
  <c r="AW11" i="61"/>
  <c r="AX132" i="61"/>
  <c r="AW23" i="61"/>
  <c r="AX75" i="61"/>
  <c r="AX77" i="61"/>
  <c r="AW46" i="61"/>
  <c r="AX28" i="61"/>
  <c r="AX35" i="61"/>
  <c r="AU95" i="61"/>
  <c r="AU135" i="61"/>
  <c r="BD112" i="61"/>
  <c r="AU142" i="61"/>
  <c r="BC140" i="61" s="1"/>
  <c r="AU86" i="61"/>
  <c r="AU67" i="61"/>
  <c r="AU65" i="61"/>
  <c r="AU126" i="61"/>
  <c r="AU130" i="61"/>
  <c r="AU35" i="61"/>
  <c r="AU40" i="61"/>
  <c r="AU75" i="61"/>
  <c r="AU44" i="61"/>
  <c r="AU145" i="61"/>
  <c r="AU11" i="61"/>
  <c r="BD131" i="61"/>
  <c r="AU23" i="61"/>
  <c r="AU46" i="61"/>
  <c r="AU79" i="61"/>
  <c r="AU9" i="61"/>
  <c r="BC8" i="61" s="1"/>
  <c r="AU74" i="61"/>
  <c r="AU33" i="61"/>
  <c r="AU104" i="61"/>
  <c r="AU51" i="61"/>
  <c r="AU59" i="61"/>
  <c r="AU62" i="61"/>
  <c r="BD95" i="61"/>
  <c r="BD45" i="61"/>
  <c r="AU88" i="61"/>
  <c r="AU24" i="61"/>
  <c r="BD82" i="61"/>
  <c r="AU146" i="61"/>
  <c r="AU39" i="61"/>
  <c r="BD7" i="61"/>
  <c r="AW38" i="61"/>
  <c r="AX141" i="61"/>
  <c r="AX54" i="61"/>
  <c r="AW20" i="61"/>
  <c r="AX142" i="61"/>
  <c r="AW107" i="61"/>
  <c r="AX130" i="61"/>
  <c r="AW15" i="61"/>
  <c r="AX72" i="61"/>
  <c r="AX29" i="61"/>
  <c r="AX42" i="61"/>
  <c r="AX118" i="61"/>
  <c r="AX106" i="61"/>
  <c r="AW25" i="61"/>
  <c r="AX116" i="61"/>
  <c r="AW87" i="61"/>
  <c r="AX68" i="61"/>
  <c r="AW53" i="61"/>
  <c r="AX134" i="61"/>
  <c r="AW54" i="61"/>
  <c r="AW72" i="61"/>
  <c r="AW90" i="61"/>
  <c r="AX97" i="61"/>
  <c r="AW68" i="61"/>
  <c r="AW48" i="61"/>
  <c r="AW58" i="61"/>
  <c r="AX112" i="61"/>
  <c r="AW96" i="61"/>
  <c r="AW139" i="61"/>
  <c r="AW120" i="61"/>
  <c r="AX43" i="61"/>
  <c r="AX58" i="61"/>
  <c r="AW82" i="61"/>
  <c r="AX27" i="61"/>
  <c r="AW10" i="61"/>
  <c r="AX87" i="61"/>
  <c r="AX45" i="61"/>
  <c r="AX100" i="61"/>
  <c r="AX70" i="61"/>
  <c r="AW134" i="61"/>
  <c r="AW143" i="61"/>
  <c r="AW18" i="61"/>
  <c r="AW73" i="61"/>
  <c r="AX7" i="61"/>
  <c r="AW17" i="61"/>
  <c r="AU43" i="61"/>
  <c r="AU57" i="61"/>
  <c r="AU133" i="61"/>
  <c r="AU20" i="61"/>
  <c r="BD28" i="61"/>
  <c r="AU25" i="61"/>
  <c r="AU87" i="61"/>
  <c r="AU53" i="61"/>
  <c r="AU54" i="61"/>
  <c r="AU72" i="61"/>
  <c r="AU90" i="61"/>
  <c r="AU48" i="61"/>
  <c r="AU58" i="61"/>
  <c r="AU96" i="61"/>
  <c r="AU139" i="61"/>
  <c r="BD35" i="61"/>
  <c r="BD54" i="61"/>
  <c r="BD86" i="61"/>
  <c r="BD98" i="61"/>
  <c r="BD69" i="61"/>
  <c r="AU134" i="61"/>
  <c r="AU143" i="61"/>
  <c r="AU73" i="61"/>
  <c r="BD6" i="61"/>
  <c r="AU17" i="61"/>
  <c r="AU115" i="61"/>
  <c r="AB124" i="61"/>
  <c r="Y5" i="61"/>
  <c r="Y148" i="61" s="1"/>
  <c r="N124" i="61"/>
  <c r="M5" i="61"/>
  <c r="AQ5" i="61"/>
  <c r="AC143" i="61"/>
  <c r="O143" i="61"/>
  <c r="BD5" i="61"/>
  <c r="AV5" i="61"/>
  <c r="BB143" i="61" l="1"/>
  <c r="BB30" i="61"/>
  <c r="BG30" i="61" s="1"/>
  <c r="BB63" i="61"/>
  <c r="BG63" i="61" s="1"/>
  <c r="BE83" i="61"/>
  <c r="BC143" i="61"/>
  <c r="BE143" i="61" s="1"/>
  <c r="BB40" i="61"/>
  <c r="BG40" i="61" s="1"/>
  <c r="BC137" i="61"/>
  <c r="BE137" i="61" s="1"/>
  <c r="BB37" i="61"/>
  <c r="A37" i="61" s="1"/>
  <c r="BB19" i="61"/>
  <c r="BG19" i="61" s="1"/>
  <c r="BB119" i="61"/>
  <c r="BG119" i="61" s="1"/>
  <c r="BE8" i="61"/>
  <c r="BB36" i="61"/>
  <c r="BG36" i="61" s="1"/>
  <c r="BB89" i="61"/>
  <c r="BG89" i="61" s="1"/>
  <c r="BB113" i="61"/>
  <c r="BG113" i="61" s="1"/>
  <c r="BB132" i="61"/>
  <c r="A132" i="61" s="1"/>
  <c r="BB9" i="61"/>
  <c r="BG9" i="61" s="1"/>
  <c r="BB85" i="61"/>
  <c r="BG85" i="61" s="1"/>
  <c r="BB8" i="61"/>
  <c r="A8" i="61" s="1"/>
  <c r="BB62" i="61"/>
  <c r="BG62" i="61" s="1"/>
  <c r="BB144" i="61"/>
  <c r="BG144" i="61" s="1"/>
  <c r="BB66" i="61"/>
  <c r="BG66" i="61" s="1"/>
  <c r="BB74" i="61"/>
  <c r="BG74" i="61" s="1"/>
  <c r="BB16" i="61"/>
  <c r="BG16" i="61" s="1"/>
  <c r="BE17" i="61"/>
  <c r="BB123" i="61"/>
  <c r="BG123" i="61" s="1"/>
  <c r="BB139" i="61"/>
  <c r="BG139" i="61" s="1"/>
  <c r="BB43" i="61"/>
  <c r="BG43" i="61" s="1"/>
  <c r="BB77" i="61"/>
  <c r="BG77" i="61" s="1"/>
  <c r="BB25" i="61"/>
  <c r="BG25" i="61" s="1"/>
  <c r="BB126" i="61"/>
  <c r="A126" i="61" s="1"/>
  <c r="BB88" i="61"/>
  <c r="BG88" i="61" s="1"/>
  <c r="BB59" i="61"/>
  <c r="BG59" i="61" s="1"/>
  <c r="BB46" i="61"/>
  <c r="A46" i="61" s="1"/>
  <c r="BB67" i="61"/>
  <c r="BG67" i="61" s="1"/>
  <c r="BE126" i="61"/>
  <c r="BB124" i="61"/>
  <c r="BB38" i="61"/>
  <c r="A38" i="61" s="1"/>
  <c r="BB64" i="61"/>
  <c r="A64" i="61" s="1"/>
  <c r="BB24" i="61"/>
  <c r="BG24" i="61" s="1"/>
  <c r="BB21" i="61"/>
  <c r="A21" i="61" s="1"/>
  <c r="BB44" i="61"/>
  <c r="BG44" i="61" s="1"/>
  <c r="BB112" i="61"/>
  <c r="A112" i="61" s="1"/>
  <c r="BB28" i="61"/>
  <c r="A28" i="61" s="1"/>
  <c r="BB129" i="61"/>
  <c r="BG129" i="61" s="1"/>
  <c r="BB51" i="61"/>
  <c r="BG51" i="61" s="1"/>
  <c r="BB33" i="61"/>
  <c r="A33" i="61" s="1"/>
  <c r="BB32" i="61"/>
  <c r="A32" i="61" s="1"/>
  <c r="BB95" i="61"/>
  <c r="A95" i="61" s="1"/>
  <c r="BB18" i="61"/>
  <c r="BG18" i="61" s="1"/>
  <c r="BB29" i="61"/>
  <c r="BG29" i="61" s="1"/>
  <c r="BB138" i="61"/>
  <c r="BG138" i="61" s="1"/>
  <c r="BB80" i="61"/>
  <c r="BG80" i="61" s="1"/>
  <c r="BB133" i="61"/>
  <c r="BG133" i="61" s="1"/>
  <c r="BB105" i="61"/>
  <c r="BG105" i="61" s="1"/>
  <c r="BB49" i="61"/>
  <c r="BG49" i="61" s="1"/>
  <c r="BB12" i="61"/>
  <c r="BG12" i="61" s="1"/>
  <c r="BB125" i="61"/>
  <c r="A125" i="61" s="1"/>
  <c r="BB98" i="61"/>
  <c r="A98" i="61" s="1"/>
  <c r="BB96" i="61"/>
  <c r="A96" i="61" s="1"/>
  <c r="BB55" i="61"/>
  <c r="BG55" i="61" s="1"/>
  <c r="BB122" i="61"/>
  <c r="BG122" i="61" s="1"/>
  <c r="BB58" i="61"/>
  <c r="BG58" i="61" s="1"/>
  <c r="BB53" i="61"/>
  <c r="A53" i="61" s="1"/>
  <c r="BB11" i="61"/>
  <c r="BG11" i="61" s="1"/>
  <c r="BB135" i="61"/>
  <c r="A135" i="61" s="1"/>
  <c r="BB47" i="61"/>
  <c r="BG47" i="61" s="1"/>
  <c r="BB108" i="61"/>
  <c r="BG108" i="61" s="1"/>
  <c r="BB76" i="61"/>
  <c r="BB78" i="61"/>
  <c r="A78" i="61" s="1"/>
  <c r="BB103" i="61"/>
  <c r="A103" i="61" s="1"/>
  <c r="BB137" i="61"/>
  <c r="BB50" i="61"/>
  <c r="A50" i="61" s="1"/>
  <c r="BB39" i="61"/>
  <c r="A39" i="61" s="1"/>
  <c r="BB7" i="61"/>
  <c r="A7" i="61" s="1"/>
  <c r="BB73" i="61"/>
  <c r="BG73" i="61" s="1"/>
  <c r="BB82" i="61"/>
  <c r="A82" i="61" s="1"/>
  <c r="BB116" i="61"/>
  <c r="A116" i="61" s="1"/>
  <c r="BB61" i="61"/>
  <c r="BG61" i="61" s="1"/>
  <c r="BB41" i="61"/>
  <c r="BG41" i="61" s="1"/>
  <c r="BB83" i="61"/>
  <c r="A83" i="61" s="1"/>
  <c r="BB70" i="61"/>
  <c r="BG70" i="61" s="1"/>
  <c r="BB75" i="61"/>
  <c r="BG75" i="61" s="1"/>
  <c r="BB114" i="61"/>
  <c r="BG114" i="61" s="1"/>
  <c r="BB104" i="61"/>
  <c r="BG104" i="61" s="1"/>
  <c r="BB115" i="61"/>
  <c r="BG115" i="61" s="1"/>
  <c r="BB10" i="61"/>
  <c r="BG10" i="61" s="1"/>
  <c r="BB128" i="61"/>
  <c r="BB92" i="61"/>
  <c r="BG92" i="61" s="1"/>
  <c r="BB56" i="61"/>
  <c r="BG56" i="61" s="1"/>
  <c r="BB22" i="61"/>
  <c r="BG22" i="61" s="1"/>
  <c r="BB131" i="61"/>
  <c r="A131" i="61" s="1"/>
  <c r="BB93" i="61"/>
  <c r="BB17" i="61"/>
  <c r="A17" i="61" s="1"/>
  <c r="BB106" i="61"/>
  <c r="BG106" i="61" s="1"/>
  <c r="BB60" i="61"/>
  <c r="BB48" i="61"/>
  <c r="BG48" i="61" s="1"/>
  <c r="BB145" i="61"/>
  <c r="A145" i="61" s="1"/>
  <c r="BB118" i="61"/>
  <c r="A118" i="61" s="1"/>
  <c r="BB102" i="61"/>
  <c r="BB14" i="61"/>
  <c r="A14" i="61" s="1"/>
  <c r="BB87" i="61"/>
  <c r="A87" i="61" s="1"/>
  <c r="BB15" i="61"/>
  <c r="BG15" i="61" s="1"/>
  <c r="BB121" i="61"/>
  <c r="BG121" i="61" s="1"/>
  <c r="BB97" i="61"/>
  <c r="BG97" i="61" s="1"/>
  <c r="BB110" i="61"/>
  <c r="BB69" i="61"/>
  <c r="A69" i="61" s="1"/>
  <c r="BB52" i="61"/>
  <c r="BG52" i="61" s="1"/>
  <c r="BB140" i="61"/>
  <c r="A140" i="61" s="1"/>
  <c r="BB79" i="61"/>
  <c r="A79" i="61" s="1"/>
  <c r="BB57" i="61"/>
  <c r="BG57" i="61" s="1"/>
  <c r="BB130" i="61"/>
  <c r="A130" i="61" s="1"/>
  <c r="BB81" i="61"/>
  <c r="A81" i="61" s="1"/>
  <c r="BB20" i="61"/>
  <c r="BG20" i="61" s="1"/>
  <c r="BB100" i="61"/>
  <c r="BG100" i="61" s="1"/>
  <c r="BB120" i="61"/>
  <c r="BG120" i="61" s="1"/>
  <c r="BB90" i="61"/>
  <c r="A90" i="61" s="1"/>
  <c r="BB86" i="61"/>
  <c r="A86" i="61" s="1"/>
  <c r="BB72" i="61"/>
  <c r="BG72" i="61" s="1"/>
  <c r="BB142" i="61"/>
  <c r="BG142" i="61" s="1"/>
  <c r="BB146" i="61"/>
  <c r="BG146" i="61" s="1"/>
  <c r="BB111" i="61"/>
  <c r="BG111" i="61" s="1"/>
  <c r="BB54" i="61"/>
  <c r="A54" i="61" s="1"/>
  <c r="BE140" i="61"/>
  <c r="BB34" i="61"/>
  <c r="BB71" i="61"/>
  <c r="BG71" i="61" s="1"/>
  <c r="BC132" i="61"/>
  <c r="BE132" i="61" s="1"/>
  <c r="BC112" i="61"/>
  <c r="BE112" i="61" s="1"/>
  <c r="A136" i="61"/>
  <c r="BB84" i="61"/>
  <c r="BG84" i="61" s="1"/>
  <c r="BB27" i="61"/>
  <c r="BG27" i="61" s="1"/>
  <c r="BB134" i="61"/>
  <c r="BG134" i="61" s="1"/>
  <c r="BC28" i="61"/>
  <c r="BE28" i="61" s="1"/>
  <c r="BC5" i="61"/>
  <c r="BE5" i="61" s="1"/>
  <c r="BB23" i="61"/>
  <c r="BG23" i="61" s="1"/>
  <c r="BB45" i="61"/>
  <c r="A45" i="61" s="1"/>
  <c r="BB94" i="61"/>
  <c r="BB65" i="61"/>
  <c r="BG65" i="61" s="1"/>
  <c r="BB99" i="61"/>
  <c r="BC14" i="61"/>
  <c r="BE14" i="61" s="1"/>
  <c r="BB107" i="61"/>
  <c r="BG107" i="61" s="1"/>
  <c r="BB101" i="61"/>
  <c r="A101" i="61" s="1"/>
  <c r="BE101" i="61"/>
  <c r="BB109" i="61"/>
  <c r="BE98" i="61"/>
  <c r="BC95" i="61"/>
  <c r="BE95" i="61" s="1"/>
  <c r="BB35" i="61"/>
  <c r="A35" i="61" s="1"/>
  <c r="BC131" i="61"/>
  <c r="BE131" i="61" s="1"/>
  <c r="BB31" i="61"/>
  <c r="BG31" i="61" s="1"/>
  <c r="BB141" i="61"/>
  <c r="BC45" i="61"/>
  <c r="BE45" i="61" s="1"/>
  <c r="BC53" i="61"/>
  <c r="BE53" i="61" s="1"/>
  <c r="BC6" i="61"/>
  <c r="BE6" i="61" s="1"/>
  <c r="BG6" i="61" s="1"/>
  <c r="BB26" i="61"/>
  <c r="BB117" i="61"/>
  <c r="BE91" i="61"/>
  <c r="BC125" i="61"/>
  <c r="BE125" i="61" s="1"/>
  <c r="BC69" i="61"/>
  <c r="BE69" i="61" s="1"/>
  <c r="BC54" i="61"/>
  <c r="BE54" i="61" s="1"/>
  <c r="BC21" i="61"/>
  <c r="BE21" i="61" s="1"/>
  <c r="BB42" i="61"/>
  <c r="BC35" i="61"/>
  <c r="BE35" i="61" s="1"/>
  <c r="BC32" i="61"/>
  <c r="BE32" i="61" s="1"/>
  <c r="BC78" i="61"/>
  <c r="BE78" i="61" s="1"/>
  <c r="BB127" i="61"/>
  <c r="BC7" i="61"/>
  <c r="BE7" i="61" s="1"/>
  <c r="BB91" i="61"/>
  <c r="A91" i="61" s="1"/>
  <c r="BC13" i="61"/>
  <c r="BE13" i="61" s="1"/>
  <c r="BG13" i="61" s="1"/>
  <c r="BC82" i="61"/>
  <c r="BE82" i="61" s="1"/>
  <c r="BE79" i="61"/>
  <c r="BC86" i="61"/>
  <c r="BE86" i="61" s="1"/>
  <c r="BB68" i="61"/>
  <c r="AW5" i="61"/>
  <c r="AS5" i="61"/>
  <c r="M124" i="61"/>
  <c r="AJ124" i="61" s="1" a="1"/>
  <c r="AJ124" i="61" s="1"/>
  <c r="BE124" i="61" s="1"/>
  <c r="AB137" i="61"/>
  <c r="N137" i="61"/>
  <c r="AC146" i="61"/>
  <c r="O146" i="61"/>
  <c r="AZ148" i="61" s="1"/>
  <c r="A30" i="61" l="1"/>
  <c r="BG143" i="61"/>
  <c r="BG46" i="61"/>
  <c r="BG37" i="61"/>
  <c r="A63" i="61"/>
  <c r="A40" i="61"/>
  <c r="A11" i="61"/>
  <c r="A119" i="61"/>
  <c r="BG82" i="61"/>
  <c r="BG7" i="61"/>
  <c r="A19" i="61"/>
  <c r="BG137" i="61"/>
  <c r="A113" i="61"/>
  <c r="A66" i="61"/>
  <c r="BG38" i="61"/>
  <c r="A25" i="61"/>
  <c r="BG90" i="61"/>
  <c r="BG14" i="61"/>
  <c r="A144" i="61"/>
  <c r="A36" i="61"/>
  <c r="A133" i="61"/>
  <c r="A89" i="61"/>
  <c r="BG132" i="61"/>
  <c r="BG17" i="61"/>
  <c r="A85" i="61"/>
  <c r="A18" i="61"/>
  <c r="BG125" i="61"/>
  <c r="A123" i="61"/>
  <c r="A44" i="61"/>
  <c r="A56" i="61"/>
  <c r="BG8" i="61"/>
  <c r="A139" i="61"/>
  <c r="A108" i="61"/>
  <c r="A106" i="61"/>
  <c r="A77" i="61"/>
  <c r="A92" i="61"/>
  <c r="A55" i="61"/>
  <c r="BG28" i="61"/>
  <c r="BG124" i="61"/>
  <c r="A47" i="61"/>
  <c r="A73" i="61"/>
  <c r="A9" i="61"/>
  <c r="A129" i="61"/>
  <c r="A62" i="61"/>
  <c r="A70" i="61"/>
  <c r="A80" i="61"/>
  <c r="A43" i="61"/>
  <c r="BG140" i="61"/>
  <c r="A51" i="61"/>
  <c r="A75" i="61"/>
  <c r="A138" i="61"/>
  <c r="BG96" i="61"/>
  <c r="A121" i="61"/>
  <c r="BG131" i="61"/>
  <c r="BG103" i="61"/>
  <c r="A104" i="61"/>
  <c r="A16" i="61"/>
  <c r="A142" i="61"/>
  <c r="A24" i="61"/>
  <c r="A74" i="61"/>
  <c r="A88" i="61"/>
  <c r="BG32" i="61"/>
  <c r="A12" i="61"/>
  <c r="A97" i="61"/>
  <c r="BG126" i="61"/>
  <c r="A48" i="61"/>
  <c r="BG21" i="61"/>
  <c r="A31" i="61"/>
  <c r="BG64" i="61"/>
  <c r="BG95" i="61"/>
  <c r="A115" i="61"/>
  <c r="A59" i="61"/>
  <c r="BG53" i="61"/>
  <c r="A15" i="61"/>
  <c r="A84" i="61"/>
  <c r="A100" i="61"/>
  <c r="BG135" i="61"/>
  <c r="A122" i="61"/>
  <c r="BG87" i="61"/>
  <c r="BG86" i="61"/>
  <c r="BG112" i="61"/>
  <c r="A29" i="61"/>
  <c r="BG98" i="61"/>
  <c r="A105" i="61"/>
  <c r="BG78" i="61"/>
  <c r="A10" i="61"/>
  <c r="A67" i="61"/>
  <c r="A114" i="61"/>
  <c r="A41" i="61"/>
  <c r="BG33" i="61"/>
  <c r="A27" i="61"/>
  <c r="A22" i="61"/>
  <c r="A52" i="61"/>
  <c r="BG145" i="61"/>
  <c r="A72" i="61"/>
  <c r="A49" i="61"/>
  <c r="A58" i="61"/>
  <c r="BG50" i="61"/>
  <c r="BG45" i="61"/>
  <c r="BG81" i="61"/>
  <c r="A61" i="61"/>
  <c r="BG79" i="61"/>
  <c r="BG39" i="61"/>
  <c r="BG76" i="61"/>
  <c r="A76" i="61"/>
  <c r="BG83" i="61"/>
  <c r="BG116" i="61"/>
  <c r="BG93" i="61"/>
  <c r="A93" i="61"/>
  <c r="A23" i="61"/>
  <c r="A57" i="61"/>
  <c r="A120" i="61"/>
  <c r="BG128" i="61"/>
  <c r="A128" i="61"/>
  <c r="BG118" i="61"/>
  <c r="A65" i="61"/>
  <c r="A20" i="61"/>
  <c r="BG102" i="61"/>
  <c r="A102" i="61"/>
  <c r="BG69" i="61"/>
  <c r="BG110" i="61"/>
  <c r="A110" i="61"/>
  <c r="BG60" i="61"/>
  <c r="A60" i="61"/>
  <c r="A134" i="61"/>
  <c r="BG130" i="61"/>
  <c r="A71" i="61"/>
  <c r="A111" i="61"/>
  <c r="BG101" i="61"/>
  <c r="BG54" i="61"/>
  <c r="BG34" i="61"/>
  <c r="A34" i="61"/>
  <c r="BG35" i="61"/>
  <c r="BG109" i="61"/>
  <c r="A109" i="61"/>
  <c r="BG99" i="61"/>
  <c r="A99" i="61"/>
  <c r="A107" i="61"/>
  <c r="BG94" i="61"/>
  <c r="A94" i="61"/>
  <c r="BG117" i="61"/>
  <c r="A117" i="61"/>
  <c r="BG26" i="61"/>
  <c r="A26" i="61"/>
  <c r="BG141" i="61"/>
  <c r="A141" i="61"/>
  <c r="BG68" i="61"/>
  <c r="A68" i="61"/>
  <c r="BG127" i="61"/>
  <c r="A127" i="61"/>
  <c r="BG42" i="61"/>
  <c r="A42" i="61"/>
  <c r="BG91" i="61"/>
  <c r="N143" i="61"/>
  <c r="AB143" i="61"/>
  <c r="M137" i="61"/>
  <c r="AU5" i="61"/>
  <c r="BB5" i="61"/>
  <c r="A5" i="61" s="1"/>
  <c r="AX148" i="61"/>
  <c r="A143" i="61"/>
  <c r="M143" i="61" l="1"/>
  <c r="AB146" i="61"/>
  <c r="AW148" i="61" s="1"/>
  <c r="N146" i="61"/>
  <c r="M146" i="61" s="1"/>
  <c r="BG5" i="61"/>
  <c r="A124" i="61"/>
  <c r="AY148" i="61"/>
  <c r="A137" i="61" l="1"/>
  <c r="A146" i="61"/>
  <c r="AT148" i="61"/>
  <c r="AS148" i="61"/>
  <c r="I10" i="11" l="1"/>
  <c r="M12" i="36"/>
  <c r="Y1" i="61"/>
  <c r="N20" i="50" l="1"/>
  <c r="N4" i="50" a="1"/>
  <c r="N4" i="50" s="1"/>
  <c r="O4" i="50" a="1"/>
  <c r="O4" i="50" s="1"/>
  <c r="M4" i="60" l="1" a="1"/>
  <c r="M4" i="60" s="1"/>
  <c r="O4" i="60" a="1"/>
  <c r="O4" i="60" s="1"/>
  <c r="N4" i="60" a="1"/>
  <c r="N4" i="60" s="1"/>
  <c r="AI148" i="60" a="1"/>
  <c r="AI148" i="60" s="1"/>
  <c r="AH148" i="60" a="1"/>
  <c r="AH148" i="60" s="1"/>
  <c r="AG148" i="60" a="1"/>
  <c r="AG148" i="60" s="1"/>
  <c r="M145" i="60"/>
  <c r="M144" i="60"/>
  <c r="M142" i="60"/>
  <c r="M141" i="60"/>
  <c r="AC140" i="60"/>
  <c r="AB140" i="60"/>
  <c r="M139" i="60"/>
  <c r="M138" i="60"/>
  <c r="C137" i="60"/>
  <c r="AM137" i="60" s="1"/>
  <c r="M136" i="60"/>
  <c r="M135" i="60"/>
  <c r="M134" i="60"/>
  <c r="M133" i="60"/>
  <c r="M130" i="60"/>
  <c r="M129" i="60"/>
  <c r="M128" i="60"/>
  <c r="M127" i="60"/>
  <c r="M123" i="60"/>
  <c r="M122" i="60"/>
  <c r="M121" i="60"/>
  <c r="M120" i="60"/>
  <c r="M119" i="60"/>
  <c r="M118" i="60"/>
  <c r="M117" i="60"/>
  <c r="M115" i="60"/>
  <c r="M114" i="60"/>
  <c r="M111" i="60"/>
  <c r="M110" i="60"/>
  <c r="M109" i="60"/>
  <c r="M108" i="60"/>
  <c r="M107" i="60"/>
  <c r="M106" i="60"/>
  <c r="M105" i="60"/>
  <c r="M104" i="60"/>
  <c r="M103" i="60"/>
  <c r="M102" i="60"/>
  <c r="M100" i="60"/>
  <c r="M99" i="60"/>
  <c r="M97" i="60"/>
  <c r="M96" i="60"/>
  <c r="M94" i="60"/>
  <c r="M93" i="60"/>
  <c r="M92" i="60"/>
  <c r="M90" i="60"/>
  <c r="M89" i="60"/>
  <c r="M88" i="60"/>
  <c r="M87" i="60"/>
  <c r="M85" i="60"/>
  <c r="M84" i="60"/>
  <c r="M81" i="60"/>
  <c r="M80" i="60"/>
  <c r="M77" i="60"/>
  <c r="M76" i="60"/>
  <c r="M75" i="60"/>
  <c r="M74" i="60"/>
  <c r="M73" i="60"/>
  <c r="M72" i="60"/>
  <c r="M71" i="60"/>
  <c r="M70" i="60"/>
  <c r="M68" i="60"/>
  <c r="M67" i="60"/>
  <c r="M66" i="60"/>
  <c r="M65" i="60"/>
  <c r="M64" i="60"/>
  <c r="M63" i="60"/>
  <c r="M62" i="60"/>
  <c r="M61" i="60"/>
  <c r="M60" i="60"/>
  <c r="M59" i="60"/>
  <c r="M58" i="60"/>
  <c r="M57" i="60"/>
  <c r="M56" i="60"/>
  <c r="M55" i="60"/>
  <c r="M52" i="60"/>
  <c r="M51" i="60"/>
  <c r="M50" i="60"/>
  <c r="M49" i="60"/>
  <c r="M48" i="60"/>
  <c r="M47" i="60"/>
  <c r="M46" i="60"/>
  <c r="M44" i="60"/>
  <c r="M43" i="60"/>
  <c r="M42" i="60"/>
  <c r="M41" i="60"/>
  <c r="M40" i="60"/>
  <c r="M39" i="60"/>
  <c r="M38" i="60"/>
  <c r="M37" i="60"/>
  <c r="M36" i="60"/>
  <c r="M34" i="60"/>
  <c r="M33" i="60"/>
  <c r="M31" i="60"/>
  <c r="M30" i="60"/>
  <c r="M29" i="60"/>
  <c r="M27" i="60"/>
  <c r="M26" i="60"/>
  <c r="M25" i="60"/>
  <c r="M24" i="60"/>
  <c r="M23" i="60"/>
  <c r="M22" i="60"/>
  <c r="M20" i="60"/>
  <c r="M19" i="60"/>
  <c r="M18" i="60"/>
  <c r="M16" i="60"/>
  <c r="M15" i="60"/>
  <c r="M12" i="60"/>
  <c r="M11" i="60"/>
  <c r="M10" i="60"/>
  <c r="M9" i="60"/>
  <c r="AM5" i="60"/>
  <c r="BD4" i="60"/>
  <c r="BC4" i="60"/>
  <c r="AZ4" i="60"/>
  <c r="AY4" i="60"/>
  <c r="AX4" i="60"/>
  <c r="AW4" i="60"/>
  <c r="AV4" i="60"/>
  <c r="AU4" i="60"/>
  <c r="AT4" i="60"/>
  <c r="AS4" i="60"/>
  <c r="AR4" i="60"/>
  <c r="AQ4" i="60"/>
  <c r="AP4" i="60"/>
  <c r="AO4" i="60"/>
  <c r="AL4" i="60"/>
  <c r="AK4" i="60"/>
  <c r="AJ4" i="60"/>
  <c r="AI4" i="60"/>
  <c r="AH4" i="60"/>
  <c r="AG4" i="60"/>
  <c r="AF4" i="60"/>
  <c r="AE4" i="60"/>
  <c r="AD4" i="60"/>
  <c r="AC4" i="60"/>
  <c r="AB4" i="60"/>
  <c r="AA4" i="60"/>
  <c r="Z4" i="60"/>
  <c r="AF3" i="60" a="1"/>
  <c r="AF3" i="60" s="1"/>
  <c r="AF13" i="60" s="1"/>
  <c r="AE3" i="60" a="1"/>
  <c r="AE3" i="60" s="1"/>
  <c r="AE36" i="60" s="1"/>
  <c r="AD3" i="60" a="1"/>
  <c r="AD3" i="60" s="1"/>
  <c r="AN136" i="60" l="1"/>
  <c r="AN137" i="60"/>
  <c r="AN131" i="60"/>
  <c r="AZ13" i="60"/>
  <c r="AP13" i="60"/>
  <c r="AR13" i="60" s="1"/>
  <c r="AX13" i="60" s="1"/>
  <c r="AK144" i="60" a="1"/>
  <c r="AK144" i="60" s="1"/>
  <c r="BE144" i="60" s="1"/>
  <c r="M91" i="60"/>
  <c r="M35" i="60"/>
  <c r="M113" i="60"/>
  <c r="M132" i="60"/>
  <c r="M83" i="60"/>
  <c r="M69" i="60"/>
  <c r="M131" i="60"/>
  <c r="M116" i="60"/>
  <c r="M101" i="60"/>
  <c r="AN5" i="60"/>
  <c r="M8" i="60"/>
  <c r="M126" i="60"/>
  <c r="M125" i="60"/>
  <c r="M13" i="59" s="1" a="1"/>
  <c r="M13" i="59" s="1"/>
  <c r="AC13" i="59" s="1"/>
  <c r="AD13" i="59" s="1"/>
  <c r="AE13" i="59" s="1"/>
  <c r="A13" i="59" s="1"/>
  <c r="AE25" i="60"/>
  <c r="AE22" i="60"/>
  <c r="AF9" i="60"/>
  <c r="AF29" i="60"/>
  <c r="AF11" i="60"/>
  <c r="AF8" i="60"/>
  <c r="AF7" i="60"/>
  <c r="AF18" i="60"/>
  <c r="AF10" i="60"/>
  <c r="AF6" i="60"/>
  <c r="AF17" i="60"/>
  <c r="AD145" i="60"/>
  <c r="AD144" i="60"/>
  <c r="AD143" i="60"/>
  <c r="AD141" i="60"/>
  <c r="AD140" i="60"/>
  <c r="AD138" i="60"/>
  <c r="AD136" i="60"/>
  <c r="AD135" i="60"/>
  <c r="AD134" i="60"/>
  <c r="AD133" i="60"/>
  <c r="AD132" i="60"/>
  <c r="AD142" i="60"/>
  <c r="AD137" i="60"/>
  <c r="AD128" i="60"/>
  <c r="AD146" i="60"/>
  <c r="AD125" i="60"/>
  <c r="AD129" i="60"/>
  <c r="AD126" i="60"/>
  <c r="AD131" i="60"/>
  <c r="AD122" i="60"/>
  <c r="AD127" i="60"/>
  <c r="AD124" i="60"/>
  <c r="AD139" i="60"/>
  <c r="AD130" i="60"/>
  <c r="AD123" i="60"/>
  <c r="AD119" i="60"/>
  <c r="AD115" i="60"/>
  <c r="AD120" i="60"/>
  <c r="AD113" i="60"/>
  <c r="AD109" i="60"/>
  <c r="AD116" i="60"/>
  <c r="AD117" i="60"/>
  <c r="AD118" i="60"/>
  <c r="AD106" i="60"/>
  <c r="AD114" i="60"/>
  <c r="AD103" i="60"/>
  <c r="AD102" i="60"/>
  <c r="AD101" i="60"/>
  <c r="AD108" i="60"/>
  <c r="AD105" i="60"/>
  <c r="AD104" i="60"/>
  <c r="AD112" i="60"/>
  <c r="AD107" i="60"/>
  <c r="AD90" i="60"/>
  <c r="AD89" i="60"/>
  <c r="AD88" i="60"/>
  <c r="AD87" i="60"/>
  <c r="AD86" i="60"/>
  <c r="AD96" i="60"/>
  <c r="AD91" i="60"/>
  <c r="AD98" i="60"/>
  <c r="AD100" i="60"/>
  <c r="AD97" i="60"/>
  <c r="AD111" i="60"/>
  <c r="AD99" i="60"/>
  <c r="AD93" i="60"/>
  <c r="AD81" i="60"/>
  <c r="AD80" i="60"/>
  <c r="AD79" i="60"/>
  <c r="AD110" i="60"/>
  <c r="AD95" i="60"/>
  <c r="AD83" i="60"/>
  <c r="AD82" i="60"/>
  <c r="AD94" i="60"/>
  <c r="AD78" i="60"/>
  <c r="AD77" i="60"/>
  <c r="AD75" i="60"/>
  <c r="AD74" i="60"/>
  <c r="AD73" i="60"/>
  <c r="AD72" i="60"/>
  <c r="AD71" i="60"/>
  <c r="AD70" i="60"/>
  <c r="AD69" i="60"/>
  <c r="AD85" i="60"/>
  <c r="AD84" i="60"/>
  <c r="AD76" i="60"/>
  <c r="AD66" i="60"/>
  <c r="AD58" i="60"/>
  <c r="AD61" i="60"/>
  <c r="AD56" i="60"/>
  <c r="AD55" i="60"/>
  <c r="AD54" i="60"/>
  <c r="AD16" i="60"/>
  <c r="AD15" i="60"/>
  <c r="AD14" i="60"/>
  <c r="AD65" i="60"/>
  <c r="AD57" i="60"/>
  <c r="AD34" i="60"/>
  <c r="AD33" i="60"/>
  <c r="AD32" i="60"/>
  <c r="AD121" i="60"/>
  <c r="AD68" i="60"/>
  <c r="AD67" i="60"/>
  <c r="AD47" i="60"/>
  <c r="AD62" i="60"/>
  <c r="AD60" i="60"/>
  <c r="AD50" i="60"/>
  <c r="AD29" i="60"/>
  <c r="AD25" i="60"/>
  <c r="AD64" i="60"/>
  <c r="AD63" i="60"/>
  <c r="AD45" i="60"/>
  <c r="AD92" i="60"/>
  <c r="AD48" i="60"/>
  <c r="AD59" i="60"/>
  <c r="AD51" i="60"/>
  <c r="AD44" i="60"/>
  <c r="AD53" i="60"/>
  <c r="AD49" i="60"/>
  <c r="AD52" i="60"/>
  <c r="AD46" i="60"/>
  <c r="AD40" i="60"/>
  <c r="AD35" i="60"/>
  <c r="AD22" i="60"/>
  <c r="AD26" i="60"/>
  <c r="AD41" i="60"/>
  <c r="AD36" i="60"/>
  <c r="AD30" i="60"/>
  <c r="AD42" i="60"/>
  <c r="AD23" i="60"/>
  <c r="AD18" i="60"/>
  <c r="AD37" i="60"/>
  <c r="AD28" i="60"/>
  <c r="AD43" i="60"/>
  <c r="AD38" i="60"/>
  <c r="AD31" i="60"/>
  <c r="AD27" i="60"/>
  <c r="AD21" i="60"/>
  <c r="AD19" i="60"/>
  <c r="AD5" i="60"/>
  <c r="AD17" i="60"/>
  <c r="AD9" i="60"/>
  <c r="AD20" i="60"/>
  <c r="AD24" i="60"/>
  <c r="AD11" i="60"/>
  <c r="AD39" i="60"/>
  <c r="AD10" i="60"/>
  <c r="AD13" i="60"/>
  <c r="AD7" i="60"/>
  <c r="AD12" i="60"/>
  <c r="AD8" i="60"/>
  <c r="AD6" i="60"/>
  <c r="AE5" i="60"/>
  <c r="M17" i="60"/>
  <c r="AE20" i="60"/>
  <c r="AF5" i="60"/>
  <c r="AE6" i="60"/>
  <c r="M14" i="60"/>
  <c r="AF12" i="60"/>
  <c r="AE146" i="60"/>
  <c r="AE143" i="60"/>
  <c r="AE141" i="60"/>
  <c r="AE136" i="60"/>
  <c r="AE115" i="60"/>
  <c r="AE145" i="60"/>
  <c r="AE139" i="60"/>
  <c r="AE144" i="60"/>
  <c r="AE142" i="60"/>
  <c r="AE138" i="60"/>
  <c r="AE130" i="60"/>
  <c r="AE126" i="60"/>
  <c r="AE123" i="60"/>
  <c r="AE122" i="60"/>
  <c r="AE121" i="60"/>
  <c r="AE120" i="60"/>
  <c r="AE119" i="60"/>
  <c r="AE118" i="60"/>
  <c r="AE117" i="60"/>
  <c r="AE116" i="60"/>
  <c r="AE137" i="60"/>
  <c r="AE128" i="60"/>
  <c r="AE127" i="60"/>
  <c r="AE135" i="60"/>
  <c r="AE132" i="60"/>
  <c r="AE140" i="60"/>
  <c r="AE131" i="60"/>
  <c r="AE133" i="60"/>
  <c r="AE129" i="60"/>
  <c r="AE124" i="60"/>
  <c r="AE112" i="60"/>
  <c r="AE125" i="60"/>
  <c r="AE134" i="60"/>
  <c r="AE110" i="60"/>
  <c r="AE106" i="60"/>
  <c r="AE114" i="60"/>
  <c r="AE113" i="60"/>
  <c r="AE103" i="60"/>
  <c r="AE102" i="60"/>
  <c r="AE101" i="60"/>
  <c r="AE108" i="60"/>
  <c r="AE111" i="60"/>
  <c r="AE109" i="60"/>
  <c r="AE107" i="60"/>
  <c r="AE100" i="60"/>
  <c r="AE99" i="60"/>
  <c r="AE98" i="60"/>
  <c r="AE96" i="60"/>
  <c r="AE91" i="60"/>
  <c r="AE89" i="60"/>
  <c r="AE104" i="60"/>
  <c r="AE105" i="60"/>
  <c r="AE92" i="60"/>
  <c r="AE97" i="60"/>
  <c r="AE93" i="60"/>
  <c r="AE95" i="60"/>
  <c r="AE88" i="60"/>
  <c r="AE85" i="60"/>
  <c r="AE94" i="60"/>
  <c r="AE87" i="60"/>
  <c r="AE80" i="60"/>
  <c r="AE79" i="60"/>
  <c r="AE86" i="60"/>
  <c r="AE84" i="60"/>
  <c r="AE90" i="60"/>
  <c r="AE70" i="60"/>
  <c r="AE82" i="60"/>
  <c r="AE81" i="60"/>
  <c r="AE61" i="60"/>
  <c r="AE56" i="60"/>
  <c r="AE55" i="60"/>
  <c r="AE76" i="60"/>
  <c r="AE64" i="60"/>
  <c r="AE31" i="60"/>
  <c r="AE30" i="60"/>
  <c r="AE29" i="60"/>
  <c r="AE28" i="60"/>
  <c r="AE83" i="60"/>
  <c r="AE78" i="60"/>
  <c r="AE74" i="60"/>
  <c r="AE72" i="60"/>
  <c r="AE68" i="60"/>
  <c r="AE60" i="60"/>
  <c r="AE53" i="60"/>
  <c r="AE13" i="60"/>
  <c r="AE77" i="60"/>
  <c r="AE75" i="60"/>
  <c r="AE63" i="60"/>
  <c r="AE62" i="60"/>
  <c r="AE50" i="60"/>
  <c r="AE65" i="60"/>
  <c r="AE45" i="60"/>
  <c r="AE43" i="60"/>
  <c r="AE39" i="60"/>
  <c r="AE35" i="60"/>
  <c r="AE33" i="60"/>
  <c r="AE69" i="60"/>
  <c r="AE48" i="60"/>
  <c r="AE66" i="60"/>
  <c r="AE59" i="60"/>
  <c r="AE51" i="60"/>
  <c r="AE44" i="60"/>
  <c r="AE40" i="60"/>
  <c r="AE26" i="60"/>
  <c r="AE58" i="60"/>
  <c r="AE54" i="60"/>
  <c r="AE46" i="60"/>
  <c r="AE57" i="60"/>
  <c r="AE52" i="60"/>
  <c r="AE73" i="60"/>
  <c r="AE47" i="60"/>
  <c r="AE17" i="60"/>
  <c r="AE15" i="60"/>
  <c r="AE12" i="60"/>
  <c r="AE11" i="60"/>
  <c r="AE49" i="60"/>
  <c r="AE41" i="60"/>
  <c r="AE71" i="60"/>
  <c r="AE42" i="60"/>
  <c r="AE34" i="60"/>
  <c r="AE23" i="60"/>
  <c r="AE18" i="60"/>
  <c r="AE7" i="60"/>
  <c r="AE37" i="60"/>
  <c r="AE67" i="60"/>
  <c r="AE38" i="60"/>
  <c r="AE27" i="60"/>
  <c r="AE21" i="60"/>
  <c r="AE19" i="60"/>
  <c r="AE32" i="60"/>
  <c r="AE24" i="60"/>
  <c r="AE14" i="60"/>
  <c r="AE10" i="60"/>
  <c r="AE9" i="60"/>
  <c r="AE8" i="60"/>
  <c r="AE16" i="60"/>
  <c r="AF142" i="60"/>
  <c r="AF141" i="60"/>
  <c r="AF140" i="60"/>
  <c r="AF130" i="60"/>
  <c r="AF129" i="60"/>
  <c r="AF128" i="60"/>
  <c r="AF127" i="60"/>
  <c r="AF126" i="60"/>
  <c r="AF144" i="60"/>
  <c r="AF139" i="60"/>
  <c r="AF131" i="60"/>
  <c r="AF146" i="60"/>
  <c r="AF145" i="60"/>
  <c r="AF124" i="60"/>
  <c r="AF132" i="60"/>
  <c r="AF136" i="60"/>
  <c r="AF135" i="60"/>
  <c r="AF121" i="60"/>
  <c r="AF138" i="60"/>
  <c r="AF133" i="60"/>
  <c r="AF143" i="60"/>
  <c r="AF117" i="60"/>
  <c r="AF116" i="60"/>
  <c r="AF123" i="60"/>
  <c r="AF122" i="60"/>
  <c r="AF125" i="60"/>
  <c r="AF119" i="60"/>
  <c r="AF115" i="60"/>
  <c r="AF134" i="60"/>
  <c r="AF120" i="60"/>
  <c r="AF118" i="60"/>
  <c r="AF114" i="60"/>
  <c r="AF110" i="60"/>
  <c r="AF137" i="60"/>
  <c r="AF113" i="60"/>
  <c r="AF108" i="60"/>
  <c r="AF111" i="60"/>
  <c r="AF109" i="60"/>
  <c r="AF97" i="60"/>
  <c r="AF96" i="60"/>
  <c r="AF95" i="60"/>
  <c r="AF105" i="60"/>
  <c r="AF104" i="60"/>
  <c r="AF112" i="60"/>
  <c r="AF98" i="60"/>
  <c r="AF92" i="60"/>
  <c r="AF101" i="60"/>
  <c r="AF100" i="60"/>
  <c r="AF93" i="60"/>
  <c r="AF102" i="60"/>
  <c r="AF99" i="60"/>
  <c r="AF88" i="60"/>
  <c r="AF107" i="60"/>
  <c r="AF106" i="60"/>
  <c r="AF94" i="60"/>
  <c r="AF103" i="60"/>
  <c r="AF89" i="60"/>
  <c r="AF91" i="60"/>
  <c r="AF78" i="60"/>
  <c r="AF77" i="60"/>
  <c r="AF75" i="60"/>
  <c r="AF74" i="60"/>
  <c r="AF73" i="60"/>
  <c r="AF86" i="60"/>
  <c r="AF85" i="60"/>
  <c r="AF84" i="60"/>
  <c r="AF90" i="60"/>
  <c r="AF81" i="60"/>
  <c r="AF68" i="60"/>
  <c r="AF67" i="60"/>
  <c r="AF66" i="60"/>
  <c r="AF65" i="60"/>
  <c r="AF64" i="60"/>
  <c r="AF63" i="60"/>
  <c r="AF62" i="60"/>
  <c r="AF61" i="60"/>
  <c r="AF60" i="60"/>
  <c r="AF59" i="60"/>
  <c r="AF58" i="60"/>
  <c r="AF57" i="60"/>
  <c r="AF82" i="60"/>
  <c r="AF76" i="60"/>
  <c r="AF71" i="60"/>
  <c r="AF52" i="60"/>
  <c r="AF51" i="60"/>
  <c r="AF50" i="60"/>
  <c r="AF49" i="60"/>
  <c r="AF48" i="60"/>
  <c r="AF47" i="60"/>
  <c r="AF46" i="60"/>
  <c r="AF45" i="60"/>
  <c r="AF80" i="60"/>
  <c r="AF87" i="60"/>
  <c r="AF27" i="60"/>
  <c r="AF26" i="60"/>
  <c r="AF25" i="60"/>
  <c r="AF24" i="60"/>
  <c r="AF23" i="60"/>
  <c r="AF22" i="60"/>
  <c r="AF21" i="60"/>
  <c r="AF79" i="60"/>
  <c r="AF70" i="60"/>
  <c r="AF69" i="60"/>
  <c r="AF55" i="60"/>
  <c r="AF83" i="60"/>
  <c r="AF56" i="60"/>
  <c r="AF44" i="60"/>
  <c r="AF54" i="60"/>
  <c r="AF34" i="60"/>
  <c r="AF30" i="60"/>
  <c r="AF72" i="60"/>
  <c r="AF40" i="60"/>
  <c r="AF35" i="60"/>
  <c r="AF33" i="60"/>
  <c r="AF53" i="60"/>
  <c r="AF41" i="60"/>
  <c r="AF42" i="60"/>
  <c r="AF36" i="60"/>
  <c r="AF37" i="60"/>
  <c r="AF16" i="60"/>
  <c r="AF38" i="60"/>
  <c r="AF28" i="60"/>
  <c r="AF19" i="60"/>
  <c r="AF43" i="60"/>
  <c r="AF32" i="60"/>
  <c r="AF31" i="60"/>
  <c r="AF14" i="60"/>
  <c r="AF39" i="60"/>
  <c r="AF20" i="60"/>
  <c r="AF15" i="60"/>
  <c r="M54" i="60"/>
  <c r="M53" i="60"/>
  <c r="M21" i="60"/>
  <c r="M45" i="60"/>
  <c r="M79" i="60"/>
  <c r="M98" i="60"/>
  <c r="M86" i="60"/>
  <c r="M112" i="60"/>
  <c r="M140" i="60"/>
  <c r="BC136" i="60" l="1"/>
  <c r="BD136" i="60"/>
  <c r="AP36" i="60"/>
  <c r="AR36" i="60" s="1"/>
  <c r="AX36" i="60" s="1"/>
  <c r="AZ36" i="60"/>
  <c r="AZ67" i="60"/>
  <c r="AP67" i="60"/>
  <c r="AR67" i="60" s="1"/>
  <c r="AX67" i="60" s="1"/>
  <c r="AO9" i="60"/>
  <c r="AQ9" i="60" s="1"/>
  <c r="AW9" i="60" s="1"/>
  <c r="AY9" i="60"/>
  <c r="AO78" i="60"/>
  <c r="AQ78" i="60" s="1"/>
  <c r="AW78" i="60" s="1"/>
  <c r="AY78" i="60"/>
  <c r="AY93" i="60"/>
  <c r="AO93" i="60"/>
  <c r="AQ93" i="60" s="1"/>
  <c r="AW93" i="60" s="1"/>
  <c r="AY98" i="60"/>
  <c r="AO98" i="60"/>
  <c r="AO121" i="60"/>
  <c r="AY121" i="60"/>
  <c r="AP7" i="60"/>
  <c r="AR7" i="60" s="1"/>
  <c r="AX7" i="60" s="1"/>
  <c r="AZ7" i="60"/>
  <c r="AP32" i="60"/>
  <c r="AR32" i="60" s="1"/>
  <c r="AX32" i="60" s="1"/>
  <c r="AZ32" i="60"/>
  <c r="AZ42" i="60"/>
  <c r="AP42" i="60"/>
  <c r="AP34" i="60"/>
  <c r="AZ34" i="60"/>
  <c r="AZ79" i="60"/>
  <c r="AP79" i="60"/>
  <c r="AR79" i="60" s="1"/>
  <c r="AX79" i="60" s="1"/>
  <c r="AP87" i="60"/>
  <c r="AR87" i="60" s="1"/>
  <c r="AX87" i="60" s="1"/>
  <c r="AZ87" i="60"/>
  <c r="AZ51" i="60"/>
  <c r="AP51" i="60"/>
  <c r="AR51" i="60" s="1"/>
  <c r="AX51" i="60" s="1"/>
  <c r="AZ60" i="60"/>
  <c r="AP60" i="60"/>
  <c r="AR60" i="60" s="1"/>
  <c r="AX60" i="60" s="1"/>
  <c r="AZ68" i="60"/>
  <c r="AP68" i="60"/>
  <c r="AR68" i="60" s="1"/>
  <c r="AX68" i="60" s="1"/>
  <c r="AP75" i="60"/>
  <c r="AR75" i="60" s="1"/>
  <c r="AX75" i="60" s="1"/>
  <c r="AZ75" i="60"/>
  <c r="AZ107" i="60"/>
  <c r="AP107" i="60"/>
  <c r="AR107" i="60" s="1"/>
  <c r="AX107" i="60" s="1"/>
  <c r="AZ98" i="60"/>
  <c r="AP98" i="60"/>
  <c r="AR98" i="60" s="1"/>
  <c r="AX98" i="60" s="1"/>
  <c r="AP111" i="60"/>
  <c r="AR111" i="60" s="1"/>
  <c r="AX111" i="60" s="1"/>
  <c r="AZ111" i="60"/>
  <c r="AZ134" i="60"/>
  <c r="AP134" i="60"/>
  <c r="AR134" i="60" s="1"/>
  <c r="AX134" i="60" s="1"/>
  <c r="AZ143" i="60"/>
  <c r="AP145" i="60"/>
  <c r="AR145" i="60" s="1"/>
  <c r="AX145" i="60" s="1"/>
  <c r="AZ145" i="60"/>
  <c r="AZ129" i="60"/>
  <c r="AP129" i="60"/>
  <c r="AR129" i="60" s="1"/>
  <c r="AX129" i="60" s="1"/>
  <c r="AY10" i="60"/>
  <c r="AO10" i="60"/>
  <c r="AQ10" i="60" s="1"/>
  <c r="AW10" i="60" s="1"/>
  <c r="AO67" i="60"/>
  <c r="AQ67" i="60" s="1"/>
  <c r="AW67" i="60" s="1"/>
  <c r="AY67" i="60"/>
  <c r="AO41" i="60"/>
  <c r="AQ41" i="60" s="1"/>
  <c r="AW41" i="60" s="1"/>
  <c r="AY41" i="60"/>
  <c r="AO52" i="60"/>
  <c r="AQ52" i="60" s="1"/>
  <c r="AW52" i="60" s="1"/>
  <c r="AY52" i="60"/>
  <c r="AO44" i="60"/>
  <c r="AQ44" i="60" s="1"/>
  <c r="AW44" i="60" s="1"/>
  <c r="AY44" i="60"/>
  <c r="AO39" i="60"/>
  <c r="AQ39" i="60" s="1"/>
  <c r="AW39" i="60" s="1"/>
  <c r="AY39" i="60"/>
  <c r="AO77" i="60"/>
  <c r="AQ77" i="60" s="1"/>
  <c r="AW77" i="60" s="1"/>
  <c r="AY77" i="60"/>
  <c r="AY83" i="60"/>
  <c r="AO83" i="60"/>
  <c r="AQ83" i="60" s="1"/>
  <c r="AW83" i="60" s="1"/>
  <c r="AO56" i="60"/>
  <c r="AQ56" i="60" s="1"/>
  <c r="AW56" i="60" s="1"/>
  <c r="AY56" i="60"/>
  <c r="AY79" i="60"/>
  <c r="AO79" i="60"/>
  <c r="AQ79" i="60" s="1"/>
  <c r="AW79" i="60" s="1"/>
  <c r="AY97" i="60"/>
  <c r="AO97" i="60"/>
  <c r="AY99" i="60"/>
  <c r="AO99" i="60"/>
  <c r="AQ99" i="60" s="1"/>
  <c r="AW99" i="60" s="1"/>
  <c r="AO103" i="60"/>
  <c r="AQ103" i="60" s="1"/>
  <c r="AW103" i="60" s="1"/>
  <c r="AY103" i="60"/>
  <c r="AY124" i="60"/>
  <c r="AY128" i="60"/>
  <c r="AO128" i="60"/>
  <c r="AQ128" i="60" s="1"/>
  <c r="AW128" i="60" s="1"/>
  <c r="AO122" i="60"/>
  <c r="AQ122" i="60" s="1"/>
  <c r="AW122" i="60" s="1"/>
  <c r="AY122" i="60"/>
  <c r="AY145" i="60"/>
  <c r="AO145" i="60"/>
  <c r="AQ145" i="60" s="1"/>
  <c r="AW145" i="60" s="1"/>
  <c r="AO6" i="60"/>
  <c r="AQ6" i="60" s="1"/>
  <c r="AW6" i="60" s="1"/>
  <c r="AY6" i="60"/>
  <c r="AP8" i="60"/>
  <c r="AR8" i="60" s="1"/>
  <c r="AX8" i="60" s="1"/>
  <c r="AZ8" i="60"/>
  <c r="AZ50" i="60"/>
  <c r="AP50" i="60"/>
  <c r="AZ117" i="60"/>
  <c r="AP117" i="60"/>
  <c r="AO35" i="60"/>
  <c r="AQ35" i="60" s="1"/>
  <c r="AW35" i="60" s="1"/>
  <c r="AY35" i="60"/>
  <c r="AO112" i="60"/>
  <c r="AY112" i="60"/>
  <c r="AZ81" i="60"/>
  <c r="AP81" i="60"/>
  <c r="AR81" i="60" s="1"/>
  <c r="AX81" i="60" s="1"/>
  <c r="AZ133" i="60"/>
  <c r="AP133" i="60"/>
  <c r="AR133" i="60" s="1"/>
  <c r="AX133" i="60" s="1"/>
  <c r="AY13" i="60"/>
  <c r="AO13" i="60"/>
  <c r="AO113" i="60"/>
  <c r="AY113" i="60"/>
  <c r="AZ19" i="60"/>
  <c r="AP19" i="60"/>
  <c r="AR19" i="60" s="1"/>
  <c r="AX19" i="60" s="1"/>
  <c r="AP22" i="60"/>
  <c r="AR22" i="60" s="1"/>
  <c r="AX22" i="60" s="1"/>
  <c r="AZ22" i="60"/>
  <c r="AZ71" i="60"/>
  <c r="AP71" i="60"/>
  <c r="AR71" i="60" s="1"/>
  <c r="AX71" i="60" s="1"/>
  <c r="AP90" i="60"/>
  <c r="AR90" i="60" s="1"/>
  <c r="AX90" i="60" s="1"/>
  <c r="AZ90" i="60"/>
  <c r="AZ78" i="60"/>
  <c r="AP78" i="60"/>
  <c r="AR78" i="60" s="1"/>
  <c r="AX78" i="60" s="1"/>
  <c r="AZ104" i="60"/>
  <c r="AP104" i="60"/>
  <c r="AR104" i="60" s="1"/>
  <c r="AX104" i="60" s="1"/>
  <c r="AP113" i="60"/>
  <c r="AZ113" i="60"/>
  <c r="AP119" i="60"/>
  <c r="AR119" i="60" s="1"/>
  <c r="AX119" i="60" s="1"/>
  <c r="AZ119" i="60"/>
  <c r="AZ138" i="60"/>
  <c r="AP138" i="60"/>
  <c r="AZ131" i="60"/>
  <c r="AP131" i="60"/>
  <c r="AR131" i="60" s="1"/>
  <c r="AX131" i="60" s="1"/>
  <c r="AZ140" i="60"/>
  <c r="AP140" i="60"/>
  <c r="AR140" i="60" s="1"/>
  <c r="AX140" i="60" s="1"/>
  <c r="AY24" i="60"/>
  <c r="AO24" i="60"/>
  <c r="AQ24" i="60" s="1"/>
  <c r="AW24" i="60" s="1"/>
  <c r="AO7" i="60"/>
  <c r="AY7" i="60"/>
  <c r="AY11" i="60"/>
  <c r="AO11" i="60"/>
  <c r="AQ11" i="60" s="1"/>
  <c r="AW11" i="60" s="1"/>
  <c r="AO46" i="60"/>
  <c r="AQ46" i="60" s="1"/>
  <c r="AW46" i="60" s="1"/>
  <c r="AY46" i="60"/>
  <c r="AO59" i="60"/>
  <c r="AQ59" i="60" s="1"/>
  <c r="AW59" i="60" s="1"/>
  <c r="AY59" i="60"/>
  <c r="AO45" i="60"/>
  <c r="AQ45" i="60" s="1"/>
  <c r="AW45" i="60" s="1"/>
  <c r="AY45" i="60"/>
  <c r="AO53" i="60"/>
  <c r="AQ53" i="60" s="1"/>
  <c r="AW53" i="60" s="1"/>
  <c r="AY53" i="60"/>
  <c r="AY29" i="60"/>
  <c r="AO29" i="60"/>
  <c r="AY81" i="60"/>
  <c r="AO81" i="60"/>
  <c r="AQ81" i="60" s="1"/>
  <c r="AW81" i="60" s="1"/>
  <c r="AO87" i="60"/>
  <c r="AQ87" i="60" s="1"/>
  <c r="AW87" i="60" s="1"/>
  <c r="AY87" i="60"/>
  <c r="AO105" i="60"/>
  <c r="AQ105" i="60" s="1"/>
  <c r="AW105" i="60" s="1"/>
  <c r="AY105" i="60"/>
  <c r="AY107" i="60"/>
  <c r="AO107" i="60"/>
  <c r="AQ107" i="60" s="1"/>
  <c r="AW107" i="60" s="1"/>
  <c r="AO114" i="60"/>
  <c r="AQ114" i="60" s="1"/>
  <c r="AW114" i="60" s="1"/>
  <c r="AY114" i="60"/>
  <c r="AY133" i="60"/>
  <c r="AO133" i="60"/>
  <c r="AY116" i="60"/>
  <c r="AO116" i="60"/>
  <c r="AO126" i="60"/>
  <c r="AQ126" i="60" s="1"/>
  <c r="AW126" i="60" s="1"/>
  <c r="AY126" i="60"/>
  <c r="AY136" i="60"/>
  <c r="AO136" i="60"/>
  <c r="AQ136" i="60" s="1"/>
  <c r="AW136" i="60" s="1"/>
  <c r="AY20" i="60"/>
  <c r="AO20" i="60"/>
  <c r="AQ20" i="60" s="1"/>
  <c r="AW20" i="60" s="1"/>
  <c r="AP29" i="60"/>
  <c r="AR29" i="60" s="1"/>
  <c r="AX29" i="60" s="1"/>
  <c r="AZ29" i="60"/>
  <c r="AZ59" i="60"/>
  <c r="AP59" i="60"/>
  <c r="AR59" i="60" s="1"/>
  <c r="AX59" i="60" s="1"/>
  <c r="AP120" i="60"/>
  <c r="AR120" i="60" s="1"/>
  <c r="AX120" i="60" s="1"/>
  <c r="AZ120" i="60"/>
  <c r="AY73" i="60"/>
  <c r="AO73" i="60"/>
  <c r="AQ73" i="60" s="1"/>
  <c r="AW73" i="60" s="1"/>
  <c r="AO86" i="60"/>
  <c r="AQ86" i="60" s="1"/>
  <c r="AW86" i="60" s="1"/>
  <c r="AY86" i="60"/>
  <c r="AP41" i="60"/>
  <c r="AR41" i="60" s="1"/>
  <c r="AX41" i="60" s="1"/>
  <c r="AZ41" i="60"/>
  <c r="AP52" i="60"/>
  <c r="AR52" i="60" s="1"/>
  <c r="AX52" i="60" s="1"/>
  <c r="AZ52" i="60"/>
  <c r="AP88" i="60"/>
  <c r="AR88" i="60" s="1"/>
  <c r="AX88" i="60" s="1"/>
  <c r="AZ88" i="60"/>
  <c r="AZ115" i="60"/>
  <c r="AP115" i="60"/>
  <c r="AR115" i="60" s="1"/>
  <c r="AX115" i="60" s="1"/>
  <c r="AY14" i="60"/>
  <c r="AO14" i="60"/>
  <c r="AQ14" i="60" s="1"/>
  <c r="AW14" i="60" s="1"/>
  <c r="AY49" i="60"/>
  <c r="AO49" i="60"/>
  <c r="AY61" i="60"/>
  <c r="AO61" i="60"/>
  <c r="AQ61" i="60" s="1"/>
  <c r="AW61" i="60" s="1"/>
  <c r="AY129" i="60"/>
  <c r="AO129" i="60"/>
  <c r="AQ129" i="60" s="1"/>
  <c r="AW129" i="60" s="1"/>
  <c r="AY115" i="60"/>
  <c r="AO115" i="60"/>
  <c r="AQ115" i="60" s="1"/>
  <c r="AW115" i="60" s="1"/>
  <c r="AP44" i="60"/>
  <c r="AR44" i="60" s="1"/>
  <c r="AX44" i="60" s="1"/>
  <c r="AZ44" i="60"/>
  <c r="AZ45" i="60"/>
  <c r="AP45" i="60"/>
  <c r="AR45" i="60" s="1"/>
  <c r="AX45" i="60" s="1"/>
  <c r="AZ62" i="60"/>
  <c r="AP62" i="60"/>
  <c r="AR62" i="60" s="1"/>
  <c r="AX62" i="60" s="1"/>
  <c r="AZ15" i="60"/>
  <c r="AP15" i="60"/>
  <c r="AR15" i="60" s="1"/>
  <c r="AX15" i="60" s="1"/>
  <c r="AZ23" i="60"/>
  <c r="AP23" i="60"/>
  <c r="AR23" i="60" s="1"/>
  <c r="AX23" i="60" s="1"/>
  <c r="AP76" i="60"/>
  <c r="AR76" i="60" s="1"/>
  <c r="AX76" i="60" s="1"/>
  <c r="AZ76" i="60"/>
  <c r="AP84" i="60"/>
  <c r="AR84" i="60" s="1"/>
  <c r="AX84" i="60" s="1"/>
  <c r="AZ84" i="60"/>
  <c r="AZ91" i="60"/>
  <c r="AP91" i="60"/>
  <c r="AR91" i="60" s="1"/>
  <c r="AX91" i="60" s="1"/>
  <c r="AP102" i="60"/>
  <c r="AR102" i="60" s="1"/>
  <c r="AX102" i="60" s="1"/>
  <c r="AZ102" i="60"/>
  <c r="AP105" i="60"/>
  <c r="AZ105" i="60"/>
  <c r="AZ137" i="60"/>
  <c r="AZ125" i="60"/>
  <c r="AP125" i="60"/>
  <c r="AR125" i="60" s="1"/>
  <c r="AX125" i="60" s="1"/>
  <c r="AP121" i="60"/>
  <c r="AZ121" i="60"/>
  <c r="AP139" i="60"/>
  <c r="AR139" i="60" s="1"/>
  <c r="AX139" i="60" s="1"/>
  <c r="AZ139" i="60"/>
  <c r="AZ141" i="60"/>
  <c r="AP141" i="60"/>
  <c r="AR141" i="60" s="1"/>
  <c r="AX141" i="60" s="1"/>
  <c r="AY32" i="60"/>
  <c r="AO32" i="60"/>
  <c r="AQ32" i="60" s="1"/>
  <c r="AW32" i="60" s="1"/>
  <c r="AY18" i="60"/>
  <c r="AO18" i="60"/>
  <c r="AQ18" i="60" s="1"/>
  <c r="AW18" i="60" s="1"/>
  <c r="AY12" i="60"/>
  <c r="AO12" i="60"/>
  <c r="AQ12" i="60" s="1"/>
  <c r="AW12" i="60" s="1"/>
  <c r="AO54" i="60"/>
  <c r="AQ54" i="60" s="1"/>
  <c r="AW54" i="60" s="1"/>
  <c r="AY54" i="60"/>
  <c r="AO66" i="60"/>
  <c r="AQ66" i="60" s="1"/>
  <c r="AW66" i="60" s="1"/>
  <c r="AY66" i="60"/>
  <c r="AY65" i="60"/>
  <c r="AO65" i="60"/>
  <c r="AY60" i="60"/>
  <c r="AO60" i="60"/>
  <c r="AQ60" i="60" s="1"/>
  <c r="AW60" i="60" s="1"/>
  <c r="AY30" i="60"/>
  <c r="AO30" i="60"/>
  <c r="AQ30" i="60" s="1"/>
  <c r="AW30" i="60" s="1"/>
  <c r="AY82" i="60"/>
  <c r="AO82" i="60"/>
  <c r="AQ82" i="60" s="1"/>
  <c r="AW82" i="60" s="1"/>
  <c r="AY94" i="60"/>
  <c r="AO94" i="60"/>
  <c r="AQ94" i="60" s="1"/>
  <c r="AW94" i="60" s="1"/>
  <c r="AO104" i="60"/>
  <c r="AY104" i="60"/>
  <c r="AY109" i="60"/>
  <c r="AO109" i="60"/>
  <c r="AO106" i="60"/>
  <c r="AQ106" i="60" s="1"/>
  <c r="AW106" i="60" s="1"/>
  <c r="AY106" i="60"/>
  <c r="AY131" i="60"/>
  <c r="AO131" i="60"/>
  <c r="AQ131" i="60" s="1"/>
  <c r="AW131" i="60" s="1"/>
  <c r="AY117" i="60"/>
  <c r="AO117" i="60"/>
  <c r="AY130" i="60"/>
  <c r="AO130" i="60"/>
  <c r="AQ130" i="60" s="1"/>
  <c r="AW130" i="60" s="1"/>
  <c r="AY141" i="60"/>
  <c r="AO141" i="60"/>
  <c r="AZ17" i="60"/>
  <c r="AP17" i="60"/>
  <c r="AR17" i="60" s="1"/>
  <c r="AX17" i="60" s="1"/>
  <c r="AP9" i="60"/>
  <c r="AR9" i="60" s="1"/>
  <c r="AX9" i="60" s="1"/>
  <c r="AZ9" i="60"/>
  <c r="AZ70" i="60"/>
  <c r="AP70" i="60"/>
  <c r="AZ106" i="60"/>
  <c r="AP106" i="60"/>
  <c r="AZ128" i="60"/>
  <c r="AP128" i="60"/>
  <c r="AR128" i="60" s="1"/>
  <c r="AX128" i="60" s="1"/>
  <c r="AO75" i="60"/>
  <c r="AQ75" i="60" s="1"/>
  <c r="AW75" i="60" s="1"/>
  <c r="AY75" i="60"/>
  <c r="AO127" i="60"/>
  <c r="AQ127" i="60" s="1"/>
  <c r="AW127" i="60" s="1"/>
  <c r="AY127" i="60"/>
  <c r="AP43" i="60"/>
  <c r="AR43" i="60" s="1"/>
  <c r="AX43" i="60" s="1"/>
  <c r="AZ43" i="60"/>
  <c r="AZ80" i="60"/>
  <c r="AP80" i="60"/>
  <c r="AR80" i="60" s="1"/>
  <c r="AX80" i="60" s="1"/>
  <c r="AZ112" i="60"/>
  <c r="AP112" i="60"/>
  <c r="AR112" i="60" s="1"/>
  <c r="AX112" i="60" s="1"/>
  <c r="AZ130" i="60"/>
  <c r="AP130" i="60"/>
  <c r="AO57" i="60"/>
  <c r="AQ57" i="60" s="1"/>
  <c r="AW57" i="60" s="1"/>
  <c r="AY57" i="60"/>
  <c r="AY80" i="60"/>
  <c r="AO80" i="60"/>
  <c r="AY137" i="60"/>
  <c r="AP53" i="60"/>
  <c r="AR53" i="60" s="1"/>
  <c r="AX53" i="60" s="1"/>
  <c r="AZ53" i="60"/>
  <c r="AP99" i="60"/>
  <c r="AR99" i="60" s="1"/>
  <c r="AX99" i="60" s="1"/>
  <c r="AZ99" i="60"/>
  <c r="AP28" i="60"/>
  <c r="AR28" i="60" s="1"/>
  <c r="AX28" i="60" s="1"/>
  <c r="AZ28" i="60"/>
  <c r="AP33" i="60"/>
  <c r="AR33" i="60" s="1"/>
  <c r="AX33" i="60" s="1"/>
  <c r="AZ33" i="60"/>
  <c r="AP56" i="60"/>
  <c r="AR56" i="60" s="1"/>
  <c r="AX56" i="60" s="1"/>
  <c r="AZ56" i="60"/>
  <c r="AP46" i="60"/>
  <c r="AR46" i="60" s="1"/>
  <c r="AX46" i="60" s="1"/>
  <c r="AZ46" i="60"/>
  <c r="AZ63" i="60"/>
  <c r="AP63" i="60"/>
  <c r="AR63" i="60" s="1"/>
  <c r="AX63" i="60" s="1"/>
  <c r="AZ20" i="60"/>
  <c r="AP20" i="60"/>
  <c r="AR20" i="60" s="1"/>
  <c r="AX20" i="60" s="1"/>
  <c r="AP38" i="60"/>
  <c r="AR38" i="60" s="1"/>
  <c r="AX38" i="60" s="1"/>
  <c r="AZ38" i="60"/>
  <c r="AP35" i="60"/>
  <c r="AR35" i="60" s="1"/>
  <c r="AX35" i="60" s="1"/>
  <c r="AZ35" i="60"/>
  <c r="AZ83" i="60"/>
  <c r="AP83" i="60"/>
  <c r="AR83" i="60" s="1"/>
  <c r="AX83" i="60" s="1"/>
  <c r="AP24" i="60"/>
  <c r="AR24" i="60" s="1"/>
  <c r="AX24" i="60" s="1"/>
  <c r="AZ24" i="60"/>
  <c r="AP47" i="60"/>
  <c r="AR47" i="60" s="1"/>
  <c r="AX47" i="60" s="1"/>
  <c r="AZ47" i="60"/>
  <c r="AZ82" i="60"/>
  <c r="AP82" i="60"/>
  <c r="AR82" i="60" s="1"/>
  <c r="AX82" i="60" s="1"/>
  <c r="AP64" i="60"/>
  <c r="AR64" i="60" s="1"/>
  <c r="AX64" i="60" s="1"/>
  <c r="AZ64" i="60"/>
  <c r="AP85" i="60"/>
  <c r="AZ85" i="60"/>
  <c r="AP89" i="60"/>
  <c r="AR89" i="60" s="1"/>
  <c r="AX89" i="60" s="1"/>
  <c r="AZ89" i="60"/>
  <c r="AZ93" i="60"/>
  <c r="AP93" i="60"/>
  <c r="AZ95" i="60"/>
  <c r="AP95" i="60"/>
  <c r="AZ110" i="60"/>
  <c r="AP110" i="60"/>
  <c r="AP122" i="60"/>
  <c r="AR122" i="60" s="1"/>
  <c r="AX122" i="60" s="1"/>
  <c r="AZ122" i="60"/>
  <c r="AZ135" i="60"/>
  <c r="AP135" i="60"/>
  <c r="AR135" i="60" s="1"/>
  <c r="AX135" i="60" s="1"/>
  <c r="AP144" i="60"/>
  <c r="AR144" i="60" s="1"/>
  <c r="AX144" i="60" s="1"/>
  <c r="AZ144" i="60"/>
  <c r="AZ142" i="60"/>
  <c r="AP142" i="60"/>
  <c r="AR142" i="60" s="1"/>
  <c r="AX142" i="60" s="1"/>
  <c r="AY19" i="60"/>
  <c r="AO19" i="60"/>
  <c r="AQ19" i="60" s="1"/>
  <c r="AW19" i="60" s="1"/>
  <c r="AY23" i="60"/>
  <c r="AO23" i="60"/>
  <c r="AQ23" i="60" s="1"/>
  <c r="AW23" i="60" s="1"/>
  <c r="AY15" i="60"/>
  <c r="AO15" i="60"/>
  <c r="AQ15" i="60" s="1"/>
  <c r="AW15" i="60" s="1"/>
  <c r="AO58" i="60"/>
  <c r="AQ58" i="60" s="1"/>
  <c r="AW58" i="60" s="1"/>
  <c r="AY58" i="60"/>
  <c r="AO48" i="60"/>
  <c r="AQ48" i="60" s="1"/>
  <c r="AW48" i="60" s="1"/>
  <c r="AY48" i="60"/>
  <c r="AY50" i="60"/>
  <c r="AO50" i="60"/>
  <c r="AQ50" i="60" s="1"/>
  <c r="AW50" i="60" s="1"/>
  <c r="AY68" i="60"/>
  <c r="AO68" i="60"/>
  <c r="AQ68" i="60" s="1"/>
  <c r="AW68" i="60" s="1"/>
  <c r="AY31" i="60"/>
  <c r="AO31" i="60"/>
  <c r="AY70" i="60"/>
  <c r="AO70" i="60"/>
  <c r="AQ70" i="60" s="1"/>
  <c r="AW70" i="60" s="1"/>
  <c r="AY85" i="60"/>
  <c r="AO85" i="60"/>
  <c r="AQ85" i="60" s="1"/>
  <c r="AW85" i="60" s="1"/>
  <c r="AO89" i="60"/>
  <c r="AQ89" i="60" s="1"/>
  <c r="AW89" i="60" s="1"/>
  <c r="AY89" i="60"/>
  <c r="AO111" i="60"/>
  <c r="AQ111" i="60" s="1"/>
  <c r="AW111" i="60" s="1"/>
  <c r="AY111" i="60"/>
  <c r="AY110" i="60"/>
  <c r="AO110" i="60"/>
  <c r="AQ110" i="60" s="1"/>
  <c r="AW110" i="60" s="1"/>
  <c r="AY140" i="60"/>
  <c r="AO140" i="60"/>
  <c r="AQ140" i="60" s="1"/>
  <c r="AW140" i="60" s="1"/>
  <c r="AY118" i="60"/>
  <c r="AO118" i="60"/>
  <c r="AY138" i="60"/>
  <c r="AO138" i="60"/>
  <c r="AQ138" i="60" s="1"/>
  <c r="AW138" i="60" s="1"/>
  <c r="AY143" i="60"/>
  <c r="AP6" i="60"/>
  <c r="AR6" i="60" s="1"/>
  <c r="AX6" i="60" s="1"/>
  <c r="AZ6" i="60"/>
  <c r="AY22" i="60"/>
  <c r="AO22" i="60"/>
  <c r="AQ22" i="60" s="1"/>
  <c r="AW22" i="60" s="1"/>
  <c r="AP31" i="60"/>
  <c r="AR31" i="60" s="1"/>
  <c r="AX31" i="60" s="1"/>
  <c r="AZ31" i="60"/>
  <c r="AP27" i="60"/>
  <c r="AR27" i="60" s="1"/>
  <c r="AX27" i="60" s="1"/>
  <c r="AZ27" i="60"/>
  <c r="AP74" i="60"/>
  <c r="AR74" i="60" s="1"/>
  <c r="AX74" i="60" s="1"/>
  <c r="AZ74" i="60"/>
  <c r="AZ109" i="60"/>
  <c r="AP109" i="60"/>
  <c r="AZ124" i="60"/>
  <c r="AY38" i="60"/>
  <c r="AO38" i="60"/>
  <c r="AQ38" i="60" s="1"/>
  <c r="AW38" i="60" s="1"/>
  <c r="AO40" i="60"/>
  <c r="AQ40" i="60" s="1"/>
  <c r="AW40" i="60" s="1"/>
  <c r="AY40" i="60"/>
  <c r="AY55" i="60"/>
  <c r="AO55" i="60"/>
  <c r="AY102" i="60"/>
  <c r="AO102" i="60"/>
  <c r="AQ102" i="60" s="1"/>
  <c r="AW102" i="60" s="1"/>
  <c r="AP21" i="60"/>
  <c r="AR21" i="60" s="1"/>
  <c r="AX21" i="60" s="1"/>
  <c r="AZ21" i="60"/>
  <c r="AO43" i="60"/>
  <c r="AQ43" i="60" s="1"/>
  <c r="AW43" i="60" s="1"/>
  <c r="AY43" i="60"/>
  <c r="AP11" i="60"/>
  <c r="AR11" i="60" s="1"/>
  <c r="AX11" i="60" s="1"/>
  <c r="AZ11" i="60"/>
  <c r="AP39" i="60"/>
  <c r="AR39" i="60" s="1"/>
  <c r="AX39" i="60" s="1"/>
  <c r="AZ39" i="60"/>
  <c r="AP40" i="60"/>
  <c r="AR40" i="60" s="1"/>
  <c r="AX40" i="60" s="1"/>
  <c r="AZ40" i="60"/>
  <c r="AP55" i="60"/>
  <c r="AR55" i="60" s="1"/>
  <c r="AX55" i="60" s="1"/>
  <c r="AZ55" i="60"/>
  <c r="AZ48" i="60"/>
  <c r="AP48" i="60"/>
  <c r="AR48" i="60" s="1"/>
  <c r="AX48" i="60" s="1"/>
  <c r="AP57" i="60"/>
  <c r="AR57" i="60" s="1"/>
  <c r="AX57" i="60" s="1"/>
  <c r="AZ57" i="60"/>
  <c r="AP65" i="60"/>
  <c r="AR65" i="60" s="1"/>
  <c r="AX65" i="60" s="1"/>
  <c r="AZ65" i="60"/>
  <c r="AZ86" i="60"/>
  <c r="AP86" i="60"/>
  <c r="AR86" i="60" s="1"/>
  <c r="AX86" i="60" s="1"/>
  <c r="AP103" i="60"/>
  <c r="AR103" i="60" s="1"/>
  <c r="AX103" i="60" s="1"/>
  <c r="AZ103" i="60"/>
  <c r="AP100" i="60"/>
  <c r="AR100" i="60" s="1"/>
  <c r="AX100" i="60" s="1"/>
  <c r="AZ100" i="60"/>
  <c r="AZ96" i="60"/>
  <c r="AP96" i="60"/>
  <c r="AR96" i="60" s="1"/>
  <c r="AX96" i="60" s="1"/>
  <c r="AZ114" i="60"/>
  <c r="AP114" i="60"/>
  <c r="AP123" i="60"/>
  <c r="AZ123" i="60"/>
  <c r="AZ136" i="60"/>
  <c r="AP136" i="60"/>
  <c r="AR136" i="60" s="1"/>
  <c r="AX136" i="60" s="1"/>
  <c r="AZ126" i="60"/>
  <c r="AP126" i="60"/>
  <c r="AR126" i="60" s="1"/>
  <c r="AX126" i="60" s="1"/>
  <c r="AY16" i="60"/>
  <c r="AO16" i="60"/>
  <c r="AQ16" i="60" s="1"/>
  <c r="AW16" i="60" s="1"/>
  <c r="AY21" i="60"/>
  <c r="AO21" i="60"/>
  <c r="AY34" i="60"/>
  <c r="AO34" i="60"/>
  <c r="AQ34" i="60" s="1"/>
  <c r="AW34" i="60" s="1"/>
  <c r="AY17" i="60"/>
  <c r="AO17" i="60"/>
  <c r="AQ17" i="60" s="1"/>
  <c r="AW17" i="60" s="1"/>
  <c r="AO26" i="60"/>
  <c r="AQ26" i="60" s="1"/>
  <c r="AW26" i="60" s="1"/>
  <c r="AY26" i="60"/>
  <c r="AO69" i="60"/>
  <c r="AQ69" i="60" s="1"/>
  <c r="AW69" i="60" s="1"/>
  <c r="AY69" i="60"/>
  <c r="AY62" i="60"/>
  <c r="AO62" i="60"/>
  <c r="AQ62" i="60" s="1"/>
  <c r="AW62" i="60" s="1"/>
  <c r="AY72" i="60"/>
  <c r="AO72" i="60"/>
  <c r="AO64" i="60"/>
  <c r="AQ64" i="60" s="1"/>
  <c r="AW64" i="60" s="1"/>
  <c r="AY64" i="60"/>
  <c r="AO90" i="60"/>
  <c r="AQ90" i="60" s="1"/>
  <c r="AW90" i="60" s="1"/>
  <c r="AY90" i="60"/>
  <c r="AO88" i="60"/>
  <c r="AY88" i="60"/>
  <c r="AO91" i="60"/>
  <c r="AQ91" i="60" s="1"/>
  <c r="AW91" i="60" s="1"/>
  <c r="AY91" i="60"/>
  <c r="AY108" i="60"/>
  <c r="AO108" i="60"/>
  <c r="AY134" i="60"/>
  <c r="AO134" i="60"/>
  <c r="AQ134" i="60" s="1"/>
  <c r="AW134" i="60" s="1"/>
  <c r="AY132" i="60"/>
  <c r="AO132" i="60"/>
  <c r="AQ132" i="60" s="1"/>
  <c r="AW132" i="60" s="1"/>
  <c r="AO119" i="60"/>
  <c r="AQ119" i="60" s="1"/>
  <c r="AW119" i="60" s="1"/>
  <c r="AY119" i="60"/>
  <c r="AY142" i="60"/>
  <c r="AO142" i="60"/>
  <c r="AQ142" i="60" s="1"/>
  <c r="AW142" i="60" s="1"/>
  <c r="AY146" i="60"/>
  <c r="AO146" i="60"/>
  <c r="AQ146" i="60" s="1"/>
  <c r="AW146" i="60" s="1"/>
  <c r="AP10" i="60"/>
  <c r="AZ10" i="60"/>
  <c r="AO25" i="60"/>
  <c r="AQ25" i="60" s="1"/>
  <c r="AW25" i="60" s="1"/>
  <c r="AY25" i="60"/>
  <c r="AP30" i="60"/>
  <c r="AR30" i="60" s="1"/>
  <c r="AX30" i="60" s="1"/>
  <c r="AZ30" i="60"/>
  <c r="AZ92" i="60"/>
  <c r="AP92" i="60"/>
  <c r="AR92" i="60" s="1"/>
  <c r="AX92" i="60" s="1"/>
  <c r="AY71" i="60"/>
  <c r="AO71" i="60"/>
  <c r="AQ71" i="60" s="1"/>
  <c r="AW71" i="60" s="1"/>
  <c r="AY139" i="60"/>
  <c r="AO139" i="60"/>
  <c r="AQ139" i="60" s="1"/>
  <c r="AW139" i="60" s="1"/>
  <c r="AP54" i="60"/>
  <c r="AR54" i="60" s="1"/>
  <c r="AX54" i="60" s="1"/>
  <c r="AZ54" i="60"/>
  <c r="AZ61" i="60"/>
  <c r="AP61" i="60"/>
  <c r="AP77" i="60"/>
  <c r="AZ77" i="60"/>
  <c r="AZ108" i="60"/>
  <c r="AP108" i="60"/>
  <c r="AR108" i="60" s="1"/>
  <c r="AX108" i="60" s="1"/>
  <c r="AZ146" i="60"/>
  <c r="AY37" i="60"/>
  <c r="AO37" i="60"/>
  <c r="AY51" i="60"/>
  <c r="AO51" i="60"/>
  <c r="AQ51" i="60" s="1"/>
  <c r="AW51" i="60" s="1"/>
  <c r="AY28" i="60"/>
  <c r="AO28" i="60"/>
  <c r="AQ28" i="60" s="1"/>
  <c r="AW28" i="60" s="1"/>
  <c r="AY92" i="60"/>
  <c r="AO92" i="60"/>
  <c r="AQ92" i="60" s="1"/>
  <c r="AW92" i="60" s="1"/>
  <c r="AO100" i="60"/>
  <c r="AY100" i="60"/>
  <c r="AO123" i="60"/>
  <c r="AY123" i="60"/>
  <c r="AZ16" i="60"/>
  <c r="AP16" i="60"/>
  <c r="AR16" i="60" s="1"/>
  <c r="AX16" i="60" s="1"/>
  <c r="AP25" i="60"/>
  <c r="AR25" i="60" s="1"/>
  <c r="AX25" i="60" s="1"/>
  <c r="AZ25" i="60"/>
  <c r="AZ14" i="60"/>
  <c r="AP14" i="60"/>
  <c r="AR14" i="60" s="1"/>
  <c r="AX14" i="60" s="1"/>
  <c r="AP37" i="60"/>
  <c r="AR37" i="60" s="1"/>
  <c r="AX37" i="60" s="1"/>
  <c r="AZ37" i="60"/>
  <c r="AZ72" i="60"/>
  <c r="AP72" i="60"/>
  <c r="AR72" i="60" s="1"/>
  <c r="AX72" i="60" s="1"/>
  <c r="AZ69" i="60"/>
  <c r="AP69" i="60"/>
  <c r="AR69" i="60" s="1"/>
  <c r="AX69" i="60" s="1"/>
  <c r="AP26" i="60"/>
  <c r="AZ26" i="60"/>
  <c r="AZ49" i="60"/>
  <c r="AP49" i="60"/>
  <c r="AR49" i="60" s="1"/>
  <c r="AX49" i="60" s="1"/>
  <c r="AP58" i="60"/>
  <c r="AR58" i="60" s="1"/>
  <c r="AX58" i="60" s="1"/>
  <c r="AZ58" i="60"/>
  <c r="AP66" i="60"/>
  <c r="AR66" i="60" s="1"/>
  <c r="AX66" i="60" s="1"/>
  <c r="AZ66" i="60"/>
  <c r="AZ73" i="60"/>
  <c r="AP73" i="60"/>
  <c r="AR73" i="60" s="1"/>
  <c r="AX73" i="60" s="1"/>
  <c r="AZ94" i="60"/>
  <c r="AP94" i="60"/>
  <c r="AR94" i="60" s="1"/>
  <c r="AX94" i="60" s="1"/>
  <c r="AP101" i="60"/>
  <c r="AZ101" i="60"/>
  <c r="AZ97" i="60"/>
  <c r="AP97" i="60"/>
  <c r="AR97" i="60" s="1"/>
  <c r="AX97" i="60" s="1"/>
  <c r="AZ118" i="60"/>
  <c r="AP118" i="60"/>
  <c r="AZ116" i="60"/>
  <c r="AP116" i="60"/>
  <c r="AR116" i="60" s="1"/>
  <c r="AX116" i="60" s="1"/>
  <c r="AZ132" i="60"/>
  <c r="AP132" i="60"/>
  <c r="AR132" i="60" s="1"/>
  <c r="AX132" i="60" s="1"/>
  <c r="AP127" i="60"/>
  <c r="AR127" i="60" s="1"/>
  <c r="AX127" i="60" s="1"/>
  <c r="AZ127" i="60"/>
  <c r="AO8" i="60"/>
  <c r="AQ8" i="60" s="1"/>
  <c r="AW8" i="60" s="1"/>
  <c r="AY8" i="60"/>
  <c r="AO27" i="60"/>
  <c r="AQ27" i="60" s="1"/>
  <c r="AW27" i="60" s="1"/>
  <c r="AY27" i="60"/>
  <c r="AO42" i="60"/>
  <c r="AQ42" i="60" s="1"/>
  <c r="AW42" i="60" s="1"/>
  <c r="AY42" i="60"/>
  <c r="AO47" i="60"/>
  <c r="AQ47" i="60" s="1"/>
  <c r="AW47" i="60" s="1"/>
  <c r="AY47" i="60"/>
  <c r="AY36" i="60"/>
  <c r="AO36" i="60"/>
  <c r="AQ36" i="60" s="1"/>
  <c r="AW36" i="60" s="1"/>
  <c r="AY33" i="60"/>
  <c r="AO33" i="60"/>
  <c r="AQ33" i="60" s="1"/>
  <c r="AW33" i="60" s="1"/>
  <c r="AO63" i="60"/>
  <c r="AQ63" i="60" s="1"/>
  <c r="AW63" i="60" s="1"/>
  <c r="AY63" i="60"/>
  <c r="AY74" i="60"/>
  <c r="AO74" i="60"/>
  <c r="AQ74" i="60" s="1"/>
  <c r="AW74" i="60" s="1"/>
  <c r="AO76" i="60"/>
  <c r="AQ76" i="60" s="1"/>
  <c r="AW76" i="60" s="1"/>
  <c r="AY76" i="60"/>
  <c r="AY84" i="60"/>
  <c r="AO84" i="60"/>
  <c r="AQ84" i="60" s="1"/>
  <c r="AW84" i="60" s="1"/>
  <c r="AY95" i="60"/>
  <c r="AO95" i="60"/>
  <c r="AQ95" i="60" s="1"/>
  <c r="AW95" i="60" s="1"/>
  <c r="AY96" i="60"/>
  <c r="AO96" i="60"/>
  <c r="AQ96" i="60" s="1"/>
  <c r="AW96" i="60" s="1"/>
  <c r="AO101" i="60"/>
  <c r="AY101" i="60"/>
  <c r="AO125" i="60"/>
  <c r="AY125" i="60"/>
  <c r="AO135" i="60"/>
  <c r="AQ135" i="60" s="1"/>
  <c r="AW135" i="60" s="1"/>
  <c r="AY135" i="60"/>
  <c r="AO120" i="60"/>
  <c r="AQ120" i="60" s="1"/>
  <c r="AW120" i="60" s="1"/>
  <c r="AY120" i="60"/>
  <c r="AY144" i="60"/>
  <c r="AO144" i="60"/>
  <c r="AQ144" i="60" s="1"/>
  <c r="AW144" i="60" s="1"/>
  <c r="AP12" i="60"/>
  <c r="AR12" i="60" s="1"/>
  <c r="AX12" i="60" s="1"/>
  <c r="AZ12" i="60"/>
  <c r="AZ18" i="60"/>
  <c r="AP18" i="60"/>
  <c r="AR18" i="60" s="1"/>
  <c r="AX18" i="60" s="1"/>
  <c r="AT13" i="60"/>
  <c r="AV13" i="60" s="1"/>
  <c r="M28" i="60"/>
  <c r="M13" i="60"/>
  <c r="AC124" i="60"/>
  <c r="AP124" i="60" s="1"/>
  <c r="AR124" i="60" s="1"/>
  <c r="AX124" i="60" s="1"/>
  <c r="AD148" i="60"/>
  <c r="AO5" i="60"/>
  <c r="M7" i="60"/>
  <c r="M95" i="60"/>
  <c r="AF148" i="60"/>
  <c r="AP5" i="60"/>
  <c r="AE148" i="60"/>
  <c r="AY5" i="60"/>
  <c r="M32" i="60"/>
  <c r="BE136" i="60" l="1"/>
  <c r="AT79" i="60"/>
  <c r="AV79" i="60" s="1"/>
  <c r="AS44" i="60"/>
  <c r="AU44" i="60" s="1"/>
  <c r="AS91" i="60"/>
  <c r="AU91" i="60" s="1"/>
  <c r="AS26" i="60"/>
  <c r="AU26" i="60" s="1"/>
  <c r="AS89" i="60"/>
  <c r="AU89" i="60" s="1"/>
  <c r="AT96" i="60"/>
  <c r="AV96" i="60" s="1"/>
  <c r="AT65" i="60"/>
  <c r="AV65" i="60" s="1"/>
  <c r="AS61" i="60"/>
  <c r="AU61" i="60" s="1"/>
  <c r="AT67" i="60"/>
  <c r="AV67" i="60" s="1"/>
  <c r="AS74" i="60"/>
  <c r="AU74" i="60" s="1"/>
  <c r="AT57" i="60"/>
  <c r="AV57" i="60" s="1"/>
  <c r="AT27" i="60"/>
  <c r="AV27" i="60" s="1"/>
  <c r="AS82" i="60"/>
  <c r="AU82" i="60" s="1"/>
  <c r="AS99" i="60"/>
  <c r="AU99" i="60" s="1"/>
  <c r="AS59" i="60"/>
  <c r="AU59" i="60" s="1"/>
  <c r="AS51" i="60"/>
  <c r="AU51" i="60" s="1"/>
  <c r="AS139" i="60"/>
  <c r="AU139" i="60" s="1"/>
  <c r="AT47" i="60"/>
  <c r="AV47" i="60" s="1"/>
  <c r="AS25" i="60"/>
  <c r="AU25" i="60" s="1"/>
  <c r="AT103" i="60"/>
  <c r="AV103" i="60" s="1"/>
  <c r="AS75" i="60"/>
  <c r="AU75" i="60" s="1"/>
  <c r="AS60" i="60"/>
  <c r="AU60" i="60" s="1"/>
  <c r="AT119" i="60"/>
  <c r="AV119" i="60" s="1"/>
  <c r="AT107" i="60"/>
  <c r="AV107" i="60" s="1"/>
  <c r="AS36" i="60"/>
  <c r="AU36" i="60" s="1"/>
  <c r="AS92" i="60"/>
  <c r="AU92" i="60" s="1"/>
  <c r="AT89" i="60"/>
  <c r="AV89" i="60" s="1"/>
  <c r="AS77" i="60"/>
  <c r="AU77" i="60" s="1"/>
  <c r="AT38" i="60"/>
  <c r="AV38" i="60" s="1"/>
  <c r="AT44" i="60"/>
  <c r="AV44" i="60" s="1"/>
  <c r="AT104" i="60"/>
  <c r="AV104" i="60" s="1"/>
  <c r="AT71" i="60"/>
  <c r="AV71" i="60" s="1"/>
  <c r="AS115" i="60"/>
  <c r="AU115" i="60" s="1"/>
  <c r="AT145" i="60"/>
  <c r="AV145" i="60" s="1"/>
  <c r="AT92" i="60"/>
  <c r="AV92" i="60" s="1"/>
  <c r="AS64" i="60"/>
  <c r="AU64" i="60" s="1"/>
  <c r="AS110" i="60"/>
  <c r="AU110" i="60" s="1"/>
  <c r="AS50" i="60"/>
  <c r="AU50" i="60" s="1"/>
  <c r="AT63" i="60"/>
  <c r="AV63" i="60" s="1"/>
  <c r="AT112" i="60"/>
  <c r="AV112" i="60" s="1"/>
  <c r="AS127" i="60"/>
  <c r="AU127" i="60" s="1"/>
  <c r="AT17" i="60"/>
  <c r="AV17" i="60" s="1"/>
  <c r="AS54" i="60"/>
  <c r="AU54" i="60" s="1"/>
  <c r="AT29" i="60"/>
  <c r="AV29" i="60" s="1"/>
  <c r="AS107" i="60"/>
  <c r="AS87" i="60"/>
  <c r="AU87" i="60" s="1"/>
  <c r="AT131" i="60"/>
  <c r="AV131" i="60" s="1"/>
  <c r="AT90" i="60"/>
  <c r="AV90" i="60" s="1"/>
  <c r="AT51" i="60"/>
  <c r="AV51" i="60" s="1"/>
  <c r="AS9" i="60"/>
  <c r="AU9" i="60" s="1"/>
  <c r="AS144" i="60"/>
  <c r="AU144" i="60" s="1"/>
  <c r="AS16" i="60"/>
  <c r="AU16" i="60" s="1"/>
  <c r="AT40" i="60"/>
  <c r="AV40" i="60" s="1"/>
  <c r="AS85" i="60"/>
  <c r="AU85" i="60" s="1"/>
  <c r="AS32" i="60"/>
  <c r="AU32" i="60" s="1"/>
  <c r="AT125" i="60"/>
  <c r="AV125" i="60" s="1"/>
  <c r="AT102" i="60"/>
  <c r="AV102" i="60" s="1"/>
  <c r="AT45" i="60"/>
  <c r="AV45" i="60" s="1"/>
  <c r="AT73" i="60"/>
  <c r="AV73" i="60" s="1"/>
  <c r="AT120" i="60"/>
  <c r="AV120" i="60" s="1"/>
  <c r="AS20" i="60"/>
  <c r="AU20" i="60" s="1"/>
  <c r="AS145" i="60"/>
  <c r="AU145" i="60" s="1"/>
  <c r="AS79" i="60"/>
  <c r="AU79" i="60" s="1"/>
  <c r="AT98" i="60"/>
  <c r="AV98" i="60" s="1"/>
  <c r="AT87" i="60"/>
  <c r="AV87" i="60" s="1"/>
  <c r="AS42" i="60"/>
  <c r="AU42" i="60" s="1"/>
  <c r="AS146" i="60"/>
  <c r="AU146" i="60" s="1"/>
  <c r="AT74" i="60"/>
  <c r="AV74" i="60" s="1"/>
  <c r="AS22" i="60"/>
  <c r="AU22" i="60" s="1"/>
  <c r="AT91" i="60"/>
  <c r="AV91" i="60" s="1"/>
  <c r="AS129" i="60"/>
  <c r="AU129" i="60" s="1"/>
  <c r="AT8" i="60"/>
  <c r="AV8" i="60" s="1"/>
  <c r="AS103" i="60"/>
  <c r="AU103" i="60" s="1"/>
  <c r="AS52" i="60"/>
  <c r="AU52" i="60" s="1"/>
  <c r="AS10" i="60"/>
  <c r="AU10" i="60" s="1"/>
  <c r="AT60" i="60"/>
  <c r="AV60" i="60" s="1"/>
  <c r="AS76" i="60"/>
  <c r="AU76" i="60" s="1"/>
  <c r="AT132" i="60"/>
  <c r="AV132" i="60" s="1"/>
  <c r="AT14" i="60"/>
  <c r="AV14" i="60" s="1"/>
  <c r="AS71" i="60"/>
  <c r="AS90" i="60"/>
  <c r="AU90" i="60" s="1"/>
  <c r="AT124" i="60"/>
  <c r="AV124" i="60" s="1"/>
  <c r="AS48" i="60"/>
  <c r="AU48" i="60" s="1"/>
  <c r="AS23" i="60"/>
  <c r="AU23" i="60" s="1"/>
  <c r="AT64" i="60"/>
  <c r="AV64" i="60" s="1"/>
  <c r="AT56" i="60"/>
  <c r="AV56" i="60" s="1"/>
  <c r="AT99" i="60"/>
  <c r="AV99" i="60" s="1"/>
  <c r="AT80" i="60"/>
  <c r="AV80" i="60" s="1"/>
  <c r="AS130" i="60"/>
  <c r="AU130" i="60" s="1"/>
  <c r="AT23" i="60"/>
  <c r="AV23" i="60" s="1"/>
  <c r="AT59" i="60"/>
  <c r="AV59" i="60" s="1"/>
  <c r="AS105" i="60"/>
  <c r="AU105" i="60" s="1"/>
  <c r="AT78" i="60"/>
  <c r="AV78" i="60" s="1"/>
  <c r="AS135" i="60"/>
  <c r="AU135" i="60" s="1"/>
  <c r="AT58" i="60"/>
  <c r="AV58" i="60" s="1"/>
  <c r="AS128" i="60"/>
  <c r="AU128" i="60" s="1"/>
  <c r="AS41" i="60"/>
  <c r="AU41" i="60" s="1"/>
  <c r="AT134" i="60"/>
  <c r="AV134" i="60" s="1"/>
  <c r="AS95" i="60"/>
  <c r="AU95" i="60" s="1"/>
  <c r="AS69" i="60"/>
  <c r="AU69" i="60" s="1"/>
  <c r="AT11" i="60"/>
  <c r="AV11" i="60" s="1"/>
  <c r="AT122" i="60"/>
  <c r="AV122" i="60" s="1"/>
  <c r="AT53" i="60"/>
  <c r="AV53" i="60" s="1"/>
  <c r="AS66" i="60"/>
  <c r="AU66" i="60" s="1"/>
  <c r="AS18" i="60"/>
  <c r="AU18" i="60" s="1"/>
  <c r="AT139" i="60"/>
  <c r="AV139" i="60" s="1"/>
  <c r="AS73" i="60"/>
  <c r="AU73" i="60" s="1"/>
  <c r="AS114" i="60"/>
  <c r="AU114" i="60" s="1"/>
  <c r="AT140" i="60"/>
  <c r="AV140" i="60" s="1"/>
  <c r="AT22" i="60"/>
  <c r="AV22" i="60" s="1"/>
  <c r="AS6" i="60"/>
  <c r="AU6" i="60" s="1"/>
  <c r="AQ80" i="60"/>
  <c r="AS80" i="60" s="1"/>
  <c r="AU80" i="60" s="1"/>
  <c r="AT12" i="60"/>
  <c r="AV12" i="60" s="1"/>
  <c r="AQ101" i="60"/>
  <c r="AS101" i="60" s="1"/>
  <c r="AS27" i="60"/>
  <c r="AT94" i="60"/>
  <c r="AV94" i="60" s="1"/>
  <c r="AR26" i="60"/>
  <c r="AT26" i="60" s="1"/>
  <c r="AV26" i="60" s="1"/>
  <c r="AT37" i="60"/>
  <c r="AV37" i="60" s="1"/>
  <c r="AQ100" i="60"/>
  <c r="AS100" i="60" s="1"/>
  <c r="AU100" i="60" s="1"/>
  <c r="AS132" i="60"/>
  <c r="AS62" i="60"/>
  <c r="AU62" i="60" s="1"/>
  <c r="AT136" i="60"/>
  <c r="AV136" i="60" s="1"/>
  <c r="AT31" i="60"/>
  <c r="AV31" i="60" s="1"/>
  <c r="AS111" i="60"/>
  <c r="AS70" i="60"/>
  <c r="AU70" i="60" s="1"/>
  <c r="AS58" i="60"/>
  <c r="AU58" i="60" s="1"/>
  <c r="AT144" i="60"/>
  <c r="AV144" i="60" s="1"/>
  <c r="AT24" i="60"/>
  <c r="AV24" i="60" s="1"/>
  <c r="AT33" i="60"/>
  <c r="AV33" i="60" s="1"/>
  <c r="AT9" i="60"/>
  <c r="AV9" i="60" s="1"/>
  <c r="AR121" i="60"/>
  <c r="AT121" i="60" s="1"/>
  <c r="AV121" i="60" s="1"/>
  <c r="AT88" i="60"/>
  <c r="AV88" i="60" s="1"/>
  <c r="AQ116" i="60"/>
  <c r="AS116" i="60" s="1"/>
  <c r="AU116" i="60" s="1"/>
  <c r="AQ113" i="60"/>
  <c r="AS113" i="60" s="1"/>
  <c r="AT81" i="60"/>
  <c r="AV81" i="60" s="1"/>
  <c r="AR117" i="60"/>
  <c r="AT117" i="60" s="1"/>
  <c r="AV117" i="60" s="1"/>
  <c r="AS122" i="60"/>
  <c r="AS83" i="60"/>
  <c r="AT129" i="60"/>
  <c r="AV129" i="60" s="1"/>
  <c r="AT68" i="60"/>
  <c r="AV68" i="60" s="1"/>
  <c r="AR34" i="60"/>
  <c r="AT34" i="60" s="1"/>
  <c r="AV34" i="60" s="1"/>
  <c r="AT7" i="60"/>
  <c r="AV7" i="60" s="1"/>
  <c r="AS102" i="60"/>
  <c r="AQ104" i="60"/>
  <c r="AS104" i="60" s="1"/>
  <c r="AU104" i="60" s="1"/>
  <c r="AS12" i="60"/>
  <c r="AR105" i="60"/>
  <c r="AT105" i="60" s="1"/>
  <c r="AV105" i="60" s="1"/>
  <c r="AQ7" i="60"/>
  <c r="AS7" i="60" s="1"/>
  <c r="AU7" i="60" s="1"/>
  <c r="AQ13" i="60"/>
  <c r="AS13" i="60" s="1"/>
  <c r="AU13" i="60" s="1"/>
  <c r="AS93" i="60"/>
  <c r="AU93" i="60" s="1"/>
  <c r="AR110" i="60"/>
  <c r="AT110" i="60" s="1"/>
  <c r="AV110" i="60" s="1"/>
  <c r="AS96" i="60"/>
  <c r="AU96" i="60" s="1"/>
  <c r="AS63" i="60"/>
  <c r="AS47" i="60"/>
  <c r="AU47" i="60" s="1"/>
  <c r="AT97" i="60"/>
  <c r="AV97" i="60" s="1"/>
  <c r="AT69" i="60"/>
  <c r="AV69" i="60" s="1"/>
  <c r="AT16" i="60"/>
  <c r="AV16" i="60" s="1"/>
  <c r="AQ37" i="60"/>
  <c r="AS37" i="60" s="1"/>
  <c r="AU37" i="60" s="1"/>
  <c r="AT108" i="60"/>
  <c r="AV108" i="60" s="1"/>
  <c r="AT54" i="60"/>
  <c r="AV54" i="60" s="1"/>
  <c r="AS142" i="60"/>
  <c r="AS134" i="60"/>
  <c r="AS17" i="60"/>
  <c r="AT48" i="60"/>
  <c r="AV48" i="60" s="1"/>
  <c r="AS43" i="60"/>
  <c r="AQ55" i="60"/>
  <c r="AS55" i="60" s="1"/>
  <c r="AU55" i="60" s="1"/>
  <c r="AS38" i="60"/>
  <c r="AS15" i="60"/>
  <c r="AS19" i="60"/>
  <c r="AT135" i="60"/>
  <c r="AV135" i="60" s="1"/>
  <c r="AR95" i="60"/>
  <c r="AT95" i="60" s="1"/>
  <c r="AV95" i="60" s="1"/>
  <c r="AT82" i="60"/>
  <c r="AV82" i="60" s="1"/>
  <c r="AT83" i="60"/>
  <c r="AV83" i="60" s="1"/>
  <c r="AT46" i="60"/>
  <c r="AV46" i="60" s="1"/>
  <c r="AS57" i="60"/>
  <c r="AR106" i="60"/>
  <c r="AT106" i="60" s="1"/>
  <c r="AV106" i="60" s="1"/>
  <c r="AS106" i="60"/>
  <c r="AU106" i="60" s="1"/>
  <c r="AS94" i="60"/>
  <c r="AU94" i="60" s="1"/>
  <c r="AS30" i="60"/>
  <c r="AT141" i="60"/>
  <c r="AV141" i="60" s="1"/>
  <c r="AT84" i="60"/>
  <c r="AV84" i="60" s="1"/>
  <c r="AS86" i="60"/>
  <c r="AU86" i="60" s="1"/>
  <c r="AS136" i="60"/>
  <c r="AS81" i="60"/>
  <c r="AU81" i="60" s="1"/>
  <c r="AS53" i="60"/>
  <c r="AS46" i="60"/>
  <c r="AU46" i="60" s="1"/>
  <c r="AS67" i="60"/>
  <c r="AR42" i="60"/>
  <c r="AT42" i="60" s="1"/>
  <c r="AV42" i="60" s="1"/>
  <c r="AQ49" i="60"/>
  <c r="AS49" i="60" s="1"/>
  <c r="AU49" i="60" s="1"/>
  <c r="AS8" i="60"/>
  <c r="AT49" i="60"/>
  <c r="AV49" i="60" s="1"/>
  <c r="AT86" i="60"/>
  <c r="AV86" i="60" s="1"/>
  <c r="AS140" i="60"/>
  <c r="AQ31" i="60"/>
  <c r="AS31" i="60" s="1"/>
  <c r="AU31" i="60" s="1"/>
  <c r="AT28" i="60"/>
  <c r="AV28" i="60" s="1"/>
  <c r="AQ117" i="60"/>
  <c r="AS117" i="60" s="1"/>
  <c r="AT76" i="60"/>
  <c r="AV76" i="60" s="1"/>
  <c r="AT15" i="60"/>
  <c r="AV15" i="60" s="1"/>
  <c r="AS14" i="60"/>
  <c r="AR138" i="60"/>
  <c r="AT138" i="60" s="1"/>
  <c r="AV138" i="60" s="1"/>
  <c r="AR113" i="60"/>
  <c r="AT113" i="60" s="1"/>
  <c r="AV113" i="60" s="1"/>
  <c r="AR50" i="60"/>
  <c r="AT50" i="60" s="1"/>
  <c r="AV50" i="60" s="1"/>
  <c r="AQ72" i="60"/>
  <c r="AS72" i="60" s="1"/>
  <c r="AT126" i="60"/>
  <c r="AV126" i="60" s="1"/>
  <c r="AR123" i="60"/>
  <c r="AT123" i="60" s="1"/>
  <c r="AV123" i="60" s="1"/>
  <c r="AT100" i="60"/>
  <c r="AV100" i="60" s="1"/>
  <c r="AT39" i="60"/>
  <c r="AV39" i="60" s="1"/>
  <c r="AS138" i="60"/>
  <c r="AU138" i="60" s="1"/>
  <c r="AR130" i="60"/>
  <c r="AT130" i="60" s="1"/>
  <c r="AV130" i="60" s="1"/>
  <c r="AQ109" i="60"/>
  <c r="AS109" i="60" s="1"/>
  <c r="AT62" i="60"/>
  <c r="AV62" i="60" s="1"/>
  <c r="AT115" i="60"/>
  <c r="AV115" i="60" s="1"/>
  <c r="AT52" i="60"/>
  <c r="AV52" i="60" s="1"/>
  <c r="AQ133" i="60"/>
  <c r="AS133" i="60" s="1"/>
  <c r="AS45" i="60"/>
  <c r="AU45" i="60" s="1"/>
  <c r="AS24" i="60"/>
  <c r="AQ112" i="60"/>
  <c r="AS112" i="60" s="1"/>
  <c r="AU112" i="60" s="1"/>
  <c r="AT111" i="60"/>
  <c r="AV111" i="60" s="1"/>
  <c r="AQ121" i="60"/>
  <c r="AS121" i="60" s="1"/>
  <c r="AS78" i="60"/>
  <c r="AU78" i="60" s="1"/>
  <c r="AS33" i="60"/>
  <c r="AU33" i="60" s="1"/>
  <c r="AT127" i="60"/>
  <c r="AV127" i="60" s="1"/>
  <c r="AT116" i="60"/>
  <c r="AV116" i="60" s="1"/>
  <c r="AQ123" i="60"/>
  <c r="AS123" i="60" s="1"/>
  <c r="AR77" i="60"/>
  <c r="AT77" i="60" s="1"/>
  <c r="AV77" i="60" s="1"/>
  <c r="AR10" i="60"/>
  <c r="AT10" i="60" s="1"/>
  <c r="AV10" i="60" s="1"/>
  <c r="AQ108" i="60"/>
  <c r="AS108" i="60" s="1"/>
  <c r="AU108" i="60" s="1"/>
  <c r="AQ88" i="60"/>
  <c r="AS88" i="60" s="1"/>
  <c r="AU88" i="60" s="1"/>
  <c r="AS34" i="60"/>
  <c r="AU34" i="60" s="1"/>
  <c r="AT142" i="60"/>
  <c r="AV142" i="60" s="1"/>
  <c r="AR85" i="60"/>
  <c r="AT85" i="60" s="1"/>
  <c r="AV85" i="60" s="1"/>
  <c r="AT20" i="60"/>
  <c r="AV20" i="60" s="1"/>
  <c r="AT43" i="60"/>
  <c r="AV43" i="60" s="1"/>
  <c r="AR70" i="60"/>
  <c r="AT70" i="60" s="1"/>
  <c r="AV70" i="60" s="1"/>
  <c r="AQ141" i="60"/>
  <c r="AS141" i="60" s="1"/>
  <c r="AS126" i="60"/>
  <c r="AQ29" i="60"/>
  <c r="AS29" i="60" s="1"/>
  <c r="AT19" i="60"/>
  <c r="AV19" i="60" s="1"/>
  <c r="AT133" i="60"/>
  <c r="AV133" i="60" s="1"/>
  <c r="AS56" i="60"/>
  <c r="AT75" i="60"/>
  <c r="AV75" i="60" s="1"/>
  <c r="AT32" i="60"/>
  <c r="AV32" i="60" s="1"/>
  <c r="AT36" i="60"/>
  <c r="AV36" i="60" s="1"/>
  <c r="AS84" i="60"/>
  <c r="AQ125" i="60"/>
  <c r="AS125" i="60" s="1"/>
  <c r="AU125" i="60" s="1"/>
  <c r="AT18" i="60"/>
  <c r="AV18" i="60" s="1"/>
  <c r="AS120" i="60"/>
  <c r="AU120" i="60" s="1"/>
  <c r="AR118" i="60"/>
  <c r="AT118" i="60" s="1"/>
  <c r="AV118" i="60" s="1"/>
  <c r="AR101" i="60"/>
  <c r="AT101" i="60" s="1"/>
  <c r="AV101" i="60" s="1"/>
  <c r="AT66" i="60"/>
  <c r="AV66" i="60" s="1"/>
  <c r="AT72" i="60"/>
  <c r="AV72" i="60" s="1"/>
  <c r="AT25" i="60"/>
  <c r="AV25" i="60" s="1"/>
  <c r="AS28" i="60"/>
  <c r="AR61" i="60"/>
  <c r="AT61" i="60" s="1"/>
  <c r="AV61" i="60" s="1"/>
  <c r="AT30" i="60"/>
  <c r="AV30" i="60" s="1"/>
  <c r="AS119" i="60"/>
  <c r="AQ21" i="60"/>
  <c r="AS21" i="60" s="1"/>
  <c r="AU21" i="60" s="1"/>
  <c r="AR114" i="60"/>
  <c r="AT114" i="60" s="1"/>
  <c r="AV114" i="60" s="1"/>
  <c r="AT55" i="60"/>
  <c r="AV55" i="60" s="1"/>
  <c r="AT21" i="60"/>
  <c r="AV21" i="60" s="1"/>
  <c r="AS40" i="60"/>
  <c r="AR109" i="60"/>
  <c r="AT109" i="60" s="1"/>
  <c r="AV109" i="60" s="1"/>
  <c r="AT6" i="60"/>
  <c r="AV6" i="60" s="1"/>
  <c r="AQ118" i="60"/>
  <c r="AS118" i="60" s="1"/>
  <c r="AS68" i="60"/>
  <c r="AR93" i="60"/>
  <c r="AT93" i="60" s="1"/>
  <c r="AV93" i="60" s="1"/>
  <c r="AT35" i="60"/>
  <c r="AV35" i="60" s="1"/>
  <c r="AT128" i="60"/>
  <c r="AV128" i="60" s="1"/>
  <c r="AS131" i="60"/>
  <c r="AQ65" i="60"/>
  <c r="AS65" i="60" s="1"/>
  <c r="AU65" i="60" s="1"/>
  <c r="AT41" i="60"/>
  <c r="AV41" i="60" s="1"/>
  <c r="AS11" i="60"/>
  <c r="AS35" i="60"/>
  <c r="AQ97" i="60"/>
  <c r="AS97" i="60" s="1"/>
  <c r="AS39" i="60"/>
  <c r="AU39" i="60" s="1"/>
  <c r="AQ98" i="60"/>
  <c r="AS98" i="60" s="1"/>
  <c r="AU98" i="60" s="1"/>
  <c r="AZ5" i="60"/>
  <c r="M82" i="60"/>
  <c r="Y78" i="60"/>
  <c r="AR5" i="60"/>
  <c r="AT5" i="60" s="1"/>
  <c r="AY148" i="60"/>
  <c r="M6" i="60"/>
  <c r="BD143" i="60" l="1"/>
  <c r="BC143" i="60"/>
  <c r="BD137" i="60"/>
  <c r="BB71" i="60"/>
  <c r="BD98" i="60"/>
  <c r="AU71" i="60"/>
  <c r="BC98" i="60"/>
  <c r="BB79" i="60"/>
  <c r="A79" i="60" s="1"/>
  <c r="BD14" i="60"/>
  <c r="BB107" i="60"/>
  <c r="BB99" i="60"/>
  <c r="BB58" i="60"/>
  <c r="BD7" i="60"/>
  <c r="AU107" i="60"/>
  <c r="BD79" i="60"/>
  <c r="BB74" i="60"/>
  <c r="BB44" i="60"/>
  <c r="BB59" i="60"/>
  <c r="BB145" i="60"/>
  <c r="BB64" i="60"/>
  <c r="BB60" i="60"/>
  <c r="BB47" i="60"/>
  <c r="BD17" i="60"/>
  <c r="BD54" i="60"/>
  <c r="BB82" i="60"/>
  <c r="A82" i="60" s="1"/>
  <c r="BB91" i="60"/>
  <c r="A91" i="60" s="1"/>
  <c r="AX101" i="60"/>
  <c r="BB115" i="60"/>
  <c r="BB22" i="60"/>
  <c r="BD86" i="60"/>
  <c r="BD101" i="60"/>
  <c r="BB139" i="60"/>
  <c r="BB89" i="60"/>
  <c r="BB92" i="60"/>
  <c r="BD21" i="60"/>
  <c r="BB23" i="60"/>
  <c r="BB144" i="60"/>
  <c r="BB129" i="60"/>
  <c r="BD91" i="60"/>
  <c r="BB54" i="60"/>
  <c r="A54" i="60" s="1"/>
  <c r="BB73" i="60"/>
  <c r="BC8" i="60"/>
  <c r="AX34" i="60"/>
  <c r="BB34" i="60" s="1"/>
  <c r="AW125" i="60"/>
  <c r="BB125" i="60" s="1"/>
  <c r="A125" i="60" s="1"/>
  <c r="AW141" i="60"/>
  <c r="BB141" i="60" s="1"/>
  <c r="AW98" i="60"/>
  <c r="BB98" i="60" s="1"/>
  <c r="A98" i="60" s="1"/>
  <c r="AW21" i="60"/>
  <c r="BB21" i="60" s="1"/>
  <c r="A21" i="60" s="1"/>
  <c r="AW55" i="60"/>
  <c r="BB55" i="60" s="1"/>
  <c r="AX70" i="60"/>
  <c r="BB70" i="60" s="1"/>
  <c r="AW113" i="60"/>
  <c r="AW72" i="60"/>
  <c r="BB72" i="60" s="1"/>
  <c r="AX113" i="60"/>
  <c r="BD131" i="60"/>
  <c r="BB48" i="60"/>
  <c r="BB51" i="60"/>
  <c r="AX61" i="60"/>
  <c r="BB61" i="60" s="1"/>
  <c r="AX118" i="60"/>
  <c r="AX77" i="60"/>
  <c r="BB77" i="60" s="1"/>
  <c r="BB87" i="60"/>
  <c r="BB103" i="60"/>
  <c r="BB76" i="60"/>
  <c r="AW80" i="60"/>
  <c r="BB80" i="60" s="1"/>
  <c r="AX93" i="60"/>
  <c r="BB93" i="60" s="1"/>
  <c r="AW88" i="60"/>
  <c r="BB88" i="60" s="1"/>
  <c r="AX85" i="60"/>
  <c r="BB85" i="60" s="1"/>
  <c r="BC86" i="60"/>
  <c r="AW121" i="60"/>
  <c r="AX123" i="60"/>
  <c r="AW49" i="60"/>
  <c r="BB49" i="60" s="1"/>
  <c r="AW7" i="60"/>
  <c r="BB7" i="60" s="1"/>
  <c r="A7" i="60" s="1"/>
  <c r="AW104" i="60"/>
  <c r="BB104" i="60" s="1"/>
  <c r="AX26" i="60"/>
  <c r="BB26" i="60" s="1"/>
  <c r="BB45" i="60"/>
  <c r="A45" i="60" s="1"/>
  <c r="BD95" i="60"/>
  <c r="BB32" i="60"/>
  <c r="A32" i="60" s="1"/>
  <c r="BD28" i="60"/>
  <c r="AW29" i="60"/>
  <c r="BB29" i="60" s="1"/>
  <c r="AW133" i="60"/>
  <c r="BB133" i="60" s="1"/>
  <c r="BB81" i="60"/>
  <c r="BD35" i="60"/>
  <c r="BB9" i="60"/>
  <c r="BB39" i="60"/>
  <c r="BB120" i="60"/>
  <c r="BB46" i="60"/>
  <c r="BB90" i="60"/>
  <c r="AW112" i="60"/>
  <c r="BB112" i="60" s="1"/>
  <c r="A112" i="60" s="1"/>
  <c r="AW31" i="60"/>
  <c r="BB31" i="60" s="1"/>
  <c r="AX110" i="60"/>
  <c r="BB110" i="60" s="1"/>
  <c r="AW13" i="60"/>
  <c r="BB13" i="60" s="1"/>
  <c r="A13" i="60" s="1"/>
  <c r="AU122" i="60"/>
  <c r="BB122" i="60"/>
  <c r="AU132" i="60"/>
  <c r="BB132" i="60"/>
  <c r="A132" i="60" s="1"/>
  <c r="AX109" i="60"/>
  <c r="AU126" i="60"/>
  <c r="BC125" i="60" s="1"/>
  <c r="BB126" i="60"/>
  <c r="A126" i="60" s="1"/>
  <c r="AU141" i="60"/>
  <c r="AW108" i="60"/>
  <c r="BB108" i="60" s="1"/>
  <c r="AW123" i="60"/>
  <c r="AX50" i="60"/>
  <c r="BB50" i="60" s="1"/>
  <c r="AU14" i="60"/>
  <c r="BB14" i="60"/>
  <c r="A14" i="60" s="1"/>
  <c r="AW117" i="60"/>
  <c r="BB33" i="60"/>
  <c r="BB128" i="60"/>
  <c r="AU57" i="60"/>
  <c r="BB57" i="60"/>
  <c r="AU15" i="60"/>
  <c r="BC14" i="60" s="1"/>
  <c r="BB15" i="60"/>
  <c r="AU142" i="60"/>
  <c r="BB142" i="60"/>
  <c r="BB62" i="60"/>
  <c r="AX117" i="60"/>
  <c r="AW100" i="60"/>
  <c r="BB100" i="60" s="1"/>
  <c r="AW101" i="60"/>
  <c r="AU97" i="60"/>
  <c r="AU131" i="60"/>
  <c r="BB131" i="60"/>
  <c r="A131" i="60" s="1"/>
  <c r="AU19" i="60"/>
  <c r="BC17" i="60" s="1"/>
  <c r="BB19" i="60"/>
  <c r="BB36" i="60"/>
  <c r="AU123" i="60"/>
  <c r="BB20" i="60"/>
  <c r="AU117" i="60"/>
  <c r="BD83" i="60"/>
  <c r="BD45" i="60"/>
  <c r="AU38" i="60"/>
  <c r="BB38" i="60"/>
  <c r="BD53" i="60"/>
  <c r="BD6" i="60"/>
  <c r="AX121" i="60"/>
  <c r="AU101" i="60"/>
  <c r="AU29" i="60"/>
  <c r="BB52" i="60"/>
  <c r="AU136" i="60"/>
  <c r="BB136" i="60"/>
  <c r="BB18" i="60"/>
  <c r="AU40" i="60"/>
  <c r="BB40" i="60"/>
  <c r="AU84" i="60"/>
  <c r="BC83" i="60" s="1"/>
  <c r="BB84" i="60"/>
  <c r="AU56" i="60"/>
  <c r="BB56" i="60"/>
  <c r="BD69" i="60"/>
  <c r="AX10" i="60"/>
  <c r="BB10" i="60" s="1"/>
  <c r="BB6" i="60"/>
  <c r="A6" i="60" s="1"/>
  <c r="BD140" i="60"/>
  <c r="BD82" i="60"/>
  <c r="BB94" i="60"/>
  <c r="BB25" i="60"/>
  <c r="BB135" i="60"/>
  <c r="BC79" i="60"/>
  <c r="AU67" i="60"/>
  <c r="BB67" i="60"/>
  <c r="AU35" i="60"/>
  <c r="BB35" i="60"/>
  <c r="A35" i="60" s="1"/>
  <c r="AU119" i="60"/>
  <c r="BB119" i="60"/>
  <c r="BB41" i="60"/>
  <c r="BB75" i="60"/>
  <c r="BD125" i="60"/>
  <c r="BD126" i="60"/>
  <c r="AU24" i="60"/>
  <c r="BC21" i="60" s="1"/>
  <c r="BB24" i="60"/>
  <c r="AU72" i="60"/>
  <c r="BD112" i="60"/>
  <c r="AU30" i="60"/>
  <c r="BB30" i="60"/>
  <c r="BD78" i="60"/>
  <c r="AW37" i="60"/>
  <c r="BB37" i="60" s="1"/>
  <c r="AU63" i="60"/>
  <c r="BB63" i="60"/>
  <c r="AU102" i="60"/>
  <c r="BC101" i="60" s="1"/>
  <c r="BB102" i="60"/>
  <c r="BD8" i="60"/>
  <c r="AU111" i="60"/>
  <c r="BB111" i="60"/>
  <c r="AU118" i="60"/>
  <c r="AU140" i="60"/>
  <c r="BB140" i="60"/>
  <c r="A140" i="60" s="1"/>
  <c r="AU134" i="60"/>
  <c r="BB134" i="60"/>
  <c r="AU11" i="60"/>
  <c r="BB11" i="60"/>
  <c r="AU68" i="60"/>
  <c r="BB68" i="60"/>
  <c r="AU121" i="60"/>
  <c r="AW109" i="60"/>
  <c r="BD13" i="60"/>
  <c r="AX138" i="60"/>
  <c r="BB138" i="60" s="1"/>
  <c r="BB66" i="60"/>
  <c r="AX42" i="60"/>
  <c r="BB42" i="60" s="1"/>
  <c r="BC45" i="60"/>
  <c r="AX95" i="60"/>
  <c r="BB95" i="60" s="1"/>
  <c r="A95" i="60" s="1"/>
  <c r="BB43" i="60"/>
  <c r="AU43" i="60"/>
  <c r="AX105" i="60"/>
  <c r="BB105" i="60" s="1"/>
  <c r="BB86" i="60"/>
  <c r="A86" i="60" s="1"/>
  <c r="AU113" i="60"/>
  <c r="BB127" i="60"/>
  <c r="AW97" i="60"/>
  <c r="BB97" i="60" s="1"/>
  <c r="AW65" i="60"/>
  <c r="BB65" i="60" s="1"/>
  <c r="AW118" i="60"/>
  <c r="AX114" i="60"/>
  <c r="BB114" i="60" s="1"/>
  <c r="AU28" i="60"/>
  <c r="BB28" i="60"/>
  <c r="A28" i="60" s="1"/>
  <c r="AU109" i="60"/>
  <c r="AU53" i="60"/>
  <c r="BB53" i="60"/>
  <c r="A53" i="60" s="1"/>
  <c r="BC91" i="60"/>
  <c r="BB78" i="60"/>
  <c r="A78" i="60" s="1"/>
  <c r="BC126" i="60"/>
  <c r="AU133" i="60"/>
  <c r="AX130" i="60"/>
  <c r="BB130" i="60" s="1"/>
  <c r="AU8" i="60"/>
  <c r="BB8" i="60"/>
  <c r="A8" i="60" s="1"/>
  <c r="AX106" i="60"/>
  <c r="BB106" i="60" s="1"/>
  <c r="BD132" i="60"/>
  <c r="AU17" i="60"/>
  <c r="BB17" i="60"/>
  <c r="A17" i="60" s="1"/>
  <c r="BB96" i="60"/>
  <c r="AU12" i="60"/>
  <c r="BB12" i="60"/>
  <c r="BB16" i="60"/>
  <c r="BB69" i="60"/>
  <c r="A69" i="60" s="1"/>
  <c r="AU83" i="60"/>
  <c r="BB83" i="60"/>
  <c r="A83" i="60" s="1"/>
  <c r="AW116" i="60"/>
  <c r="BB116" i="60" s="1"/>
  <c r="BD32" i="60"/>
  <c r="AU27" i="60"/>
  <c r="BB27" i="60"/>
  <c r="N18" i="50"/>
  <c r="Y5" i="60"/>
  <c r="AQ5" i="60"/>
  <c r="AW5" i="60" s="1"/>
  <c r="AC137" i="60"/>
  <c r="AP137" i="60" s="1"/>
  <c r="AR137" i="60" s="1"/>
  <c r="BD5" i="60"/>
  <c r="AX5" i="60"/>
  <c r="AV5" i="60"/>
  <c r="AB124" i="60"/>
  <c r="AO124" i="60" s="1"/>
  <c r="AQ124" i="60" s="1"/>
  <c r="AS124" i="60" s="1"/>
  <c r="AU124" i="60" s="1"/>
  <c r="M5" i="60"/>
  <c r="M78" i="60"/>
  <c r="BE143" i="60" l="1"/>
  <c r="BC137" i="60"/>
  <c r="BE137" i="60" s="1"/>
  <c r="BG20" i="60"/>
  <c r="A20" i="60"/>
  <c r="BG57" i="60"/>
  <c r="A57" i="60"/>
  <c r="BG122" i="60"/>
  <c r="A122" i="60"/>
  <c r="BG120" i="60"/>
  <c r="A120" i="60"/>
  <c r="BG87" i="60"/>
  <c r="A87" i="60"/>
  <c r="BG72" i="60"/>
  <c r="A72" i="60"/>
  <c r="BG34" i="60"/>
  <c r="A34" i="60"/>
  <c r="BG145" i="60"/>
  <c r="A145" i="60"/>
  <c r="BG99" i="60"/>
  <c r="A99" i="60"/>
  <c r="BG108" i="60"/>
  <c r="A108" i="60"/>
  <c r="BG39" i="60"/>
  <c r="A39" i="60"/>
  <c r="BG77" i="60"/>
  <c r="A77" i="60"/>
  <c r="BG92" i="60"/>
  <c r="A92" i="60"/>
  <c r="BG59" i="60"/>
  <c r="A59" i="60"/>
  <c r="BG107" i="60"/>
  <c r="A107" i="60"/>
  <c r="BG68" i="60"/>
  <c r="A68" i="60"/>
  <c r="BG10" i="60"/>
  <c r="A10" i="60"/>
  <c r="BG18" i="60"/>
  <c r="A18" i="60"/>
  <c r="BG36" i="60"/>
  <c r="A36" i="60"/>
  <c r="BG128" i="60"/>
  <c r="A128" i="60"/>
  <c r="BG9" i="60"/>
  <c r="A9" i="60"/>
  <c r="BG85" i="60"/>
  <c r="A85" i="60"/>
  <c r="BG70" i="60"/>
  <c r="A70" i="60"/>
  <c r="BG73" i="60"/>
  <c r="A73" i="60"/>
  <c r="BG89" i="60"/>
  <c r="A89" i="60"/>
  <c r="BG44" i="60"/>
  <c r="A44" i="60"/>
  <c r="BG67" i="60"/>
  <c r="A67" i="60"/>
  <c r="BG127" i="60"/>
  <c r="A127" i="60"/>
  <c r="BG42" i="60"/>
  <c r="A42" i="60"/>
  <c r="BG11" i="60"/>
  <c r="A11" i="60"/>
  <c r="BG30" i="60"/>
  <c r="A30" i="60"/>
  <c r="BG75" i="60"/>
  <c r="A75" i="60"/>
  <c r="BG136" i="60"/>
  <c r="A136" i="60"/>
  <c r="BG38" i="60"/>
  <c r="A38" i="60"/>
  <c r="BG19" i="60"/>
  <c r="A19" i="60"/>
  <c r="BG62" i="60"/>
  <c r="A62" i="60"/>
  <c r="BG33" i="60"/>
  <c r="A33" i="60"/>
  <c r="BG110" i="60"/>
  <c r="A110" i="60"/>
  <c r="BG26" i="60"/>
  <c r="A26" i="60"/>
  <c r="BG88" i="60"/>
  <c r="A88" i="60"/>
  <c r="BG61" i="60"/>
  <c r="A61" i="60"/>
  <c r="BG55" i="60"/>
  <c r="A55" i="60"/>
  <c r="BG139" i="60"/>
  <c r="A139" i="60"/>
  <c r="BG74" i="60"/>
  <c r="A74" i="60"/>
  <c r="BG37" i="60"/>
  <c r="A37" i="60"/>
  <c r="BG100" i="60"/>
  <c r="A100" i="60"/>
  <c r="BG106" i="60"/>
  <c r="A106" i="60"/>
  <c r="BG111" i="60"/>
  <c r="A111" i="60"/>
  <c r="BG27" i="60"/>
  <c r="A27" i="60"/>
  <c r="BG12" i="60"/>
  <c r="A12" i="60"/>
  <c r="BG66" i="60"/>
  <c r="A66" i="60"/>
  <c r="BG41" i="60"/>
  <c r="A41" i="60"/>
  <c r="BG135" i="60"/>
  <c r="A135" i="60"/>
  <c r="BG56" i="60"/>
  <c r="A56" i="60"/>
  <c r="BG142" i="60"/>
  <c r="A142" i="60"/>
  <c r="BG31" i="60"/>
  <c r="A31" i="60"/>
  <c r="BG81" i="60"/>
  <c r="A81" i="60"/>
  <c r="BG104" i="60"/>
  <c r="A104" i="60"/>
  <c r="BG93" i="60"/>
  <c r="A93" i="60"/>
  <c r="BG51" i="60"/>
  <c r="A51" i="60"/>
  <c r="BG97" i="60"/>
  <c r="A97" i="60"/>
  <c r="BG16" i="60"/>
  <c r="A16" i="60"/>
  <c r="BG130" i="60"/>
  <c r="A130" i="60"/>
  <c r="BG138" i="60"/>
  <c r="A138" i="60"/>
  <c r="BG134" i="60"/>
  <c r="A134" i="60"/>
  <c r="BG102" i="60"/>
  <c r="A102" i="60"/>
  <c r="BG119" i="60"/>
  <c r="A119" i="60"/>
  <c r="BG25" i="60"/>
  <c r="A25" i="60"/>
  <c r="BG52" i="60"/>
  <c r="A52" i="60"/>
  <c r="BG133" i="60"/>
  <c r="A133" i="60"/>
  <c r="BG80" i="60"/>
  <c r="A80" i="60"/>
  <c r="BG48" i="60"/>
  <c r="A48" i="60"/>
  <c r="BG129" i="60"/>
  <c r="A129" i="60"/>
  <c r="BG47" i="60"/>
  <c r="A47" i="60"/>
  <c r="BG116" i="60"/>
  <c r="A116" i="60"/>
  <c r="BG43" i="60"/>
  <c r="A43" i="60"/>
  <c r="BG40" i="60"/>
  <c r="A40" i="60"/>
  <c r="BG65" i="60"/>
  <c r="A65" i="60"/>
  <c r="BG96" i="60"/>
  <c r="A96" i="60"/>
  <c r="BG105" i="60"/>
  <c r="A105" i="60"/>
  <c r="BG94" i="60"/>
  <c r="A94" i="60"/>
  <c r="BG84" i="60"/>
  <c r="A84" i="60"/>
  <c r="BG15" i="60"/>
  <c r="A15" i="60"/>
  <c r="BG90" i="60"/>
  <c r="A90" i="60"/>
  <c r="BG29" i="60"/>
  <c r="A29" i="60"/>
  <c r="BG49" i="60"/>
  <c r="A49" i="60"/>
  <c r="BG76" i="60"/>
  <c r="A76" i="60"/>
  <c r="BG141" i="60"/>
  <c r="A141" i="60"/>
  <c r="BG144" i="60"/>
  <c r="A144" i="60"/>
  <c r="BG22" i="60"/>
  <c r="A22" i="60"/>
  <c r="BG60" i="60"/>
  <c r="A60" i="60"/>
  <c r="BG114" i="60"/>
  <c r="A114" i="60"/>
  <c r="BG63" i="60"/>
  <c r="A63" i="60"/>
  <c r="BG24" i="60"/>
  <c r="A24" i="60"/>
  <c r="BG50" i="60"/>
  <c r="A50" i="60"/>
  <c r="BG46" i="60"/>
  <c r="A46" i="60"/>
  <c r="BG103" i="60"/>
  <c r="A103" i="60"/>
  <c r="BG23" i="60"/>
  <c r="A23" i="60"/>
  <c r="BG115" i="60"/>
  <c r="A115" i="60"/>
  <c r="BG64" i="60"/>
  <c r="A64" i="60"/>
  <c r="BG58" i="60"/>
  <c r="A58" i="60"/>
  <c r="BG71" i="60"/>
  <c r="A71" i="60"/>
  <c r="BC69" i="60"/>
  <c r="BE69" i="60" s="1"/>
  <c r="BG69" i="60" s="1"/>
  <c r="BE98" i="60"/>
  <c r="BG98" i="60" s="1"/>
  <c r="BE8" i="60"/>
  <c r="BG8" i="60" s="1"/>
  <c r="BE91" i="60"/>
  <c r="BG91" i="60" s="1"/>
  <c r="BE79" i="60"/>
  <c r="BG79" i="60" s="1"/>
  <c r="BE101" i="60"/>
  <c r="BE14" i="60"/>
  <c r="BG14" i="60" s="1"/>
  <c r="AX137" i="60"/>
  <c r="AT137" i="60"/>
  <c r="AV137" i="60" s="1"/>
  <c r="AW124" i="60"/>
  <c r="BB124" i="60" s="1"/>
  <c r="BE86" i="60"/>
  <c r="BG86" i="60" s="1"/>
  <c r="BB101" i="60"/>
  <c r="A101" i="60" s="1"/>
  <c r="BE17" i="60"/>
  <c r="BG17" i="60" s="1"/>
  <c r="BE21" i="60"/>
  <c r="BG21" i="60" s="1"/>
  <c r="BC54" i="60"/>
  <c r="BE54" i="60" s="1"/>
  <c r="BG54" i="60" s="1"/>
  <c r="BB113" i="60"/>
  <c r="BB118" i="60"/>
  <c r="BE126" i="60"/>
  <c r="BG126" i="60" s="1"/>
  <c r="BE45" i="60"/>
  <c r="BG45" i="60" s="1"/>
  <c r="BB109" i="60"/>
  <c r="BB117" i="60"/>
  <c r="BB123" i="60"/>
  <c r="BB121" i="60"/>
  <c r="BC6" i="60"/>
  <c r="BE6" i="60" s="1"/>
  <c r="BG6" i="60" s="1"/>
  <c r="BE125" i="60"/>
  <c r="BG125" i="60" s="1"/>
  <c r="BC132" i="60"/>
  <c r="BE132" i="60" s="1"/>
  <c r="BG132" i="60" s="1"/>
  <c r="BC112" i="60"/>
  <c r="BE112" i="60" s="1"/>
  <c r="BG112" i="60" s="1"/>
  <c r="BC32" i="60"/>
  <c r="BE32" i="60" s="1"/>
  <c r="BG32" i="60" s="1"/>
  <c r="BC82" i="60"/>
  <c r="BE82" i="60" s="1"/>
  <c r="BG82" i="60" s="1"/>
  <c r="BC131" i="60"/>
  <c r="BE131" i="60" s="1"/>
  <c r="BG131" i="60" s="1"/>
  <c r="BC95" i="60"/>
  <c r="BE95" i="60" s="1"/>
  <c r="BG95" i="60" s="1"/>
  <c r="BC53" i="60"/>
  <c r="BE53" i="60" s="1"/>
  <c r="BG53" i="60" s="1"/>
  <c r="BC13" i="60"/>
  <c r="BE13" i="60" s="1"/>
  <c r="BG13" i="60" s="1"/>
  <c r="BC7" i="60"/>
  <c r="BE7" i="60" s="1"/>
  <c r="BG7" i="60" s="1"/>
  <c r="BC35" i="60"/>
  <c r="BE35" i="60" s="1"/>
  <c r="BG35" i="60" s="1"/>
  <c r="BC140" i="60"/>
  <c r="BE140" i="60" s="1"/>
  <c r="BG140" i="60" s="1"/>
  <c r="BE83" i="60"/>
  <c r="BG83" i="60" s="1"/>
  <c r="BC28" i="60"/>
  <c r="BE28" i="60" s="1"/>
  <c r="BG28" i="60" s="1"/>
  <c r="BC78" i="60"/>
  <c r="BE78" i="60" s="1"/>
  <c r="BG78" i="60" s="1"/>
  <c r="AS5" i="60"/>
  <c r="BB5" i="60" s="1"/>
  <c r="A5" i="60" s="1"/>
  <c r="AC143" i="60"/>
  <c r="AP143" i="60" s="1"/>
  <c r="AR143" i="60" s="1"/>
  <c r="AC146" i="60"/>
  <c r="AP146" i="60" s="1"/>
  <c r="Y148" i="60"/>
  <c r="AB137" i="60"/>
  <c r="AO137" i="60" s="1"/>
  <c r="AQ137" i="60" s="1"/>
  <c r="M124" i="60"/>
  <c r="BC5" i="60"/>
  <c r="BE5" i="60" s="1"/>
  <c r="BG109" i="60" l="1"/>
  <c r="A109" i="60"/>
  <c r="BG124" i="60"/>
  <c r="A124" i="60"/>
  <c r="BG118" i="60"/>
  <c r="A118" i="60"/>
  <c r="BG113" i="60"/>
  <c r="A113" i="60"/>
  <c r="BG121" i="60"/>
  <c r="A121" i="60"/>
  <c r="BG123" i="60"/>
  <c r="A123" i="60"/>
  <c r="BG117" i="60"/>
  <c r="A117" i="60"/>
  <c r="BG101" i="60"/>
  <c r="AX143" i="60"/>
  <c r="AT143" i="60"/>
  <c r="AV143" i="60" s="1"/>
  <c r="AR146" i="60"/>
  <c r="AT146" i="60" s="1"/>
  <c r="AV146" i="60" s="1"/>
  <c r="AW137" i="60"/>
  <c r="AS137" i="60"/>
  <c r="AU5" i="60"/>
  <c r="O9" i="50" a="1"/>
  <c r="O9" i="50" s="1"/>
  <c r="AB143" i="60"/>
  <c r="AO143" i="60" s="1"/>
  <c r="AQ143" i="60" s="1"/>
  <c r="M137" i="60"/>
  <c r="BG5" i="60"/>
  <c r="O8" i="50" l="1" a="1"/>
  <c r="O8" i="50" s="1"/>
  <c r="AX146" i="60"/>
  <c r="BB146" i="60" s="1"/>
  <c r="AW143" i="60"/>
  <c r="AS143" i="60"/>
  <c r="AU137" i="60"/>
  <c r="BB137" i="60"/>
  <c r="N9" i="50"/>
  <c r="M9" i="50" s="1" a="1"/>
  <c r="M9" i="50" s="1"/>
  <c r="AT148" i="60"/>
  <c r="AZ148" i="60"/>
  <c r="M146" i="60"/>
  <c r="M143" i="60"/>
  <c r="BG137" i="60" l="1"/>
  <c r="A137" i="60"/>
  <c r="BG146" i="60"/>
  <c r="A146" i="60"/>
  <c r="AU143" i="60"/>
  <c r="BB143" i="60"/>
  <c r="AX148" i="60"/>
  <c r="BG143" i="60" l="1"/>
  <c r="A143" i="60"/>
  <c r="AW148" i="60"/>
  <c r="AS148" i="60" l="1"/>
  <c r="M9" i="36" l="1"/>
  <c r="I7" i="11"/>
  <c r="Y1" i="60"/>
  <c r="M4" i="59" a="1"/>
  <c r="M4" i="59" s="1"/>
  <c r="AA5" i="59"/>
  <c r="AD102" i="58"/>
  <c r="M86" i="58"/>
  <c r="AM86" i="58" s="1"/>
  <c r="M83" i="58"/>
  <c r="M76" i="58"/>
  <c r="AM76" i="58" s="1"/>
  <c r="M70" i="58"/>
  <c r="M60" i="58"/>
  <c r="M52" i="58"/>
  <c r="AE38" i="58"/>
  <c r="M35" i="58"/>
  <c r="M30" i="58"/>
  <c r="AM30" i="58" s="1"/>
  <c r="M27" i="58"/>
  <c r="M23" i="58"/>
  <c r="AM23" i="58" s="1"/>
  <c r="M20" i="58"/>
  <c r="AM20" i="58" s="1"/>
  <c r="M17" i="58"/>
  <c r="M9" i="58"/>
  <c r="AM9" i="58" s="1"/>
  <c r="AS9" i="58" s="1"/>
  <c r="AX5" i="58"/>
  <c r="AW5" i="58"/>
  <c r="AP5" i="58"/>
  <c r="AL5" i="58"/>
  <c r="AN5" i="58" s="1"/>
  <c r="AI5" i="58"/>
  <c r="AF102" i="58" a="1"/>
  <c r="AF102" i="58" s="1"/>
  <c r="BB4" i="58"/>
  <c r="BA4" i="58"/>
  <c r="AX4" i="58"/>
  <c r="AW4" i="58"/>
  <c r="AT4" i="58"/>
  <c r="AS4" i="58"/>
  <c r="AR4" i="58"/>
  <c r="AQ4" i="58"/>
  <c r="AP4" i="58"/>
  <c r="AO4" i="58"/>
  <c r="AN4" i="58"/>
  <c r="AM4" i="58"/>
  <c r="AL4" i="58"/>
  <c r="AK4" i="58"/>
  <c r="AH4" i="58"/>
  <c r="AG4" i="58"/>
  <c r="AF4" i="58"/>
  <c r="AE4" i="58"/>
  <c r="AD4" i="58"/>
  <c r="AC4" i="58"/>
  <c r="AB4" i="58"/>
  <c r="AA4" i="58"/>
  <c r="Z4" i="58"/>
  <c r="Y4" i="58"/>
  <c r="M4" i="58"/>
  <c r="AM27" i="58" l="1"/>
  <c r="AK16" i="58"/>
  <c r="AM17" i="58"/>
  <c r="M59" i="58"/>
  <c r="M11" i="62"/>
  <c r="AC11" i="62" s="1"/>
  <c r="AD11" i="62" s="1"/>
  <c r="AE11" i="62" s="1"/>
  <c r="A11" i="62" s="1"/>
  <c r="AK59" i="58"/>
  <c r="AM60" i="58"/>
  <c r="AO20" i="58"/>
  <c r="AS20" i="58"/>
  <c r="AK69" i="58"/>
  <c r="AM70" i="58"/>
  <c r="M81" i="58"/>
  <c r="AM83" i="58"/>
  <c r="AK81" i="58"/>
  <c r="AO30" i="58"/>
  <c r="AS30" i="58"/>
  <c r="AO86" i="58"/>
  <c r="AS86" i="58"/>
  <c r="M33" i="58"/>
  <c r="AK26" i="58" s="1"/>
  <c r="AK33" i="58"/>
  <c r="AM35" i="58"/>
  <c r="AO23" i="58"/>
  <c r="AS23" i="58"/>
  <c r="AO76" i="58"/>
  <c r="AS76" i="58"/>
  <c r="AO9" i="58"/>
  <c r="AZ9" i="58" s="1"/>
  <c r="M49" i="58"/>
  <c r="AM52" i="58"/>
  <c r="AS52" i="58" s="1"/>
  <c r="M9" i="62"/>
  <c r="AC9" i="62" s="1"/>
  <c r="AD9" i="62" s="1"/>
  <c r="AE9" i="62" s="1"/>
  <c r="AK49" i="58"/>
  <c r="AB5" i="59"/>
  <c r="AT5" i="58"/>
  <c r="AJ5" i="58"/>
  <c r="M16" i="58"/>
  <c r="M5" i="62" s="1"/>
  <c r="AC5" i="62" s="1"/>
  <c r="AD5" i="62" s="1"/>
  <c r="AE5" i="62" s="1"/>
  <c r="A5" i="62" s="1"/>
  <c r="AP102" i="58"/>
  <c r="AR5" i="58"/>
  <c r="AX102" i="58"/>
  <c r="M69" i="58"/>
  <c r="AK68" i="58" s="1"/>
  <c r="AQ76" i="58" l="1"/>
  <c r="AZ76" i="58"/>
  <c r="BE76" i="58" s="1"/>
  <c r="AQ30" i="58"/>
  <c r="AZ30" i="58"/>
  <c r="BE30" i="58" s="1"/>
  <c r="AQ20" i="58"/>
  <c r="AZ20" i="58"/>
  <c r="BE20" i="58" s="1"/>
  <c r="AQ23" i="58"/>
  <c r="AZ23" i="58"/>
  <c r="BE23" i="58" s="1"/>
  <c r="AQ86" i="58"/>
  <c r="AZ86" i="58"/>
  <c r="BE86" i="58" s="1"/>
  <c r="AM81" i="58"/>
  <c r="AO81" i="58" s="1"/>
  <c r="AM59" i="58"/>
  <c r="AO59" i="58" s="1"/>
  <c r="AK48" i="58"/>
  <c r="AK7" i="58"/>
  <c r="AM69" i="58"/>
  <c r="AO69" i="58" s="1"/>
  <c r="AM16" i="58"/>
  <c r="AO16" i="58" s="1"/>
  <c r="AO35" i="58"/>
  <c r="AS35" i="58"/>
  <c r="AO83" i="58"/>
  <c r="AS83" i="58"/>
  <c r="AO27" i="58"/>
  <c r="AS27" i="58"/>
  <c r="AO60" i="58"/>
  <c r="AS60" i="58"/>
  <c r="AM33" i="58"/>
  <c r="AO33" i="58" s="1"/>
  <c r="AO70" i="58"/>
  <c r="AS70" i="58"/>
  <c r="AO17" i="58"/>
  <c r="AS17" i="58"/>
  <c r="M26" i="58"/>
  <c r="AM26" i="58" s="1"/>
  <c r="AQ9" i="58"/>
  <c r="BE9" i="58"/>
  <c r="AO52" i="58"/>
  <c r="A9" i="62"/>
  <c r="AD15" i="62"/>
  <c r="X1" i="62" s="1"/>
  <c r="AM49" i="58"/>
  <c r="AO49" i="58" s="1"/>
  <c r="A56" i="58"/>
  <c r="A88" i="58"/>
  <c r="A14" i="58"/>
  <c r="A75" i="58"/>
  <c r="A12" i="58"/>
  <c r="A13" i="58"/>
  <c r="A24" i="58"/>
  <c r="A11" i="58"/>
  <c r="BB5" i="58"/>
  <c r="AT102" i="58"/>
  <c r="A6" i="58"/>
  <c r="M7" i="58"/>
  <c r="M68" i="58"/>
  <c r="AM68" i="58" s="1"/>
  <c r="AQ70" i="58" l="1"/>
  <c r="BA69" i="58" s="1"/>
  <c r="BC69" i="58" s="1"/>
  <c r="AZ70" i="58"/>
  <c r="BE70" i="58" s="1"/>
  <c r="AQ81" i="58"/>
  <c r="AQ17" i="58"/>
  <c r="BA16" i="58" s="1"/>
  <c r="BC16" i="58" s="1"/>
  <c r="AZ17" i="58"/>
  <c r="BE17" i="58" s="1"/>
  <c r="AQ59" i="58"/>
  <c r="AQ52" i="58"/>
  <c r="BA49" i="58" s="1"/>
  <c r="BC49" i="58" s="1"/>
  <c r="AZ52" i="58"/>
  <c r="BE52" i="58" s="1"/>
  <c r="AQ83" i="58"/>
  <c r="BA81" i="58" s="1"/>
  <c r="BC81" i="58" s="1"/>
  <c r="AZ83" i="58"/>
  <c r="BE83" i="58" s="1"/>
  <c r="AQ33" i="58"/>
  <c r="AQ35" i="58"/>
  <c r="AZ35" i="58"/>
  <c r="AQ60" i="58"/>
  <c r="BA59" i="58" s="1"/>
  <c r="BC59" i="58" s="1"/>
  <c r="AZ60" i="58"/>
  <c r="BE60" i="58" s="1"/>
  <c r="AQ16" i="58"/>
  <c r="AQ69" i="58"/>
  <c r="AQ49" i="58"/>
  <c r="AQ27" i="58"/>
  <c r="AZ27" i="58"/>
  <c r="BE27" i="58" s="1"/>
  <c r="AS81" i="58"/>
  <c r="AZ81" i="58" s="1"/>
  <c r="AS69" i="58"/>
  <c r="AZ69" i="58" s="1"/>
  <c r="AS16" i="58"/>
  <c r="AO26" i="58"/>
  <c r="AS26" i="58"/>
  <c r="AO68" i="58"/>
  <c r="AS68" i="58"/>
  <c r="AS59" i="58"/>
  <c r="AZ59" i="58" s="1"/>
  <c r="AM7" i="58"/>
  <c r="AS7" i="58" s="1"/>
  <c r="AS33" i="58"/>
  <c r="AZ33" i="58" s="1"/>
  <c r="AS49" i="58"/>
  <c r="AZ49" i="58" s="1"/>
  <c r="A71" i="58"/>
  <c r="A62" i="58"/>
  <c r="A25" i="58"/>
  <c r="A31" i="58"/>
  <c r="A44" i="58"/>
  <c r="A86" i="58"/>
  <c r="A99" i="58"/>
  <c r="A43" i="58"/>
  <c r="A8" i="58"/>
  <c r="A82" i="58"/>
  <c r="A72" i="58"/>
  <c r="A36" i="58"/>
  <c r="A95" i="58"/>
  <c r="A23" i="58"/>
  <c r="A64" i="58"/>
  <c r="A37" i="58"/>
  <c r="A21" i="58"/>
  <c r="A91" i="58"/>
  <c r="A15" i="58"/>
  <c r="A28" i="58"/>
  <c r="A32" i="58"/>
  <c r="A85" i="58"/>
  <c r="A18" i="58"/>
  <c r="A74" i="58"/>
  <c r="A55" i="58"/>
  <c r="M48" i="58"/>
  <c r="A84" i="58"/>
  <c r="A51" i="58"/>
  <c r="A78" i="58"/>
  <c r="A39" i="58"/>
  <c r="M5" i="58"/>
  <c r="AK5" i="58"/>
  <c r="A41" i="58"/>
  <c r="A10" i="58"/>
  <c r="BA7" i="58" l="1"/>
  <c r="BC7" i="58" s="1"/>
  <c r="BA68" i="58"/>
  <c r="BC68" i="58" s="1"/>
  <c r="BE59" i="58"/>
  <c r="AQ68" i="58"/>
  <c r="BA48" i="58" s="1"/>
  <c r="BC48" i="58" s="1"/>
  <c r="AZ68" i="58"/>
  <c r="AZ16" i="58"/>
  <c r="BE16" i="58" s="1"/>
  <c r="AQ26" i="58"/>
  <c r="AZ26" i="58"/>
  <c r="A26" i="58" s="1"/>
  <c r="BE81" i="58"/>
  <c r="BE69" i="58"/>
  <c r="BE49" i="58"/>
  <c r="A60" i="58"/>
  <c r="A83" i="58"/>
  <c r="A70" i="58"/>
  <c r="AO7" i="58"/>
  <c r="AE5" i="58"/>
  <c r="AC38" i="58"/>
  <c r="AU38" i="58" s="1"/>
  <c r="AE48" i="58"/>
  <c r="A52" i="58"/>
  <c r="AM48" i="58"/>
  <c r="AS48" i="58" s="1"/>
  <c r="A80" i="58"/>
  <c r="A73" i="58"/>
  <c r="A63" i="58"/>
  <c r="A54" i="58"/>
  <c r="A42" i="58"/>
  <c r="A9" i="58"/>
  <c r="A77" i="58"/>
  <c r="A45" i="58"/>
  <c r="A79" i="58"/>
  <c r="A90" i="58"/>
  <c r="A89" i="58"/>
  <c r="A22" i="58"/>
  <c r="A49" i="58"/>
  <c r="A81" i="58"/>
  <c r="A47" i="58"/>
  <c r="A19" i="58"/>
  <c r="A27" i="58"/>
  <c r="A40" i="58"/>
  <c r="A20" i="58"/>
  <c r="A76" i="58"/>
  <c r="A46" i="58"/>
  <c r="A61" i="58"/>
  <c r="X5" i="58"/>
  <c r="A65" i="58"/>
  <c r="A17" i="58"/>
  <c r="A67" i="58"/>
  <c r="A69" i="58"/>
  <c r="A100" i="58"/>
  <c r="A87" i="58"/>
  <c r="A57" i="58"/>
  <c r="A58" i="58"/>
  <c r="A35" i="58"/>
  <c r="A34" i="58"/>
  <c r="AM5" i="58"/>
  <c r="AO5" i="58" s="1"/>
  <c r="A33" i="58"/>
  <c r="X48" i="58"/>
  <c r="A66" i="58"/>
  <c r="A29" i="58"/>
  <c r="A59" i="58"/>
  <c r="A30" i="58"/>
  <c r="A53" i="58"/>
  <c r="BE68" i="58" l="1"/>
  <c r="A16" i="58"/>
  <c r="AQ7" i="58"/>
  <c r="AZ7" i="58"/>
  <c r="BE7" i="58" s="1"/>
  <c r="A68" i="58"/>
  <c r="AW38" i="58"/>
  <c r="AK38" i="58"/>
  <c r="AO48" i="58"/>
  <c r="A50" i="58"/>
  <c r="AE102" i="58" a="1"/>
  <c r="AE102" i="58" s="1"/>
  <c r="AS5" i="58"/>
  <c r="AZ5" i="58" s="1"/>
  <c r="AQ5" i="58"/>
  <c r="AC102" i="58"/>
  <c r="AW102" i="58"/>
  <c r="X102" i="58"/>
  <c r="AQ48" i="58" l="1"/>
  <c r="AZ48" i="58"/>
  <c r="A7" i="58"/>
  <c r="AM38" i="58"/>
  <c r="AO38" i="58" s="1"/>
  <c r="A5" i="58"/>
  <c r="AQ38" i="58" l="1"/>
  <c r="BA26" i="58" s="1"/>
  <c r="BC26" i="58" s="1"/>
  <c r="BE26" i="58" s="1"/>
  <c r="AS38" i="58"/>
  <c r="BE48" i="58"/>
  <c r="A48" i="58"/>
  <c r="AO102" i="58"/>
  <c r="BA33" i="58" l="1"/>
  <c r="BC33" i="58" s="1"/>
  <c r="BE33" i="58" s="1"/>
  <c r="BA35" i="58"/>
  <c r="BC35" i="58" s="1"/>
  <c r="BE35" i="58" s="1"/>
  <c r="AZ38" i="58"/>
  <c r="BE38" i="58" s="1"/>
  <c r="AS102" i="58"/>
  <c r="I5" i="11" s="1"/>
  <c r="BA5" i="58"/>
  <c r="BC5" i="58" s="1"/>
  <c r="BE5" i="58" s="1"/>
  <c r="A38" i="58" l="1"/>
  <c r="M7" i="36"/>
  <c r="X1" i="58"/>
  <c r="AC5" i="59"/>
  <c r="AD5" i="59" s="1"/>
  <c r="AE5" i="59" s="1"/>
  <c r="A5" i="59" l="1"/>
  <c r="AD19" i="59" l="1"/>
  <c r="M10" i="36" s="1"/>
  <c r="X1" i="59" l="1"/>
  <c r="I8" i="11"/>
  <c r="AC5" i="56" l="1" a="1"/>
  <c r="AC5" i="56" s="1"/>
  <c r="A113" i="56" l="1"/>
  <c r="A180" i="56"/>
  <c r="A284" i="56"/>
  <c r="A372" i="56"/>
  <c r="A14" i="56"/>
  <c r="A8" i="56"/>
  <c r="A463" i="56"/>
  <c r="A388" i="56"/>
  <c r="A264" i="56"/>
  <c r="A252" i="56"/>
  <c r="A193" i="56"/>
  <c r="A125" i="56"/>
  <c r="A240" i="56" l="1"/>
  <c r="A352" i="56"/>
  <c r="A384" i="56"/>
  <c r="A496" i="56"/>
  <c r="A102" i="56"/>
  <c r="A10" i="56"/>
  <c r="A502" i="56"/>
  <c r="A340" i="56"/>
  <c r="A376" i="56"/>
  <c r="A444" i="56"/>
  <c r="A58" i="56"/>
  <c r="A358" i="56"/>
  <c r="A250" i="56"/>
  <c r="A208" i="56"/>
  <c r="A226" i="56"/>
  <c r="A196" i="56"/>
  <c r="A288" i="56"/>
  <c r="A232" i="56"/>
  <c r="A296" i="56"/>
  <c r="A35" i="56"/>
  <c r="A107" i="56"/>
  <c r="A123" i="56"/>
  <c r="A139" i="56"/>
  <c r="A94" i="56"/>
  <c r="A421" i="56"/>
  <c r="A228" i="56"/>
  <c r="A38" i="56"/>
  <c r="A266" i="56"/>
  <c r="A398" i="56"/>
  <c r="A490" i="56"/>
  <c r="A278" i="56"/>
  <c r="A364" i="56"/>
  <c r="A356" i="56"/>
  <c r="A380" i="56"/>
  <c r="A224" i="56"/>
  <c r="A302" i="56"/>
  <c r="A344" i="56"/>
  <c r="A368" i="56"/>
  <c r="A292" i="56"/>
  <c r="A342" i="56"/>
  <c r="A137" i="56"/>
  <c r="A268" i="56"/>
  <c r="A354" i="56"/>
  <c r="A300" i="56"/>
  <c r="A441" i="56"/>
  <c r="A473" i="56"/>
  <c r="A83" i="56"/>
  <c r="A44" i="56"/>
  <c r="A81" i="56"/>
  <c r="A184" i="56"/>
  <c r="A200" i="56"/>
  <c r="A234" i="56"/>
  <c r="A276" i="56"/>
  <c r="A394" i="56"/>
  <c r="A32" i="56"/>
  <c r="A28" i="56"/>
  <c r="A60" i="56"/>
  <c r="A216" i="56"/>
  <c r="A138" i="56"/>
  <c r="A439" i="56"/>
  <c r="A447" i="56"/>
  <c r="A486" i="56"/>
  <c r="A16" i="56"/>
  <c r="A68" i="56"/>
  <c r="A246" i="56"/>
  <c r="A188" i="56"/>
  <c r="A348" i="56"/>
  <c r="A429" i="56"/>
  <c r="A48" i="56"/>
  <c r="A133" i="56"/>
  <c r="A256" i="56"/>
  <c r="A214" i="56"/>
  <c r="A461" i="56"/>
  <c r="A433" i="56"/>
  <c r="A492" i="56"/>
  <c r="A42" i="56"/>
  <c r="A360" i="56"/>
  <c r="A118" i="56"/>
  <c r="A209" i="56"/>
  <c r="A225" i="56"/>
  <c r="A258" i="56"/>
  <c r="A212" i="56"/>
  <c r="A488" i="56"/>
  <c r="A30" i="56"/>
  <c r="A190" i="56"/>
  <c r="A210" i="56"/>
  <c r="A130" i="56"/>
  <c r="A270" i="56"/>
  <c r="A494" i="56"/>
  <c r="A286" i="56"/>
  <c r="A386" i="56"/>
  <c r="A332" i="56"/>
  <c r="A36" i="56"/>
  <c r="A410" i="56"/>
  <c r="A474" i="56"/>
  <c r="A75" i="56"/>
  <c r="A129" i="56"/>
  <c r="A172" i="56"/>
  <c r="A293" i="56"/>
  <c r="A396" i="56"/>
  <c r="A445" i="56"/>
  <c r="A475" i="56"/>
  <c r="A482" i="56"/>
  <c r="A498" i="56"/>
  <c r="A64" i="56"/>
  <c r="A74" i="56"/>
  <c r="A135" i="56"/>
  <c r="A142" i="56"/>
  <c r="A177" i="56"/>
  <c r="A241" i="56"/>
  <c r="A219" i="56"/>
  <c r="A406" i="56"/>
  <c r="A443" i="56"/>
  <c r="A504" i="56"/>
  <c r="A418" i="56"/>
  <c r="A434" i="56"/>
  <c r="A452" i="56"/>
  <c r="A466" i="56"/>
  <c r="A88" i="56"/>
  <c r="A46" i="56"/>
  <c r="A109" i="56"/>
  <c r="A120" i="56"/>
  <c r="A136" i="56"/>
  <c r="A141" i="56"/>
  <c r="A260" i="56"/>
  <c r="A350" i="56"/>
  <c r="A405" i="56"/>
  <c r="A56" i="56"/>
  <c r="A72" i="56"/>
  <c r="A346" i="56"/>
  <c r="A158" i="56"/>
  <c r="A29" i="56"/>
  <c r="A194" i="56"/>
  <c r="A50" i="56"/>
  <c r="A119" i="56"/>
  <c r="A22" i="56"/>
  <c r="A87" i="56"/>
  <c r="A110" i="56"/>
  <c r="A168" i="56"/>
  <c r="A262" i="56"/>
  <c r="A192" i="56"/>
  <c r="A301" i="56"/>
  <c r="A247" i="56"/>
  <c r="A484" i="56"/>
  <c r="A500" i="56"/>
  <c r="A106" i="56"/>
  <c r="A362" i="56"/>
  <c r="A84" i="56"/>
  <c r="A150" i="56"/>
  <c r="A116" i="56"/>
  <c r="A121" i="56"/>
  <c r="A132" i="56"/>
  <c r="A145" i="56"/>
  <c r="A105" i="56"/>
  <c r="A162" i="56"/>
  <c r="A223" i="56"/>
  <c r="A370" i="56"/>
  <c r="A78" i="56"/>
  <c r="A298" i="56"/>
  <c r="A202" i="56"/>
  <c r="A244" i="56"/>
  <c r="A248" i="56"/>
  <c r="A40" i="56"/>
  <c r="A176" i="56"/>
  <c r="A9" i="56"/>
  <c r="A34" i="56"/>
  <c r="A66" i="56"/>
  <c r="A103" i="56"/>
  <c r="A85" i="56"/>
  <c r="A92" i="56"/>
  <c r="A111" i="56"/>
  <c r="A147" i="56"/>
  <c r="A185" i="56"/>
  <c r="A249" i="56"/>
  <c r="A238" i="56"/>
  <c r="A277" i="56"/>
  <c r="A186" i="56"/>
  <c r="A290" i="56"/>
  <c r="A503" i="56"/>
  <c r="A480" i="56"/>
  <c r="A390" i="56"/>
  <c r="A440" i="56"/>
  <c r="A460" i="56"/>
  <c r="A222" i="56"/>
  <c r="A77" i="56"/>
  <c r="A61" i="56"/>
  <c r="A24" i="56"/>
  <c r="A23" i="56"/>
  <c r="A122" i="56"/>
  <c r="A127" i="56"/>
  <c r="A154" i="56"/>
  <c r="A171" i="56"/>
  <c r="A236" i="56"/>
  <c r="A263" i="56"/>
  <c r="A281" i="56"/>
  <c r="A297" i="56"/>
  <c r="A265" i="56"/>
  <c r="A374" i="56"/>
  <c r="A291" i="56"/>
  <c r="A425" i="56"/>
  <c r="A487" i="56"/>
  <c r="A242" i="56"/>
  <c r="A206" i="56"/>
  <c r="A338" i="56"/>
  <c r="A430" i="56"/>
  <c r="A476" i="56"/>
  <c r="A468" i="56"/>
  <c r="A458" i="56"/>
  <c r="A31" i="56"/>
  <c r="A79" i="56"/>
  <c r="A69" i="56"/>
  <c r="A43" i="56"/>
  <c r="A86" i="56"/>
  <c r="A112" i="56"/>
  <c r="A117" i="56"/>
  <c r="A128" i="56"/>
  <c r="A54" i="56"/>
  <c r="A52" i="56"/>
  <c r="A156" i="56"/>
  <c r="A144" i="56"/>
  <c r="A181" i="56"/>
  <c r="A197" i="56"/>
  <c r="A213" i="56"/>
  <c r="A229" i="56"/>
  <c r="A245" i="56"/>
  <c r="A164" i="56"/>
  <c r="A285" i="56"/>
  <c r="A326" i="56"/>
  <c r="A207" i="56"/>
  <c r="A306" i="56"/>
  <c r="A314" i="56"/>
  <c r="A322" i="56"/>
  <c r="A407" i="56"/>
  <c r="A423" i="56"/>
  <c r="A477" i="56"/>
  <c r="A404" i="56"/>
  <c r="A451" i="56"/>
  <c r="A459" i="56"/>
  <c r="A467" i="56"/>
  <c r="A493" i="56"/>
  <c r="A76" i="56"/>
  <c r="A218" i="56"/>
  <c r="A414" i="56"/>
  <c r="A450" i="56"/>
  <c r="A436" i="56"/>
  <c r="A478" i="56"/>
  <c r="A454" i="56"/>
  <c r="A448" i="56"/>
  <c r="A134" i="56"/>
  <c r="A255" i="56"/>
  <c r="A269" i="56"/>
  <c r="A272" i="56"/>
  <c r="A280" i="56"/>
  <c r="A413" i="56"/>
  <c r="A483" i="56"/>
  <c r="A499" i="56"/>
  <c r="A400" i="56"/>
  <c r="A408" i="56"/>
  <c r="A470" i="56"/>
  <c r="A446" i="56"/>
  <c r="A424" i="56"/>
  <c r="A21" i="56"/>
  <c r="A65" i="56"/>
  <c r="A108" i="56"/>
  <c r="A124" i="56"/>
  <c r="A140" i="56"/>
  <c r="A90" i="56"/>
  <c r="A148" i="56"/>
  <c r="A157" i="56"/>
  <c r="A201" i="56"/>
  <c r="A217" i="56"/>
  <c r="A233" i="56"/>
  <c r="A182" i="56"/>
  <c r="A230" i="56"/>
  <c r="A336" i="56"/>
  <c r="A382" i="56"/>
  <c r="A411" i="56"/>
  <c r="A427" i="56"/>
  <c r="A328" i="56"/>
  <c r="A457" i="56"/>
  <c r="A334" i="56"/>
  <c r="A489" i="56"/>
  <c r="A198" i="56"/>
  <c r="A402" i="56"/>
  <c r="A67" i="56"/>
  <c r="A70" i="56"/>
  <c r="A114" i="56"/>
  <c r="A101" i="56"/>
  <c r="A98" i="56"/>
  <c r="A131" i="56"/>
  <c r="A152" i="56"/>
  <c r="A261" i="56"/>
  <c r="A204" i="56"/>
  <c r="A273" i="56"/>
  <c r="A289" i="56"/>
  <c r="A257" i="56"/>
  <c r="A211" i="56"/>
  <c r="A392" i="56"/>
  <c r="A416" i="56"/>
  <c r="A479" i="56"/>
  <c r="A495" i="56"/>
  <c r="A170" i="56"/>
  <c r="A100" i="56"/>
  <c r="A422" i="56"/>
  <c r="A432" i="56"/>
  <c r="A420" i="56"/>
  <c r="A149" i="56"/>
  <c r="A189" i="56"/>
  <c r="A205" i="56"/>
  <c r="A221" i="56"/>
  <c r="A237" i="56"/>
  <c r="A254" i="56"/>
  <c r="A243" i="56"/>
  <c r="A310" i="56"/>
  <c r="A318" i="56"/>
  <c r="A366" i="56"/>
  <c r="A415" i="56"/>
  <c r="A431" i="56"/>
  <c r="A160" i="56"/>
  <c r="A471" i="56"/>
  <c r="A437" i="56"/>
  <c r="A485" i="56"/>
  <c r="A501" i="56"/>
  <c r="A20" i="56"/>
  <c r="A62" i="56"/>
  <c r="A174" i="56"/>
  <c r="A104" i="56"/>
  <c r="A378" i="56"/>
  <c r="A442" i="56"/>
  <c r="A26" i="56"/>
  <c r="A45" i="56"/>
  <c r="A25" i="56"/>
  <c r="A55" i="56"/>
  <c r="A96" i="56"/>
  <c r="A18" i="56"/>
  <c r="A11" i="56"/>
  <c r="A37" i="56"/>
  <c r="A17" i="56"/>
  <c r="A12" i="56"/>
  <c r="A115" i="56"/>
  <c r="A126" i="56"/>
  <c r="A143" i="56"/>
  <c r="A253" i="56"/>
  <c r="A191" i="56"/>
  <c r="A220" i="56"/>
  <c r="A419" i="56"/>
  <c r="A435" i="56"/>
  <c r="A274" i="56"/>
  <c r="A455" i="56"/>
  <c r="A409" i="56"/>
  <c r="A417" i="56"/>
  <c r="A472" i="56"/>
  <c r="A491" i="56"/>
  <c r="A178" i="56"/>
  <c r="A282" i="56"/>
  <c r="A426" i="56"/>
  <c r="A462" i="56"/>
  <c r="A428" i="56"/>
  <c r="A412" i="56"/>
  <c r="A464" i="56"/>
  <c r="A438" i="56"/>
  <c r="A330" i="56"/>
  <c r="A456" i="56"/>
  <c r="A481" i="56"/>
  <c r="A497" i="56"/>
  <c r="A166" i="56"/>
  <c r="A294" i="56"/>
  <c r="A13" i="56"/>
  <c r="A41" i="56"/>
  <c r="A27" i="56"/>
  <c r="A53" i="56"/>
  <c r="A51" i="56"/>
  <c r="A59" i="56"/>
  <c r="A49" i="56"/>
  <c r="A57" i="56"/>
  <c r="A19" i="56"/>
  <c r="A15" i="56"/>
  <c r="A73" i="56"/>
  <c r="A39" i="56"/>
  <c r="A89" i="56"/>
  <c r="A97" i="56"/>
  <c r="A99" i="56"/>
  <c r="A151" i="56"/>
  <c r="A165" i="56"/>
  <c r="A173" i="56"/>
  <c r="A167" i="56"/>
  <c r="A251" i="56"/>
  <c r="A179" i="56"/>
  <c r="A195" i="56"/>
  <c r="A347" i="56"/>
  <c r="A355" i="56"/>
  <c r="A363" i="56"/>
  <c r="A371" i="56"/>
  <c r="A379" i="56"/>
  <c r="A387" i="56"/>
  <c r="A395" i="56"/>
  <c r="A403" i="56"/>
  <c r="A203" i="56"/>
  <c r="A275" i="56"/>
  <c r="A271" i="56"/>
  <c r="A307" i="56"/>
  <c r="A315" i="56"/>
  <c r="A323" i="56"/>
  <c r="A317" i="56"/>
  <c r="A453" i="56"/>
  <c r="A469" i="56"/>
  <c r="A305" i="56"/>
  <c r="A321" i="56"/>
  <c r="A397" i="56"/>
  <c r="A309" i="56"/>
  <c r="A325" i="56"/>
  <c r="A33" i="56"/>
  <c r="A47" i="56"/>
  <c r="A63" i="56"/>
  <c r="A95" i="56"/>
  <c r="A155" i="56"/>
  <c r="A146" i="56"/>
  <c r="A163" i="56"/>
  <c r="A183" i="56"/>
  <c r="A199" i="56"/>
  <c r="A215" i="56"/>
  <c r="A231" i="56"/>
  <c r="A304" i="56"/>
  <c r="A308" i="56"/>
  <c r="A312" i="56"/>
  <c r="A316" i="56"/>
  <c r="A320" i="56"/>
  <c r="A324" i="56"/>
  <c r="A283" i="56"/>
  <c r="A299" i="56"/>
  <c r="A337" i="56"/>
  <c r="A449" i="56"/>
  <c r="A465" i="56"/>
  <c r="A313" i="56"/>
  <c r="A295" i="56"/>
  <c r="A343" i="56"/>
  <c r="A259" i="56"/>
  <c r="A341" i="56"/>
  <c r="A401" i="56"/>
  <c r="A71" i="56"/>
  <c r="A80" i="56"/>
  <c r="A93" i="56"/>
  <c r="A91" i="56"/>
  <c r="A161" i="56"/>
  <c r="A169" i="56"/>
  <c r="A153" i="56"/>
  <c r="A159" i="56"/>
  <c r="A175" i="56"/>
  <c r="A187" i="56"/>
  <c r="A227" i="56"/>
  <c r="A345" i="56"/>
  <c r="A351" i="56"/>
  <c r="A359" i="56"/>
  <c r="A367" i="56"/>
  <c r="A375" i="56"/>
  <c r="A383" i="56"/>
  <c r="A391" i="56"/>
  <c r="A399" i="56"/>
  <c r="A235" i="56"/>
  <c r="A287" i="56"/>
  <c r="A303" i="56"/>
  <c r="A311" i="56"/>
  <c r="A319" i="56"/>
  <c r="A331" i="56"/>
  <c r="A339" i="56"/>
  <c r="A393" i="56"/>
  <c r="A349" i="56"/>
  <c r="A353" i="56"/>
  <c r="A357" i="56"/>
  <c r="A361" i="56"/>
  <c r="A365" i="56"/>
  <c r="A369" i="56"/>
  <c r="A377" i="56"/>
  <c r="A381" i="56"/>
  <c r="A333" i="56"/>
  <c r="A373" i="56"/>
  <c r="A385" i="56"/>
  <c r="A389" i="56"/>
  <c r="A82" i="56"/>
  <c r="A239" i="56"/>
  <c r="A267" i="56"/>
  <c r="A329" i="56"/>
  <c r="A335" i="56"/>
  <c r="A279" i="56"/>
  <c r="A327" i="56"/>
  <c r="AF5" i="56" l="1"/>
  <c r="AD5" i="56" a="1"/>
  <c r="AD5" i="56" s="1"/>
  <c r="S4" i="56"/>
  <c r="AA4" i="56"/>
  <c r="AA5" i="56" s="1"/>
  <c r="L4" i="56"/>
  <c r="L5" i="56"/>
  <c r="O5" i="56" l="1"/>
  <c r="AG5" i="56"/>
  <c r="AG4" i="56"/>
  <c r="AF4" i="56"/>
  <c r="AE4" i="56"/>
  <c r="AE5" i="56" s="1"/>
  <c r="AD4" i="56"/>
  <c r="AC4" i="56"/>
  <c r="Y4" i="56"/>
  <c r="X4" i="56"/>
  <c r="W4" i="56"/>
  <c r="V4" i="56"/>
  <c r="U4" i="56"/>
  <c r="R4" i="56"/>
  <c r="Q4" i="56"/>
  <c r="P4" i="56"/>
  <c r="O4" i="56"/>
  <c r="N4" i="56"/>
  <c r="H12" i="11"/>
  <c r="H11" i="11"/>
  <c r="H5" i="11"/>
  <c r="F10" i="11"/>
  <c r="G5" i="11"/>
  <c r="H8" i="11"/>
  <c r="F5" i="11"/>
  <c r="F12" i="11"/>
  <c r="F9" i="11"/>
  <c r="F11" i="11"/>
  <c r="G10" i="11"/>
  <c r="H9" i="11"/>
  <c r="G11" i="11"/>
  <c r="G9" i="11"/>
  <c r="F8" i="11"/>
  <c r="H10" i="11"/>
  <c r="M5" i="56" l="1"/>
  <c r="AB5" i="56" s="1"/>
  <c r="A7" i="56"/>
  <c r="A6" i="56"/>
  <c r="B33" i="56"/>
  <c r="B492" i="56"/>
  <c r="B436" i="56"/>
  <c r="B496" i="56"/>
  <c r="B494" i="56"/>
  <c r="B480" i="56"/>
  <c r="B472" i="56"/>
  <c r="B431" i="56"/>
  <c r="B368" i="56"/>
  <c r="B356" i="56"/>
  <c r="B255" i="56"/>
  <c r="B253" i="56"/>
  <c r="B18" i="56"/>
  <c r="B10" i="56"/>
  <c r="B495" i="56"/>
  <c r="B479" i="56"/>
  <c r="B372" i="56"/>
  <c r="B330" i="56"/>
  <c r="B221" i="56"/>
  <c r="B464" i="56"/>
  <c r="B452" i="56"/>
  <c r="B475" i="56"/>
  <c r="B463" i="56"/>
  <c r="B448" i="56"/>
  <c r="B443" i="56"/>
  <c r="B430" i="56"/>
  <c r="B490" i="56"/>
  <c r="B486" i="56"/>
  <c r="B482" i="56"/>
  <c r="B402" i="56"/>
  <c r="B396" i="56"/>
  <c r="B394" i="56"/>
  <c r="B388" i="56"/>
  <c r="B386" i="56"/>
  <c r="B378" i="56"/>
  <c r="B366" i="56"/>
  <c r="B348" i="56"/>
  <c r="B346" i="56"/>
  <c r="B450" i="56"/>
  <c r="B499" i="56"/>
  <c r="B483" i="56"/>
  <c r="B471" i="56"/>
  <c r="B462" i="56"/>
  <c r="B461" i="56"/>
  <c r="B459" i="56"/>
  <c r="B428" i="56"/>
  <c r="B453" i="56"/>
  <c r="B451" i="56"/>
  <c r="B438" i="56"/>
  <c r="B435" i="56"/>
  <c r="B422" i="56"/>
  <c r="B420" i="56"/>
  <c r="B418" i="56"/>
  <c r="B416" i="56"/>
  <c r="B414" i="56"/>
  <c r="B412" i="56"/>
  <c r="B410" i="56"/>
  <c r="B408" i="56"/>
  <c r="B406" i="56"/>
  <c r="B400" i="56"/>
  <c r="B370" i="56"/>
  <c r="B364" i="56"/>
  <c r="B361" i="56"/>
  <c r="B352" i="56"/>
  <c r="B287" i="56"/>
  <c r="B427" i="56"/>
  <c r="B419" i="56"/>
  <c r="B395" i="56"/>
  <c r="B387" i="56"/>
  <c r="B379" i="56"/>
  <c r="B371" i="56"/>
  <c r="B363" i="56"/>
  <c r="B355" i="56"/>
  <c r="B336" i="56"/>
  <c r="B320" i="56"/>
  <c r="B304" i="56"/>
  <c r="B279" i="56"/>
  <c r="B277" i="56"/>
  <c r="B247" i="56"/>
  <c r="B245" i="56"/>
  <c r="B215" i="56"/>
  <c r="B213" i="56"/>
  <c r="B197" i="56"/>
  <c r="B196" i="56"/>
  <c r="B173" i="56"/>
  <c r="B172" i="56"/>
  <c r="B160" i="56"/>
  <c r="B171" i="56"/>
  <c r="B128" i="56"/>
  <c r="B354" i="56"/>
  <c r="B350" i="56"/>
  <c r="B340" i="56"/>
  <c r="B334" i="56"/>
  <c r="B324" i="56"/>
  <c r="B318" i="56"/>
  <c r="B308" i="56"/>
  <c r="B302" i="56"/>
  <c r="B292" i="56"/>
  <c r="B271" i="56"/>
  <c r="B269" i="56"/>
  <c r="B267" i="56"/>
  <c r="B239" i="56"/>
  <c r="B237" i="56"/>
  <c r="B425" i="56"/>
  <c r="B421" i="56"/>
  <c r="B417" i="56"/>
  <c r="B409" i="56"/>
  <c r="B405" i="56"/>
  <c r="B393" i="56"/>
  <c r="B389" i="56"/>
  <c r="B385" i="56"/>
  <c r="B377" i="56"/>
  <c r="B373" i="56"/>
  <c r="B360" i="56"/>
  <c r="B344" i="56"/>
  <c r="B322" i="56"/>
  <c r="B312" i="56"/>
  <c r="B296" i="56"/>
  <c r="B261" i="56"/>
  <c r="B259" i="56"/>
  <c r="B227" i="56"/>
  <c r="B333" i="56"/>
  <c r="B329" i="56"/>
  <c r="B321" i="56"/>
  <c r="B317" i="56"/>
  <c r="B305" i="56"/>
  <c r="B301" i="56"/>
  <c r="B297" i="56"/>
  <c r="B290" i="56"/>
  <c r="B288" i="56"/>
  <c r="B282" i="56"/>
  <c r="B280" i="56"/>
  <c r="B274" i="56"/>
  <c r="B272" i="56"/>
  <c r="B266" i="56"/>
  <c r="B256" i="56"/>
  <c r="B250" i="56"/>
  <c r="B242" i="56"/>
  <c r="B240" i="56"/>
  <c r="B234" i="56"/>
  <c r="B232" i="56"/>
  <c r="B226" i="56"/>
  <c r="B224" i="56"/>
  <c r="B218" i="56"/>
  <c r="B216" i="56"/>
  <c r="B210" i="56"/>
  <c r="B207" i="56"/>
  <c r="B194" i="56"/>
  <c r="B193" i="56"/>
  <c r="B186" i="56"/>
  <c r="B177" i="56"/>
  <c r="B53" i="56"/>
  <c r="B205" i="56"/>
  <c r="B203" i="56"/>
  <c r="B192" i="56"/>
  <c r="B187" i="56"/>
  <c r="B347" i="56"/>
  <c r="B339" i="56"/>
  <c r="B331" i="56"/>
  <c r="B327" i="56"/>
  <c r="B323" i="56"/>
  <c r="B315" i="56"/>
  <c r="B311" i="56"/>
  <c r="B307" i="56"/>
  <c r="B295" i="56"/>
  <c r="B291" i="56"/>
  <c r="B281" i="56"/>
  <c r="B278" i="56"/>
  <c r="B276" i="56"/>
  <c r="B270" i="56"/>
  <c r="B268" i="56"/>
  <c r="B265" i="56"/>
  <c r="B262" i="56"/>
  <c r="B260" i="56"/>
  <c r="B254" i="56"/>
  <c r="B246" i="56"/>
  <c r="B244" i="56"/>
  <c r="B238" i="56"/>
  <c r="B230" i="56"/>
  <c r="B228" i="56"/>
  <c r="B214" i="56"/>
  <c r="B212" i="56"/>
  <c r="B204" i="56"/>
  <c r="B202" i="56"/>
  <c r="B199" i="56"/>
  <c r="B188" i="56"/>
  <c r="B124" i="56"/>
  <c r="B123" i="56"/>
  <c r="B183" i="56"/>
  <c r="B182" i="56"/>
  <c r="B169" i="56"/>
  <c r="B167" i="56"/>
  <c r="B166" i="56"/>
  <c r="B165" i="56"/>
  <c r="B158" i="56"/>
  <c r="B154" i="56"/>
  <c r="B146" i="56"/>
  <c r="B140" i="56"/>
  <c r="B138" i="56"/>
  <c r="B185" i="56"/>
  <c r="B178" i="56"/>
  <c r="B176" i="56"/>
  <c r="B161" i="56"/>
  <c r="B159" i="56"/>
  <c r="B133" i="56"/>
  <c r="B132" i="56"/>
  <c r="B130" i="56"/>
  <c r="B67" i="56"/>
  <c r="B64" i="56"/>
  <c r="B155" i="56"/>
  <c r="B151" i="56"/>
  <c r="B147" i="56"/>
  <c r="B143" i="56"/>
  <c r="B135" i="56"/>
  <c r="B120" i="56"/>
  <c r="B104" i="56"/>
  <c r="B96" i="56"/>
  <c r="B88" i="56"/>
  <c r="B129" i="56"/>
  <c r="B119" i="56"/>
  <c r="B115" i="56"/>
  <c r="B113" i="56"/>
  <c r="B111" i="56"/>
  <c r="B106" i="56"/>
  <c r="B103" i="56"/>
  <c r="B98" i="56"/>
  <c r="B95" i="56"/>
  <c r="B90" i="56"/>
  <c r="B89" i="56"/>
  <c r="B87" i="56"/>
  <c r="B82" i="56"/>
  <c r="B81" i="56"/>
  <c r="B74" i="56"/>
  <c r="B72" i="56"/>
  <c r="B157" i="56"/>
  <c r="B153" i="56"/>
  <c r="B149" i="56"/>
  <c r="B145" i="56"/>
  <c r="B137" i="56"/>
  <c r="B108" i="56"/>
  <c r="B101" i="56"/>
  <c r="B93" i="56"/>
  <c r="B92" i="56"/>
  <c r="B85" i="56"/>
  <c r="B84" i="56"/>
  <c r="B77" i="56"/>
  <c r="B76" i="56"/>
  <c r="B63" i="56"/>
  <c r="B60" i="56"/>
  <c r="B24" i="56"/>
  <c r="B23" i="56"/>
  <c r="B19" i="56"/>
  <c r="B22" i="56"/>
  <c r="B114" i="56"/>
  <c r="B110" i="56"/>
  <c r="B70" i="56"/>
  <c r="B66" i="56"/>
  <c r="B62" i="56"/>
  <c r="B51" i="56"/>
  <c r="B47" i="56"/>
  <c r="B46" i="56"/>
  <c r="B45" i="56"/>
  <c r="B102" i="56"/>
  <c r="B94" i="56"/>
  <c r="B86" i="56"/>
  <c r="B78" i="56"/>
  <c r="B57" i="56"/>
  <c r="B55" i="56"/>
  <c r="B48" i="56"/>
  <c r="B43" i="56"/>
  <c r="B41" i="56"/>
  <c r="B37" i="56"/>
  <c r="B29" i="56"/>
  <c r="B27" i="56"/>
  <c r="B25" i="56"/>
  <c r="B116" i="56"/>
  <c r="B112" i="56"/>
  <c r="B107" i="56"/>
  <c r="B99" i="56"/>
  <c r="B91" i="56"/>
  <c r="B83" i="56"/>
  <c r="B75" i="56"/>
  <c r="B54" i="56"/>
  <c r="B49" i="56"/>
  <c r="B42" i="56"/>
  <c r="B13" i="56"/>
  <c r="B59" i="56"/>
  <c r="B40" i="56"/>
  <c r="B39" i="56"/>
  <c r="B32" i="56"/>
  <c r="B31" i="56"/>
  <c r="B52" i="56"/>
  <c r="B44" i="56"/>
  <c r="B30" i="56"/>
  <c r="B12" i="56"/>
  <c r="B11" i="56"/>
  <c r="B9" i="56"/>
  <c r="B6" i="56"/>
  <c r="B21" i="56"/>
  <c r="B17" i="56"/>
  <c r="B8" i="56"/>
  <c r="B36" i="56"/>
  <c r="B28" i="56"/>
  <c r="B20" i="56"/>
  <c r="B16" i="56"/>
  <c r="B14" i="56"/>
  <c r="B498" i="56"/>
  <c r="B392" i="56"/>
  <c r="B376" i="56"/>
  <c r="B403" i="56"/>
  <c r="B303" i="56"/>
  <c r="B191" i="56"/>
  <c r="B275" i="56"/>
  <c r="B263" i="56"/>
  <c r="B251" i="56"/>
  <c r="B243" i="56"/>
  <c r="B241" i="56"/>
  <c r="B170" i="56"/>
  <c r="B181" i="56"/>
  <c r="B209" i="56"/>
  <c r="B201" i="56"/>
  <c r="B142" i="56"/>
  <c r="B118" i="56"/>
  <c r="B71" i="56"/>
  <c r="P5" i="56"/>
  <c r="B468" i="56"/>
  <c r="B413" i="56"/>
  <c r="B415" i="56"/>
  <c r="B504" i="56"/>
  <c r="B502" i="56"/>
  <c r="B501" i="56"/>
  <c r="B497" i="56"/>
  <c r="B467" i="56"/>
  <c r="B404" i="56"/>
  <c r="B491" i="56"/>
  <c r="B484" i="56"/>
  <c r="B476" i="56"/>
  <c r="B444" i="56"/>
  <c r="B397" i="56"/>
  <c r="B411" i="56"/>
  <c r="B362" i="56"/>
  <c r="B500" i="56"/>
  <c r="B487" i="56"/>
  <c r="B455" i="56"/>
  <c r="B447" i="56"/>
  <c r="B439" i="56"/>
  <c r="B423" i="56"/>
  <c r="B407" i="56"/>
  <c r="B401" i="56"/>
  <c r="B390" i="56"/>
  <c r="B382" i="56"/>
  <c r="B374" i="56"/>
  <c r="B369" i="56"/>
  <c r="B358" i="56"/>
  <c r="B353" i="56"/>
  <c r="B345" i="56"/>
  <c r="B309" i="56"/>
  <c r="B503" i="56"/>
  <c r="B493" i="56"/>
  <c r="B488" i="56"/>
  <c r="B485" i="56"/>
  <c r="B477" i="56"/>
  <c r="B478" i="56"/>
  <c r="B474" i="56"/>
  <c r="B469" i="56"/>
  <c r="B470" i="56"/>
  <c r="B466" i="56"/>
  <c r="B458" i="56"/>
  <c r="B456" i="56"/>
  <c r="B454" i="56"/>
  <c r="B445" i="56"/>
  <c r="B446" i="56"/>
  <c r="B442" i="56"/>
  <c r="B440" i="56"/>
  <c r="B437" i="56"/>
  <c r="B434" i="56"/>
  <c r="B432" i="56"/>
  <c r="B429" i="56"/>
  <c r="B426" i="56"/>
  <c r="B424" i="56"/>
  <c r="B326" i="56"/>
  <c r="B298" i="56"/>
  <c r="B299" i="56"/>
  <c r="B293" i="56"/>
  <c r="B273" i="56"/>
  <c r="B338" i="56"/>
  <c r="B337" i="56"/>
  <c r="B313" i="56"/>
  <c r="B258" i="56"/>
  <c r="B399" i="56"/>
  <c r="B398" i="56"/>
  <c r="B381" i="56"/>
  <c r="B365" i="56"/>
  <c r="B357" i="56"/>
  <c r="B349" i="56"/>
  <c r="B341" i="56"/>
  <c r="B335" i="56"/>
  <c r="B325" i="56"/>
  <c r="B319" i="56"/>
  <c r="B314" i="56"/>
  <c r="B283" i="56"/>
  <c r="B252" i="56"/>
  <c r="B249" i="56"/>
  <c r="B236" i="56"/>
  <c r="B233" i="56"/>
  <c r="B219" i="56"/>
  <c r="B384" i="56"/>
  <c r="B380" i="56"/>
  <c r="B332" i="56"/>
  <c r="B328" i="56"/>
  <c r="B285" i="56"/>
  <c r="B310" i="56"/>
  <c r="B294" i="56"/>
  <c r="B286" i="56"/>
  <c r="B316" i="56"/>
  <c r="B300" i="56"/>
  <c r="B229" i="56"/>
  <c r="B174" i="56"/>
  <c r="B208" i="56"/>
  <c r="B198" i="56"/>
  <c r="B190" i="56"/>
  <c r="B180" i="56"/>
  <c r="B164" i="56"/>
  <c r="B264" i="56"/>
  <c r="B248" i="56"/>
  <c r="B235" i="56"/>
  <c r="B211" i="56"/>
  <c r="B206" i="56"/>
  <c r="B195" i="56"/>
  <c r="B179" i="56"/>
  <c r="B175" i="56"/>
  <c r="B134" i="56"/>
  <c r="B127" i="56"/>
  <c r="B231" i="56"/>
  <c r="B223" i="56"/>
  <c r="B222" i="56"/>
  <c r="B200" i="56"/>
  <c r="B162" i="56"/>
  <c r="B150" i="56"/>
  <c r="B141" i="56"/>
  <c r="B189" i="56"/>
  <c r="B139" i="56"/>
  <c r="B126" i="56"/>
  <c r="B122" i="56"/>
  <c r="B80" i="56"/>
  <c r="B56" i="56"/>
  <c r="B152" i="56"/>
  <c r="B144" i="56"/>
  <c r="B136" i="56"/>
  <c r="B121" i="56"/>
  <c r="B79" i="56"/>
  <c r="B35" i="56"/>
  <c r="B15" i="56"/>
  <c r="Q5" i="56"/>
  <c r="AI5" i="56"/>
  <c r="N5" i="56"/>
  <c r="R5" i="56"/>
  <c r="J4" i="56"/>
  <c r="AH5" i="56" l="1"/>
  <c r="AJ5" i="56" s="1"/>
  <c r="B156" i="56"/>
  <c r="B342" i="56"/>
  <c r="B50" i="56"/>
  <c r="B26" i="56"/>
  <c r="B65" i="56"/>
  <c r="B168" i="56"/>
  <c r="B284" i="56"/>
  <c r="B306" i="56"/>
  <c r="B460" i="56"/>
  <c r="B69" i="56"/>
  <c r="B225" i="56"/>
  <c r="B257" i="56"/>
  <c r="B68" i="56"/>
  <c r="B289" i="56"/>
  <c r="B220" i="56"/>
  <c r="B38" i="56"/>
  <c r="B184" i="56"/>
  <c r="B34" i="56"/>
  <c r="B7" i="56"/>
  <c r="B100" i="56"/>
  <c r="B131" i="56"/>
  <c r="B58" i="56"/>
  <c r="B148" i="56"/>
  <c r="B73" i="56"/>
  <c r="B61" i="56"/>
  <c r="B105" i="56"/>
  <c r="B5" i="56"/>
  <c r="B109" i="56"/>
  <c r="B117" i="56"/>
  <c r="B125" i="56"/>
  <c r="B97" i="56"/>
  <c r="B163" i="56"/>
  <c r="B217" i="56"/>
  <c r="B343" i="56"/>
  <c r="B351" i="56"/>
  <c r="B359" i="56"/>
  <c r="B367" i="56"/>
  <c r="B375" i="56"/>
  <c r="B383" i="56"/>
  <c r="B391" i="56"/>
  <c r="B433" i="56"/>
  <c r="B441" i="56"/>
  <c r="B449" i="56"/>
  <c r="B457" i="56"/>
  <c r="B465" i="56"/>
  <c r="B473" i="56"/>
  <c r="B481" i="56"/>
  <c r="B489" i="56"/>
  <c r="AL5" i="56" l="1"/>
  <c r="A5" i="56" s="1"/>
  <c r="AJ506" i="56"/>
  <c r="M13" i="36" s="1"/>
  <c r="J1" i="56" l="1"/>
  <c r="I11" i="11"/>
  <c r="D13" i="36" l="1"/>
  <c r="E13" i="36"/>
  <c r="N17" i="50" l="1"/>
  <c r="C4" i="28" l="1"/>
  <c r="AN9" i="50" l="1"/>
  <c r="AN10" i="50"/>
  <c r="AN11" i="50"/>
  <c r="AN12" i="50"/>
  <c r="AN13" i="50"/>
  <c r="AN14" i="50"/>
  <c r="AN15" i="50"/>
  <c r="AN16" i="50"/>
  <c r="AN17" i="50"/>
  <c r="AN18" i="50"/>
  <c r="AN19" i="50"/>
  <c r="AN20" i="50"/>
  <c r="AN21" i="50"/>
  <c r="AN22" i="50"/>
  <c r="AN23" i="50"/>
  <c r="AN24" i="50"/>
  <c r="AN25" i="50"/>
  <c r="AN26" i="50"/>
  <c r="AN27" i="50"/>
  <c r="AN28" i="50"/>
  <c r="AN29" i="50"/>
  <c r="AN30" i="50"/>
  <c r="AN31" i="50"/>
  <c r="AN8" i="50"/>
  <c r="AQ9" i="50"/>
  <c r="AQ10" i="50"/>
  <c r="AQ11" i="50"/>
  <c r="AQ12" i="50"/>
  <c r="AQ13" i="50"/>
  <c r="AQ14" i="50"/>
  <c r="AQ15" i="50"/>
  <c r="AQ16" i="50"/>
  <c r="AQ17" i="50"/>
  <c r="AQ18" i="50"/>
  <c r="AQ19" i="50"/>
  <c r="AQ20" i="50"/>
  <c r="AQ21" i="50"/>
  <c r="AQ22" i="50"/>
  <c r="AQ23" i="50"/>
  <c r="AQ24" i="50"/>
  <c r="AQ25" i="50"/>
  <c r="AQ26" i="50"/>
  <c r="AQ27" i="50"/>
  <c r="AQ28" i="50"/>
  <c r="AQ29" i="50"/>
  <c r="AQ30" i="50"/>
  <c r="AQ31" i="50"/>
  <c r="AQ8" i="50"/>
  <c r="AO14" i="50"/>
  <c r="AP14" i="50"/>
  <c r="AR14" i="50"/>
  <c r="AS14" i="50"/>
  <c r="AT14" i="50"/>
  <c r="AX14" i="50"/>
  <c r="AO15" i="50"/>
  <c r="AP15" i="50"/>
  <c r="AR15" i="50"/>
  <c r="AS15" i="50"/>
  <c r="AT15" i="50"/>
  <c r="AX15" i="50"/>
  <c r="AO16" i="50"/>
  <c r="AP16" i="50"/>
  <c r="AR16" i="50"/>
  <c r="AS16" i="50"/>
  <c r="AT16" i="50"/>
  <c r="AX16" i="50"/>
  <c r="AO25" i="50"/>
  <c r="AP25" i="50"/>
  <c r="AR25" i="50"/>
  <c r="AS25" i="50"/>
  <c r="AT25" i="50"/>
  <c r="AX25" i="50"/>
  <c r="AO27" i="50"/>
  <c r="AP27" i="50"/>
  <c r="AR27" i="50"/>
  <c r="AS27" i="50"/>
  <c r="AT27" i="50"/>
  <c r="AX27" i="50"/>
  <c r="AO26" i="50"/>
  <c r="AP26" i="50"/>
  <c r="AR26" i="50"/>
  <c r="AS26" i="50"/>
  <c r="AT26" i="50"/>
  <c r="AX26" i="50"/>
  <c r="AJ34" i="50" a="1"/>
  <c r="AJ34" i="50" s="1"/>
  <c r="AX9" i="50"/>
  <c r="AX10" i="50"/>
  <c r="AX11" i="50"/>
  <c r="AX12" i="50"/>
  <c r="AX13" i="50"/>
  <c r="AX17" i="50"/>
  <c r="AX18" i="50"/>
  <c r="AX19" i="50"/>
  <c r="AX20" i="50"/>
  <c r="AX21" i="50"/>
  <c r="AX22" i="50"/>
  <c r="AX23" i="50"/>
  <c r="AX28" i="50"/>
  <c r="AX29" i="50"/>
  <c r="AX30" i="50"/>
  <c r="AX31" i="50"/>
  <c r="AX8" i="50"/>
  <c r="AL4" i="50"/>
  <c r="AM4" i="50"/>
  <c r="AK4" i="50"/>
  <c r="AP10" i="50"/>
  <c r="AP11" i="50"/>
  <c r="AP12" i="50"/>
  <c r="AP17" i="50"/>
  <c r="AP18" i="50"/>
  <c r="AP19" i="50"/>
  <c r="AP20" i="50"/>
  <c r="AP21" i="50"/>
  <c r="AP22" i="50"/>
  <c r="AP23" i="50"/>
  <c r="AP24" i="50"/>
  <c r="AP28" i="50"/>
  <c r="AP29" i="50"/>
  <c r="AP30" i="50"/>
  <c r="AP31" i="50"/>
  <c r="AO10" i="50"/>
  <c r="AO11" i="50"/>
  <c r="AO12" i="50"/>
  <c r="AO28" i="50"/>
  <c r="AO29" i="50"/>
  <c r="AO30" i="50"/>
  <c r="AO31" i="50"/>
  <c r="AS17" i="50"/>
  <c r="AS18" i="50"/>
  <c r="AS19" i="50"/>
  <c r="AS20" i="50"/>
  <c r="AS21" i="50"/>
  <c r="AS22" i="50"/>
  <c r="AS23" i="50"/>
  <c r="AS24" i="50"/>
  <c r="AS28" i="50"/>
  <c r="AS29" i="50"/>
  <c r="AS30" i="50"/>
  <c r="AS31" i="50"/>
  <c r="AR9" i="50"/>
  <c r="AR13" i="50"/>
  <c r="AR17" i="50"/>
  <c r="AR18" i="50"/>
  <c r="AR19" i="50"/>
  <c r="AR20" i="50"/>
  <c r="AR21" i="50"/>
  <c r="AR22" i="50"/>
  <c r="AR23" i="50"/>
  <c r="AR24" i="50"/>
  <c r="AR8" i="50"/>
  <c r="AT9" i="50"/>
  <c r="AT10" i="50"/>
  <c r="AT11" i="50"/>
  <c r="AT12" i="50"/>
  <c r="AT13" i="50"/>
  <c r="AT17" i="50"/>
  <c r="AT18" i="50"/>
  <c r="AT19" i="50"/>
  <c r="AT20" i="50"/>
  <c r="AT21" i="50"/>
  <c r="AT22" i="50"/>
  <c r="AT23" i="50"/>
  <c r="AT24" i="50"/>
  <c r="AT8" i="50"/>
  <c r="AU24" i="50" l="1"/>
  <c r="AU20" i="50"/>
  <c r="AU26" i="50"/>
  <c r="AV26" i="50" s="1"/>
  <c r="AW26" i="50" s="1"/>
  <c r="AU25" i="50"/>
  <c r="AV25" i="50" s="1"/>
  <c r="AW25" i="50" s="1"/>
  <c r="AU23" i="50"/>
  <c r="AU19" i="50"/>
  <c r="AV19" i="50" s="1"/>
  <c r="AU27" i="50"/>
  <c r="AV27" i="50" s="1"/>
  <c r="AW27" i="50" s="1"/>
  <c r="AU14" i="50"/>
  <c r="AV14" i="50" s="1"/>
  <c r="AW14" i="50" s="1"/>
  <c r="AU22" i="50"/>
  <c r="AV22" i="50" s="1"/>
  <c r="AU18" i="50"/>
  <c r="AV18" i="50" s="1"/>
  <c r="AU21" i="50"/>
  <c r="AV21" i="50" s="1"/>
  <c r="AU17" i="50"/>
  <c r="AV17" i="50" s="1"/>
  <c r="AU15" i="50"/>
  <c r="AV15" i="50" s="1"/>
  <c r="AW15" i="50" s="1"/>
  <c r="AU16" i="50"/>
  <c r="AV16" i="50" s="1"/>
  <c r="AW16" i="50" s="1"/>
  <c r="AY14" i="50" l="1"/>
  <c r="AY15" i="50"/>
  <c r="AY16" i="50"/>
  <c r="AY26" i="50"/>
  <c r="A14" i="50"/>
  <c r="AY27" i="50"/>
  <c r="AY25" i="50"/>
  <c r="A25" i="50"/>
  <c r="A15" i="50"/>
  <c r="A16" i="50"/>
  <c r="AV23" i="50"/>
  <c r="AV24" i="50"/>
  <c r="AV20" i="50"/>
  <c r="A27" i="50" l="1"/>
  <c r="AO20" i="50"/>
  <c r="AW20" i="50" s="1"/>
  <c r="A20" i="50" l="1"/>
  <c r="AY20" i="50"/>
  <c r="N22" i="50" l="1"/>
  <c r="AO22" i="50" s="1"/>
  <c r="AW22" i="50" s="1"/>
  <c r="AY22" i="50" l="1"/>
  <c r="A22" i="50"/>
  <c r="AQ4" i="50" l="1"/>
  <c r="AT4" i="50"/>
  <c r="AS4" i="50"/>
  <c r="AR4" i="50"/>
  <c r="AP4" i="50"/>
  <c r="AO4" i="50"/>
  <c r="AF4" i="50"/>
  <c r="AE4" i="50"/>
  <c r="AD4" i="50"/>
  <c r="AC4" i="50"/>
  <c r="AB4" i="50"/>
  <c r="C5" i="28" l="1" a="1"/>
  <c r="C5" i="28" s="1"/>
  <c r="F7" i="11"/>
  <c r="H7" i="11"/>
  <c r="G7" i="11"/>
  <c r="E2" i="11" l="1"/>
  <c r="N21" i="50" l="1"/>
  <c r="AO19" i="50"/>
  <c r="AW19" i="50" s="1"/>
  <c r="AY19" i="50" l="1"/>
  <c r="AO21" i="50"/>
  <c r="AW21" i="50" s="1"/>
  <c r="A19" i="50"/>
  <c r="AO18" i="50"/>
  <c r="AW18" i="50" s="1"/>
  <c r="C6" i="28" a="1"/>
  <c r="C6" i="28" s="1"/>
  <c r="AY18" i="50" l="1"/>
  <c r="A21" i="50"/>
  <c r="A18" i="50"/>
  <c r="AY21" i="50" l="1"/>
  <c r="K2" i="11"/>
  <c r="J2" i="11"/>
  <c r="F4" i="11"/>
  <c r="H4" i="11"/>
  <c r="H2" i="11" l="1" a="1"/>
  <c r="H2" i="11" s="1"/>
  <c r="F2" i="11" a="1"/>
  <c r="F2" i="11" s="1"/>
  <c r="AO9" i="50" l="1"/>
  <c r="N23" i="50"/>
  <c r="N24" i="50" s="1"/>
  <c r="AK24" i="50" s="1"/>
  <c r="AO17" i="50"/>
  <c r="AW17" i="50" s="1"/>
  <c r="N8" i="50"/>
  <c r="M8" i="50" s="1" a="1"/>
  <c r="M8" i="50" s="1"/>
  <c r="D7" i="36"/>
  <c r="AY17" i="50" l="1"/>
  <c r="AX24" i="50"/>
  <c r="A17" i="50"/>
  <c r="AO23" i="50"/>
  <c r="AW23" i="50" s="1"/>
  <c r="N13" i="50"/>
  <c r="AI13" i="50" s="1" a="1"/>
  <c r="AI13" i="50" s="1"/>
  <c r="AO8" i="50"/>
  <c r="E7" i="36"/>
  <c r="AY23" i="50" l="1"/>
  <c r="A23" i="50"/>
  <c r="AO13" i="50"/>
  <c r="AF29" i="50"/>
  <c r="AT29" i="50" s="1"/>
  <c r="AD28" i="50"/>
  <c r="AI28" i="50" s="1"/>
  <c r="AF30" i="50"/>
  <c r="AT30" i="50" s="1"/>
  <c r="AD29" i="50"/>
  <c r="AI29" i="50" s="1"/>
  <c r="AF31" i="50"/>
  <c r="AT31" i="50" s="1"/>
  <c r="AD30" i="50"/>
  <c r="AI30" i="50" s="1"/>
  <c r="AF28" i="50"/>
  <c r="AT28" i="50" s="1"/>
  <c r="AD31" i="50"/>
  <c r="AI31" i="50" s="1"/>
  <c r="AO24" i="50"/>
  <c r="AW24" i="50" s="1"/>
  <c r="AI34" i="50" l="1" a="1"/>
  <c r="AI34" i="50" s="1"/>
  <c r="AY24" i="50"/>
  <c r="AO34" i="50" a="1"/>
  <c r="AO34" i="50" s="1"/>
  <c r="A24" i="50"/>
  <c r="AR30" i="50"/>
  <c r="AR28" i="50"/>
  <c r="AR31" i="50"/>
  <c r="AR29" i="50"/>
  <c r="AG26" i="50" l="1" a="1"/>
  <c r="AG26" i="50" s="1"/>
  <c r="AU29" i="50"/>
  <c r="AV29" i="50" s="1"/>
  <c r="AW29" i="50" s="1"/>
  <c r="AU28" i="50"/>
  <c r="AU30" i="50"/>
  <c r="AV30" i="50" s="1"/>
  <c r="AW30" i="50" s="1"/>
  <c r="AU31" i="50"/>
  <c r="AV31" i="50" s="1"/>
  <c r="AW31" i="50" s="1"/>
  <c r="AY30" i="50" l="1"/>
  <c r="AY31" i="50"/>
  <c r="AY29" i="50"/>
  <c r="A26" i="50"/>
  <c r="K26" i="50"/>
  <c r="AV28" i="50"/>
  <c r="AW28" i="50" s="1"/>
  <c r="A30" i="50" l="1"/>
  <c r="A29" i="50"/>
  <c r="A31" i="50"/>
  <c r="AY28" i="50"/>
  <c r="A28" i="50" l="1"/>
  <c r="AS8" i="50"/>
  <c r="AU8" i="50" s="1"/>
  <c r="AP9" i="50"/>
  <c r="AS10" i="50"/>
  <c r="AR10" i="50" s="1"/>
  <c r="AU10" i="50" s="1"/>
  <c r="AV10" i="50" s="1"/>
  <c r="AW10" i="50" s="1"/>
  <c r="AS11" i="50"/>
  <c r="AR11" i="50" s="1"/>
  <c r="AU11" i="50" s="1"/>
  <c r="AV11" i="50" s="1"/>
  <c r="AW11" i="50" s="1"/>
  <c r="AS12" i="50"/>
  <c r="AR12" i="50" s="1"/>
  <c r="AU12" i="50" s="1"/>
  <c r="AV12" i="50" s="1"/>
  <c r="AS9" i="50"/>
  <c r="AU9" i="50" s="1"/>
  <c r="AV9" i="50" s="1"/>
  <c r="AS13" i="50"/>
  <c r="AU13" i="50" s="1"/>
  <c r="AV13" i="50" s="1"/>
  <c r="E12" i="36"/>
  <c r="AW9" i="50" l="1"/>
  <c r="AW12" i="50"/>
  <c r="AY12" i="50" s="1"/>
  <c r="AY11" i="50"/>
  <c r="A10" i="50"/>
  <c r="D12" i="36"/>
  <c r="A11" i="50"/>
  <c r="D9" i="36"/>
  <c r="E9" i="36"/>
  <c r="AU34" i="50"/>
  <c r="AV8" i="50"/>
  <c r="A12" i="50" l="1"/>
  <c r="AY10" i="50"/>
  <c r="O13" i="50"/>
  <c r="AP8" i="50"/>
  <c r="AW8" i="50" s="1"/>
  <c r="A9" i="50"/>
  <c r="AY9" i="50"/>
  <c r="AP13" i="50" l="1"/>
  <c r="AP34" i="50" s="1" a="1"/>
  <c r="AP34" i="50" s="1"/>
  <c r="M13" i="50" a="1"/>
  <c r="M13" i="50" s="1"/>
  <c r="AH13" i="50" s="1" a="1"/>
  <c r="AH13" i="50" s="1"/>
  <c r="AY8" i="50"/>
  <c r="A8" i="50"/>
  <c r="G8" i="11"/>
  <c r="AW13" i="50" l="1"/>
  <c r="AY13" i="50" s="1"/>
  <c r="AH34" i="50" a="1"/>
  <c r="AH34" i="50" s="1"/>
  <c r="AG34" i="50" a="1"/>
  <c r="AG34" i="50" s="1"/>
  <c r="Z1" i="50" l="1"/>
  <c r="M11" i="36"/>
  <c r="M15" i="36" s="1"/>
  <c r="I9" i="11"/>
  <c r="I2" i="11" s="1"/>
  <c r="A13" i="50"/>
  <c r="D10" i="36"/>
  <c r="E10" i="36"/>
  <c r="G2" i="11" l="1" a="1"/>
  <c r="G2" i="11" s="1"/>
  <c r="D11" i="36"/>
  <c r="E11" i="36"/>
  <c r="H9" i="36"/>
  <c r="G9"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Perz, Andrzej</author>
  </authors>
  <commentList>
    <comment ref="Y4" authorId="0" shapeId="0" xr:uid="{DE31A0BE-F927-4FF1-A35C-0F8DEFEC666C}">
      <text>
        <r>
          <rPr>
            <sz val="9"/>
            <color indexed="81"/>
            <rFont val="Tahoma"/>
            <family val="2"/>
          </rPr>
          <t>Gebruik deze kolom om de regel te overschrijven dat een uitleg verplicht is voor elk bedrag op het meest atomaire niveau dat anders dan 0 is. Dat kan men op twee manieren doen:
I) voor elk bedrag dat anders dan 0 is:
    '1' = verplicht
    '0' = optioneel
    '-1' = nvt
II) voor een ander criterium
    a) statisch, bv. '&gt;10000' (hanteer hierbij de conventie van het criterium van in 'SOM.ALS')
    b) dynamisch, bv. '="&gt;"&amp;Resultatenrekening!M5'
In het geval van II kan men optioneel voor een tekstuele uitleg kiezen, die zal verschijnen totdat de gebruiker een toelichting gaat schrijven.</t>
        </r>
      </text>
    </comment>
    <comment ref="Z4" authorId="0" shapeId="0" xr:uid="{254B2E8F-F6E4-44A5-BAF9-6B808331FECA}">
      <text>
        <r>
          <rPr>
            <sz val="9"/>
            <color indexed="81"/>
            <rFont val="Tahoma"/>
            <family val="2"/>
          </rPr>
          <t>Dit optionele tekstuele criterium zal weergegeven worden als aanvulling van de zin 'Toelichting verplicht indien ' in de kolom met foutmeldingen. Begin daarom de tekst met een kleine letter en zet geen komma op het einde (de komma wordt in foutmelding zelf toegevoegd). Zet eveneens geen spatie in het begin noch op het einde van het tekstuele criterium.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Perz, Andrzej</author>
  </authors>
  <commentList>
    <comment ref="Y4" authorId="0" shapeId="0" xr:uid="{348208C9-D6E5-4253-8BD5-31D652BFE669}">
      <text>
        <r>
          <rPr>
            <sz val="9"/>
            <color indexed="81"/>
            <rFont val="Tahoma"/>
            <family val="2"/>
          </rPr>
          <t>Gebruik deze kolom om de regel te overschrijven dat een uitleg verplicht is voor elk bedrag op het meest atomaire niveau dat anders dan 0 is. Dat kan men op twee manieren doen:
I) voor elk bedrag dat anders dan 0 is:
    '1' = verplicht
    '0' = optioneel
    '-1' = nvt
II) voor een ander criterium
    a) statisch, bv. '&gt;10000' (hanteer hierbij de conventie van het criterium van in 'SOM.ALS')
    b) dynamisch, bv. '="&gt;"&amp;Resultatenrekening!M5'
In het geval van II kan men optioneel voor een tekstuele uitleg kiezen, die zal verschijnen totdat de gebruiker een toelichting gaat schrijven.</t>
        </r>
      </text>
    </comment>
    <comment ref="Z4" authorId="0" shapeId="0" xr:uid="{6D5F2465-CCD6-4AB6-A262-CA135E62AF60}">
      <text>
        <r>
          <rPr>
            <sz val="9"/>
            <color indexed="81"/>
            <rFont val="Tahoma"/>
            <family val="2"/>
          </rPr>
          <t>Dit optionele tekstuele criterium zal weergegeven worden als aanvulling van de zin 'Toelichting verplicht indien ' in de kolom met foutmeldingen. Begin daarom de tekst met een kleine letter en zet geen komma op het einde (de komma wordt in foutmelding zelf toegevoegd). Zet eveneens geen spatie in het begin noch op het einde van het tekstuele criterium.</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<sst xmlns="http://schemas.openxmlformats.org/spreadsheetml/2006/main" count="1908" uniqueCount="432">
  <si>
    <t>Code</t>
  </si>
  <si>
    <t>Niveau</t>
  </si>
  <si>
    <t>Bereik optelsom</t>
  </si>
  <si>
    <t>Diensten en diverse goederen</t>
  </si>
  <si>
    <t>Andere bedrijfskosten</t>
  </si>
  <si>
    <t>Omzet</t>
  </si>
  <si>
    <t>Geproduceerde vaste activa</t>
  </si>
  <si>
    <t>Sjabloonoverzicht</t>
  </si>
  <si>
    <t>Veld automatisch ingevuld</t>
  </si>
  <si>
    <t>Fout in de cel (zie telkens een uitleg ernaast)</t>
  </si>
  <si>
    <t>[diverse kleurvarianten]</t>
  </si>
  <si>
    <t>Waarschuwing (zie telkens een uitleg ernaast)</t>
  </si>
  <si>
    <t>nvt</t>
  </si>
  <si>
    <t>Controleveld</t>
  </si>
  <si>
    <t>Waarschuwingen</t>
  </si>
  <si>
    <t>Naam</t>
  </si>
  <si>
    <t>Infomeldingen</t>
  </si>
  <si>
    <t>Sjabloon</t>
  </si>
  <si>
    <t>Werkbladen</t>
  </si>
  <si>
    <t>Bladnr.</t>
  </si>
  <si>
    <t>Fouten</t>
  </si>
  <si>
    <t>631/4</t>
  </si>
  <si>
    <t>635/8</t>
  </si>
  <si>
    <t>640/8</t>
  </si>
  <si>
    <t>66A</t>
  </si>
  <si>
    <t>Niet-recurrente bedrijfskosten</t>
  </si>
  <si>
    <t>76A</t>
  </si>
  <si>
    <t>Voorraad goederen in bewerking en gereed product en bestellingen in uitvoering: toename (afname) (+)/(-)</t>
  </si>
  <si>
    <t>Lidgeld, schenkingen, legaten en subsidies</t>
  </si>
  <si>
    <t>Niet-recurrente bedrijfsopbrengsten</t>
  </si>
  <si>
    <t>Fouten samenvatting</t>
  </si>
  <si>
    <t>Waarschuwingen samenvatting</t>
  </si>
  <si>
    <t>Foutenrapport</t>
  </si>
  <si>
    <t>• Gebruikte kleurcodes</t>
  </si>
  <si>
    <t>• Sjabloonoverzicht</t>
  </si>
  <si>
    <t/>
  </si>
  <si>
    <t>moet rechtgezet worden voor de indiening</t>
  </si>
  <si>
    <t>verwijst naar een fout in een andere cel</t>
  </si>
  <si>
    <t>• Algemeen</t>
  </si>
  <si>
    <t>Veld dat niet ingevuld kan worden door de gebruiker</t>
  </si>
  <si>
    <t>Naam boekhoudkundige rekening</t>
  </si>
  <si>
    <t>Vooraf</t>
  </si>
  <si>
    <t>Samenvatting</t>
  </si>
  <si>
    <t>Afwijkend aantal bladen</t>
  </si>
  <si>
    <t>Niet gevonden werkbladen</t>
  </si>
  <si>
    <t>Werkbladstructuur gewijzigd</t>
  </si>
  <si>
    <t>Verplaatste werkbladen</t>
  </si>
  <si>
    <t>| Tekst van een foutmelding</t>
  </si>
  <si>
    <t>| Tekst van een waarschuwing / info</t>
  </si>
  <si>
    <t>Toelichting</t>
  </si>
  <si>
    <t>Bedrijfsopbrengsten</t>
  </si>
  <si>
    <t>Bedrijfskosten</t>
  </si>
  <si>
    <t>Handelsgoederen, grond- en hulpstoffen</t>
  </si>
  <si>
    <t>Aankopen</t>
  </si>
  <si>
    <t>Voorraad: afname (toename) (+)/(-)</t>
  </si>
  <si>
    <t>Bezoldigingen, sociale lasten en pensioenen (+)/(-)</t>
  </si>
  <si>
    <t>Voorzieningen voor risico's en kosten: toevoegingen (bestedingen en terugnemingen) (+)/(-)</t>
  </si>
  <si>
    <t>Bedrijfswinst (Bedrijfsverlies) (+)/(-)</t>
  </si>
  <si>
    <t>Financiële opbrengsten</t>
  </si>
  <si>
    <t>Recurrente financiële opbrengsten</t>
  </si>
  <si>
    <t>Opbrengsten uit financiële vaste activa</t>
  </si>
  <si>
    <t>Opbrengsten uit vlottende activa</t>
  </si>
  <si>
    <t>Andere financiële opbrengsten</t>
  </si>
  <si>
    <t>Niet-recurrente financiële opbrengsten</t>
  </si>
  <si>
    <t>Financiële kosten</t>
  </si>
  <si>
    <t>Recurrente financiële kosten</t>
  </si>
  <si>
    <t>Kosten van schulden</t>
  </si>
  <si>
    <t>Waardeverminderingen op vlottende activa andere dan voorraden, bestellingen in uitvoering en handelsvorderingen: toevoegingen (terugnemingen) (+)/(-)</t>
  </si>
  <si>
    <t>Andere financiële kosten</t>
  </si>
  <si>
    <t>Niet-recurrente financiële kosten</t>
  </si>
  <si>
    <t>70/76A</t>
  </si>
  <si>
    <t>60/66A</t>
  </si>
  <si>
    <t>600/8</t>
  </si>
  <si>
    <t>75/76B</t>
  </si>
  <si>
    <t>752/9</t>
  </si>
  <si>
    <t>76B</t>
  </si>
  <si>
    <t>65/66B</t>
  </si>
  <si>
    <t>652/9</t>
  </si>
  <si>
    <t>66B</t>
  </si>
  <si>
    <t>Als herstructureringskosten geactiveerde bedrijfskosten (-)</t>
  </si>
  <si>
    <t>Fouten / onvolledig</t>
  </si>
  <si>
    <t>SAMENVATTING</t>
  </si>
  <si>
    <t>Compatibiliteit</t>
  </si>
  <si>
    <t>• Compatibiliteit</t>
  </si>
  <si>
    <t>n.v.t.</t>
  </si>
  <si>
    <t>[inactief]</t>
  </si>
  <si>
    <t>Werkingsjaar</t>
  </si>
  <si>
    <t>Fase</t>
  </si>
  <si>
    <t>Status</t>
  </si>
  <si>
    <t>Verplicht</t>
  </si>
  <si>
    <t>Begin beleidsperiode</t>
  </si>
  <si>
    <t>Einde beleidsperiode</t>
  </si>
  <si>
    <t>Toegelaten waarden</t>
  </si>
  <si>
    <t>Inkomgelden en vergoedingen uit eigen activiteiten²</t>
  </si>
  <si>
    <t>Opbrengsten via partnerorganisaties²</t>
  </si>
  <si>
    <t>Sponsoring²</t>
  </si>
  <si>
    <t>Opbrengsten uit verkoop van producten²</t>
  </si>
  <si>
    <t>Opbrengsten uit dienstprestaties²</t>
  </si>
  <si>
    <t>Gebouw- en zalenverhuur en verhuur technisch materiaal²</t>
  </si>
  <si>
    <t>Betaalde dienstverlening aan derden²</t>
  </si>
  <si>
    <t>Overige opbrengsten uit dienstprestaties²</t>
  </si>
  <si>
    <t>Toegekende kortingen, ristorno's en rabatten (-)¹</t>
  </si>
  <si>
    <t>Lidgelden¹</t>
  </si>
  <si>
    <t>Schenkingen¹</t>
  </si>
  <si>
    <t>Legaten¹</t>
  </si>
  <si>
    <t>Subsidies¹</t>
  </si>
  <si>
    <t>Gemeenten of andere lokale besturen²</t>
  </si>
  <si>
    <t>Provincies²</t>
  </si>
  <si>
    <t>Vlaamse entiteiten²</t>
  </si>
  <si>
    <t>Federale overheid²</t>
  </si>
  <si>
    <t>Brussels Hoofdstedelijk Gewest²</t>
  </si>
  <si>
    <t>Vlaamse Gemeenschapscommissie (VGC)²</t>
  </si>
  <si>
    <t>Franse Gemeenschap²</t>
  </si>
  <si>
    <t>Buitenlandse overheden²</t>
  </si>
  <si>
    <t>EU en Raad van Europa²</t>
  </si>
  <si>
    <t>Europese investerings- en structuurfondsen²</t>
  </si>
  <si>
    <t>Europees Fonds voor Regionale Ontwikkeling - INTERREG²</t>
  </si>
  <si>
    <t>Europees Fonds voor Regionale Ontwikkeling - Vlaanderen²</t>
  </si>
  <si>
    <t>Europees Sociaal Fonds (ESF)²</t>
  </si>
  <si>
    <t>Europees Solidariteitskorps²</t>
  </si>
  <si>
    <t>Europees Jeugdfonds (Raad van Europa)²</t>
  </si>
  <si>
    <t>Burgers, gelijkheid, rechten en waardenprogramma²</t>
  </si>
  <si>
    <t>Europese inkomsten uit partnerships met buitenlandse organisaties²</t>
  </si>
  <si>
    <t>Overige subsidies²</t>
  </si>
  <si>
    <t>Compenserende bedragen ter vermindering van de loonkost²</t>
  </si>
  <si>
    <t>Kapitaal- en intrestsubsidies²</t>
  </si>
  <si>
    <t>Validatie</t>
  </si>
  <si>
    <t>Waardeverminderingen op voorraden, op bestellingen in uitvoering en op handelsvorderingen: 
toevoegingen (terugnemingen) (+)/(-)</t>
  </si>
  <si>
    <t>Leeg onderliggend</t>
  </si>
  <si>
    <t>Controleberekening</t>
  </si>
  <si>
    <t>Subsidiesoort</t>
  </si>
  <si>
    <t>Donatie met tegenprestatie (Reward-based/Pre-sales crowdfunding)²</t>
  </si>
  <si>
    <t>Overige Europese investerings- en structuurfondsen²</t>
  </si>
  <si>
    <t>Bereiken</t>
  </si>
  <si>
    <t>¹ Rekeningen volgens de standaarddefinitie van het MAR, zoals gedefinieerd door Koninklijk besluit van 21 oktober 2018 tot uitvoering van de artikelen III.82 tot en met III.95 van het wetboek van Economisch recht.</t>
  </si>
  <si>
    <t>² Eigen codes van Departement CJM</t>
  </si>
  <si>
    <t>Veldadres fout</t>
  </si>
  <si>
    <t>Fout leeg</t>
  </si>
  <si>
    <t>Erasmus+²</t>
  </si>
  <si>
    <t>Algemeen</t>
  </si>
  <si>
    <t>Gebruikte kleurcodes</t>
  </si>
  <si>
    <t>[Scroolbereikeinde]</t>
  </si>
  <si>
    <t>Onttrekking aan de uitgestelde belastingen</t>
  </si>
  <si>
    <t>Overboeking naar de uitgestelde belastingen</t>
  </si>
  <si>
    <t xml:space="preserve">Belastingen op het resultaat (+)/(-) </t>
  </si>
  <si>
    <t>Belastingen</t>
  </si>
  <si>
    <t>Regularisering van belastingen en terugneming van voorzieningen voor belastingen</t>
  </si>
  <si>
    <t>Winst (Verlies) van het boekjaar (+)/(-)</t>
  </si>
  <si>
    <t>Onttrekking aan de belastingvrije reserves</t>
  </si>
  <si>
    <t>Overboeking naar de belastingvrije reserves</t>
  </si>
  <si>
    <t>Te bestemmen winst (verlies) van het boekjaar (+)/(-)</t>
  </si>
  <si>
    <t>67/77</t>
  </si>
  <si>
    <t>670/3</t>
  </si>
  <si>
    <t>Werkingssubsidie: overige DCJM²</t>
  </si>
  <si>
    <t>Werkingssubsidie: overige beleidsdomeinen²</t>
  </si>
  <si>
    <t>Projectsubsidie: overige DCJM²</t>
  </si>
  <si>
    <t>Projectsubsidie: overige beleidsdomeinen²</t>
  </si>
  <si>
    <t>Tussenkomst: overige DCJM²</t>
  </si>
  <si>
    <t>Tussenkomst: overige beleidsdomeinen²</t>
  </si>
  <si>
    <t>Overige subsidies Vlaamse entiteiten²</t>
  </si>
  <si>
    <t>Bezoldigingen en rechtstreekse sociale voordelen¹</t>
  </si>
  <si>
    <t>Werkgeversbijdragen voor sociale verzekeringen¹</t>
  </si>
  <si>
    <t>Werkgeverspremies voor buitenwettelijke verzekeringen¹</t>
  </si>
  <si>
    <t>Andere personeelskosten¹</t>
  </si>
  <si>
    <t>Ouderdoms- en overlevingspensioenen¹</t>
  </si>
  <si>
    <t>Verplicht en leeg / nvt</t>
  </si>
  <si>
    <t>Leeg verplicht invulveld</t>
  </si>
  <si>
    <t>Niet verplicht invulveld of veld ingevuld door de gebruiker</t>
  </si>
  <si>
    <t>Horizon Europa Programma²</t>
  </si>
  <si>
    <t>Creatief Europa Programma²</t>
  </si>
  <si>
    <t>Franse Gemeenschapscommissie van het Brussels Hoofdstedelijk Gewest (Cocof)²</t>
  </si>
  <si>
    <t>Verantwoording</t>
  </si>
  <si>
    <t>ACTIVA</t>
  </si>
  <si>
    <t>20/58</t>
  </si>
  <si>
    <t>Oprichtingskosten</t>
  </si>
  <si>
    <t>Vaste activa</t>
  </si>
  <si>
    <t>21/28</t>
  </si>
  <si>
    <t>Immateriële vaste activa</t>
  </si>
  <si>
    <t>Materiële vaste activa</t>
  </si>
  <si>
    <t>22/27</t>
  </si>
  <si>
    <t>Terreinen en gebouwen</t>
  </si>
  <si>
    <t>Installaties, machines en uitrusting</t>
  </si>
  <si>
    <t>Meubilair en rollend materieel</t>
  </si>
  <si>
    <t>Leasing en soortgelijke rechten</t>
  </si>
  <si>
    <t>Overige materiële vaste activa</t>
  </si>
  <si>
    <t>Activa in aanbouw en vooruitbetalingen</t>
  </si>
  <si>
    <t>Financiële vaste activa</t>
  </si>
  <si>
    <t>Verbonden entiteiten</t>
  </si>
  <si>
    <t>280/1</t>
  </si>
  <si>
    <t>Deelnemingen</t>
  </si>
  <si>
    <t>Vorderingen</t>
  </si>
  <si>
    <t>Ondernemingen waarmee een deelnemingsverhouding bestaat</t>
  </si>
  <si>
    <t>282/3</t>
  </si>
  <si>
    <t>Andere financiële vaste activa</t>
  </si>
  <si>
    <t>284/8</t>
  </si>
  <si>
    <t>Aandelen</t>
  </si>
  <si>
    <t>Vorderingen en borgtochten in contanten</t>
  </si>
  <si>
    <t>285/8</t>
  </si>
  <si>
    <t>Vlottende activa</t>
  </si>
  <si>
    <t>29/58</t>
  </si>
  <si>
    <t>Vorderingen op meer dan één jaar</t>
  </si>
  <si>
    <t>Handelsvorderingen</t>
  </si>
  <si>
    <t>Overige vorderingen</t>
  </si>
  <si>
    <t>Voorraden en bestellingen in uitvoering</t>
  </si>
  <si>
    <t>Voorraden</t>
  </si>
  <si>
    <t>30/36</t>
  </si>
  <si>
    <t>Bestellingen in uitvoering</t>
  </si>
  <si>
    <t>Vorderingen op ten hoogste één jaar</t>
  </si>
  <si>
    <t>40/41</t>
  </si>
  <si>
    <t>Geldbeleggingen</t>
  </si>
  <si>
    <t>50/53</t>
  </si>
  <si>
    <t>Liquide middelen</t>
  </si>
  <si>
    <t>54/58</t>
  </si>
  <si>
    <t>Overlopende rekeningen</t>
  </si>
  <si>
    <t>490/1</t>
  </si>
  <si>
    <t>PASSIVA</t>
  </si>
  <si>
    <t>10/49</t>
  </si>
  <si>
    <t>Eigen vermogen</t>
  </si>
  <si>
    <t>10/15</t>
  </si>
  <si>
    <t>Fondsen van de vereniging of stichting</t>
  </si>
  <si>
    <t>Herwaarderingsmeerwaarden</t>
  </si>
  <si>
    <t>Bestemde fondsen en andere reserves</t>
  </si>
  <si>
    <t>Fondsen bestemd voor investering</t>
  </si>
  <si>
    <t>Fondsen bestemd voor sociaal passief</t>
  </si>
  <si>
    <t>Belastingvrije reserves</t>
  </si>
  <si>
    <t>Andere bestemde fondsen en andere reserves</t>
  </si>
  <si>
    <t>Overgedragen winst (verlies) (+)/(-)</t>
  </si>
  <si>
    <t>Kapitaalsubsidies</t>
  </si>
  <si>
    <t>Voorzieningen en uitgestelde belastingen</t>
  </si>
  <si>
    <t>Voorzieningen voor risico's en kosten</t>
  </si>
  <si>
    <t>160/5</t>
  </si>
  <si>
    <t>Pensioenen en soortgelijke verplichtingen</t>
  </si>
  <si>
    <t>Grote herstellings- en onderhoudswerken</t>
  </si>
  <si>
    <t>Milieuverplichtingen</t>
  </si>
  <si>
    <t>Overige risico's en kosten</t>
  </si>
  <si>
    <t>164/5</t>
  </si>
  <si>
    <t>Voorzieningen voor terug te betalen subsidies en legaten en voor schenkingen met terugnemingsrecht</t>
  </si>
  <si>
    <t>Schulden</t>
  </si>
  <si>
    <t>17/49</t>
  </si>
  <si>
    <t>Schulden op meer dan één jaar</t>
  </si>
  <si>
    <t>Financiële schulden</t>
  </si>
  <si>
    <t>170/4</t>
  </si>
  <si>
    <t>Achtergestelde leningen</t>
  </si>
  <si>
    <t>Niet-achtergestelde obligatieleningen</t>
  </si>
  <si>
    <t>Leasingschulden en soortgelijke schulden</t>
  </si>
  <si>
    <t>Kredietinstellingen</t>
  </si>
  <si>
    <t>Overige leningen</t>
  </si>
  <si>
    <t>Handelsschulden</t>
  </si>
  <si>
    <t>Leveranciers</t>
  </si>
  <si>
    <t>Te betalen wissels</t>
  </si>
  <si>
    <t>Vooruitbetalingen op bestellingen</t>
  </si>
  <si>
    <t>Overige schulden</t>
  </si>
  <si>
    <t>178/9</t>
  </si>
  <si>
    <t>Schulden op ten hoogste één jaar</t>
  </si>
  <si>
    <t>42/48</t>
  </si>
  <si>
    <t>Schulden op meer dan één jaar die binnen het jaar vervallen</t>
  </si>
  <si>
    <t>430/8</t>
  </si>
  <si>
    <t>440/4</t>
  </si>
  <si>
    <t>Schulden met betrekking tot belastingen, bezoldigingen en sociale lasten</t>
  </si>
  <si>
    <t>Diverse schulden</t>
  </si>
  <si>
    <t>492/3</t>
  </si>
  <si>
    <t>Te bestemmen winst (verlies) (+)/(-)</t>
  </si>
  <si>
    <t>14P</t>
  </si>
  <si>
    <t>Onttrekking aan het eigen vermogen: fondsen, bestemde fondsen en andere reserves</t>
  </si>
  <si>
    <t>Toevoeging aan de bestemde fondsen en andere reserves</t>
  </si>
  <si>
    <t>Over te dragen winst (verlies) (+)/(-)</t>
  </si>
  <si>
    <t>(14)</t>
  </si>
  <si>
    <t>Resultaatsverwerking</t>
  </si>
  <si>
    <t>1. Balans</t>
  </si>
  <si>
    <t>Balans</t>
  </si>
  <si>
    <t>Werkblad 'Balans':</t>
  </si>
  <si>
    <t>Werkblad 'Resultatenrekening':</t>
  </si>
  <si>
    <t>Inhoudelijke samenwerkingen met partnerorganisaties (coproducties, …)²</t>
  </si>
  <si>
    <t>Nettoresultaat</t>
  </si>
  <si>
    <t>Eigen inkomsten van de organisatie</t>
  </si>
  <si>
    <t>Overige compenserende bedragen ter vermindering van de loonkost²</t>
  </si>
  <si>
    <t>Fondsen bestemd voor investeringen</t>
  </si>
  <si>
    <t>Overgedragen winst</t>
  </si>
  <si>
    <t>Reserve opgebouwd met subsidies</t>
  </si>
  <si>
    <t>Overige Europese subsidies (EACEA, e.a.)²</t>
  </si>
  <si>
    <t>(130)</t>
  </si>
  <si>
    <t>(131)</t>
  </si>
  <si>
    <t>(139)</t>
  </si>
  <si>
    <t>Fout niet toegaleten waarden</t>
  </si>
  <si>
    <t>Verplicht (1) / Inactief (-1)</t>
  </si>
  <si>
    <t>Werkblad 'Resultaatsverwerking en reserve':</t>
  </si>
  <si>
    <t>Resultaatsverwerking en reserve</t>
  </si>
  <si>
    <t>Tussenkomst van derden in het verlies (bv. eigen inbreng inrichtende macht)²</t>
  </si>
  <si>
    <t>Financiële structuur van de werking:</t>
  </si>
  <si>
    <t>Overige inkomgelden en vergoedingen uit eigen activiteiten²</t>
  </si>
  <si>
    <t>Inschrijvingsgelden en ticketverkoop²</t>
  </si>
  <si>
    <t xml:space="preserve">Overige gefedereerde entiteiten² </t>
  </si>
  <si>
    <t>Federale en andere gefedereerde entiteiten²</t>
  </si>
  <si>
    <t>RB01</t>
  </si>
  <si>
    <t>RB02</t>
  </si>
  <si>
    <t>RB03</t>
  </si>
  <si>
    <t>RB04</t>
  </si>
  <si>
    <t>RB05</t>
  </si>
  <si>
    <t>RB06</t>
  </si>
  <si>
    <t>RB07</t>
  </si>
  <si>
    <t>Speciale berekening</t>
  </si>
  <si>
    <t>Extra waarschuwing</t>
  </si>
  <si>
    <t>Extra foutmelding</t>
  </si>
  <si>
    <t>Uitgestelde belastingen</t>
  </si>
  <si>
    <t>Fout verplicht en leeg</t>
  </si>
  <si>
    <t>Aantal lege cellen</t>
  </si>
  <si>
    <t>Bedrag</t>
  </si>
  <si>
    <t>Vergelijking bestaande data</t>
  </si>
  <si>
    <t>Verplicht en leeg [veldnr indien waar]</t>
  </si>
  <si>
    <t>Aanpasbaar [niet doorvoeren!] [cellen met inhoud zijn gekleurd]</t>
  </si>
  <si>
    <t>Automatisch [cellen zonder formules zijn gekleurd]</t>
  </si>
  <si>
    <t>AX33</t>
  </si>
  <si>
    <t>Werking</t>
  </si>
  <si>
    <t>Inkomsten van de organisatie uit subsidies SCVW</t>
  </si>
  <si>
    <t>Maximaal toegestane reserves uit subsidies SCVW</t>
  </si>
  <si>
    <t>Reserve opgebouwd met subsidies SCVW</t>
  </si>
  <si>
    <t>Binnenland²</t>
  </si>
  <si>
    <t>Buitenland²</t>
  </si>
  <si>
    <t>Werkingssubsidie: Decreet sociaal-cultureel volwassenenwerk²</t>
  </si>
  <si>
    <t>Huur, huurlasten, onderhoud en herstellingen²</t>
  </si>
  <si>
    <t>Huur en huurlasten²</t>
  </si>
  <si>
    <t>Onderhoud en herstellingen²</t>
  </si>
  <si>
    <t>Leveringen aan de onderneming²</t>
  </si>
  <si>
    <t>Aanmaak-, ontwikkelings-, productie en presentatiekosten van activiteiten²</t>
  </si>
  <si>
    <t>Vergoedingen aan derden²</t>
  </si>
  <si>
    <t>Vrijwilligers²</t>
  </si>
  <si>
    <t>Bijdragen aan partnerorganisaties (coproducties, sponsoring en andere samenwerkingsvormen)²</t>
  </si>
  <si>
    <t>Bijdragen voor lidmaatschappen van verenigingen²</t>
  </si>
  <si>
    <t>Overige vergoedingen aan derden²</t>
  </si>
  <si>
    <t>Verzekeringen (niet-personeel)²</t>
  </si>
  <si>
    <t>Verplaatsings- en verblijfskosten²</t>
  </si>
  <si>
    <t>Uitzendpersoneel en personen die ter beschikking worden gesteld van de vereniging¹</t>
  </si>
  <si>
    <t>Bezoldigingen, premies voor buitenwettelijke verzekeringen, ouderdoms- en overlevingspensioenen van bestuurders, zaakvoerders en werkende vennoten, die niet worden toegekend krachtens een arbeidscontract¹</t>
  </si>
  <si>
    <t>Overige kosten²</t>
  </si>
  <si>
    <t>Werkblad 'Begroting':</t>
  </si>
  <si>
    <t>Begroting</t>
  </si>
  <si>
    <t>Algemene toelichting</t>
  </si>
  <si>
    <t>Deadline (t/m)</t>
  </si>
  <si>
    <t>Vervaldatum (vanaf)</t>
  </si>
  <si>
    <t>Aandeel subsidies SCVW in totale subsidies</t>
  </si>
  <si>
    <t>Leeg sjabloon</t>
  </si>
  <si>
    <t>Rij actief</t>
  </si>
  <si>
    <t>Verplicht / niet actief</t>
  </si>
  <si>
    <t>Foutmeldingen</t>
  </si>
  <si>
    <t>Fout verplichte velden</t>
  </si>
  <si>
    <t>Fout lege rij</t>
  </si>
  <si>
    <t>Datum in dienst</t>
  </si>
  <si>
    <t>Datum uit dienst</t>
  </si>
  <si>
    <t>Tewerkstellingsbreuk (vte)</t>
  </si>
  <si>
    <t>Inzet SCVW (vte)</t>
  </si>
  <si>
    <t>Werkblad 'Personeel':</t>
  </si>
  <si>
    <t>Personeel</t>
  </si>
  <si>
    <t>Water en energie²</t>
  </si>
  <si>
    <t>Kantoorbenodigdheden en documentatie²</t>
  </si>
  <si>
    <t>Klein gereedschap, producten en kledij²</t>
  </si>
  <si>
    <t>Overige leveringen aan de onderneming²</t>
  </si>
  <si>
    <t>&gt;2500</t>
  </si>
  <si>
    <t>&gt;5000</t>
  </si>
  <si>
    <t>Evenementen, festivals en wedstrijden²</t>
  </si>
  <si>
    <t>Vergoedingen voor occasionele en kleinschalige prestaties²</t>
  </si>
  <si>
    <t>Erelonen, honoraria, vergoedingen op zelfstandige basis en aanverwante kosten²</t>
  </si>
  <si>
    <t>Inhoudelijke diensten²</t>
  </si>
  <si>
    <t>Ondersteunende diensten²</t>
  </si>
  <si>
    <t>Advertenties, publiciteit en promotie²</t>
  </si>
  <si>
    <t>Overige multilaterale organisaties²</t>
  </si>
  <si>
    <t>Overgedragen winst (verlies) van het vorige boekjaar (+)/(-)</t>
  </si>
  <si>
    <t>Werkblad 'Toelichting resultaat':</t>
  </si>
  <si>
    <t>Toelichting resultaat</t>
  </si>
  <si>
    <t>Brutojaarloon</t>
  </si>
  <si>
    <t>Aanpasbaar [NIET DOORVOEREN] [markering: constanten: ijsblauw, variabelen: lavendel]</t>
  </si>
  <si>
    <t>Verplicht en niet ingevuld / inactief</t>
  </si>
  <si>
    <t>Automatisch [DOORVOEREN]</t>
  </si>
  <si>
    <t>Leeg sjabloon - criteria</t>
  </si>
  <si>
    <t>Fout ingevuld terwijl inactief</t>
  </si>
  <si>
    <t>Indien &lt;&gt;0: sjabloon niet ingevuld</t>
  </si>
  <si>
    <t>Fout structuur verticaal [inactief]</t>
  </si>
  <si>
    <t>Terug te vorderen BTW</t>
  </si>
  <si>
    <t>Terug te vorderen belastingen en voorheffingen</t>
  </si>
  <si>
    <t>Te ontvangen subsidies</t>
  </si>
  <si>
    <t>Te innen opbrengsten</t>
  </si>
  <si>
    <t>Niet-rentedragende vorderingen of gekoppeld aan een abnormaal lage rente</t>
  </si>
  <si>
    <t>Diverse vorderingen</t>
  </si>
  <si>
    <t>Dubieuze debiteuren</t>
  </si>
  <si>
    <t>Borgtochten betaald in contanten</t>
  </si>
  <si>
    <t>Geboekte waardeverminderingen (-)</t>
  </si>
  <si>
    <t>Tekstueel</t>
  </si>
  <si>
    <t>TOELICHTING BIJ RESULTATENREKENING</t>
  </si>
  <si>
    <t>Activiteiten, acties, vormingen, trainingen, residenties en workshops²</t>
  </si>
  <si>
    <t>Overige aanmaak-, ontwikkelings-, productie- en presentatiekosten van activiteiten²</t>
  </si>
  <si>
    <t>Afschrijvingen en waardeverminderingen op oprichtingskosten, op immateriële en materiële vaste activa</t>
  </si>
  <si>
    <t>Projectsubsidie:  Decreet sociaal-cultureel volwassenenwerk²</t>
  </si>
  <si>
    <t>K [foutmelding rechtstreeks in kolom M]</t>
  </si>
  <si>
    <t>Reserveopbouw uit subsidies van het huidige boekjaar</t>
  </si>
  <si>
    <t>Resultatenrekening</t>
  </si>
  <si>
    <t>Geslacht</t>
  </si>
  <si>
    <t>INSZ-nummer personeelslid</t>
  </si>
  <si>
    <t>AK505</t>
  </si>
  <si>
    <t>BF147</t>
  </si>
  <si>
    <t>Overige bedrijfsopbrengsten (bv. recuperatie van kosten)</t>
  </si>
  <si>
    <t>Geraamd bedrag der belastingschulden</t>
  </si>
  <si>
    <t>Te betalen BTW</t>
  </si>
  <si>
    <t>Te betalen belastingen en taksen</t>
  </si>
  <si>
    <t>Ingehouden voorheffingen</t>
  </si>
  <si>
    <t>Rijksdienst voor Sociale Zekerheid (RSZ)</t>
  </si>
  <si>
    <t>Bezoldigingen</t>
  </si>
  <si>
    <t>Vakantiegeld</t>
  </si>
  <si>
    <t>Andere sociale schulden</t>
  </si>
  <si>
    <t>TOELICHTING BIJ BALANS</t>
  </si>
  <si>
    <t>Vlaams Intersectoraal Akkoord (VIA)²</t>
  </si>
  <si>
    <t>Sociale Maribel²</t>
  </si>
  <si>
    <t>Derde Arbeidscircuit (DAC)²</t>
  </si>
  <si>
    <t>Waardeverminderingen op voorraden, op bestellingen in uitvoering en op handelsvorderingen: toevoegingen (terugnemingen) (+)/(-)</t>
  </si>
  <si>
    <t>Inkomsten van de organisatie uit subsidies waarvoor reserves mogen opgebouwd</t>
  </si>
  <si>
    <t>Geschatte reserveopbouw uit subsidies</t>
  </si>
  <si>
    <t>AD14</t>
  </si>
  <si>
    <t>Toelichting balans</t>
  </si>
  <si>
    <t>AD18</t>
  </si>
  <si>
    <t>Werkblad 'Toelichting balans':</t>
  </si>
  <si>
    <t>2. Toelichting bij balans</t>
  </si>
  <si>
    <t>3. Resultatenrekening</t>
  </si>
  <si>
    <t>4. Toelichting bij resultatenrekening</t>
  </si>
  <si>
    <t>5. Resultaatsverwerking en reserveopbouw</t>
  </si>
  <si>
    <t>6. Begroting</t>
  </si>
  <si>
    <t>7. Personeel</t>
  </si>
  <si>
    <t>8. Samenvatting</t>
  </si>
  <si>
    <t>N52</t>
  </si>
  <si>
    <t>M16</t>
  </si>
  <si>
    <t>Leeg verplicht</t>
  </si>
  <si>
    <t>BD101</t>
  </si>
  <si>
    <t>Volgnr.</t>
  </si>
  <si>
    <t>Productie</t>
  </si>
  <si>
    <t>scvws_verantw_2024_v1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</si>
</sst>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quot;€&quot;"/>
    <numFmt numFmtId="165" formatCode="#,##0.00;\(#,##0.00\);#,##0.00;@"/>
    <numFmt numFmtId="166" formatCode="#,##0.00;\(#,##0.00\);;@"/>
    <numFmt numFmtId="167" formatCode="000"/>
    <numFmt numFmtId="168" formatCode="00&quot;.&quot;00&quot;.&quot;00&quot;-&quot;000&quot;.&quot;00"/>
  </numFmts>
  <fonts count="44" x14ac:knownFonts="1">
    <font>
      <sz val="11"/>
      <color theme="1"/>
      <name val="Calibri"/>
      <family val="2"/>
      <scheme val="minor"/>
    </font>
    <font>
      <sz val="10"/>
      <color theme="1"/>
      <name val="Calibri"/>
      <family val="2"/>
      <scheme val="minor"/>
    </font>
    <font>
      <sz val="10"/>
      <color theme="1"/>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
      <sz val="16"/>
      <color theme="1"/>
      <name val="Calibri"/>
      <family val="2"/>
      <scheme val="minor"/>
    </font>
    <font>
      <b/>
      <sz val="16"/>
      <color theme="0"/>
      <name val="Calibri"/>
      <family val="2"/>
      <scheme val="minor"/>
    </font>
    <font>
      <b/>
      <sz val="16"/>
      <color theme="1"/>
      <name val="Calibri"/>
      <family val="2"/>
      <scheme val="minor"/>
    </font>
    <font>
      <b/>
      <sz val="11"/>
      <color theme="8"/>
      <name val="Calibri"/>
      <family val="2"/>
      <scheme val="minor"/>
    </font>
    <font>
      <sz val="11"/>
      <name val="Calibri"/>
      <family val="2"/>
      <scheme val="minor"/>
    </font>
    <font>
      <u/>
      <sz val="11"/>
      <color theme="10"/>
      <name val="Calibri"/>
      <family val="2"/>
      <scheme val="minor"/>
    </font>
    <font>
      <b/>
      <u/>
      <sz val="11"/>
      <color theme="10"/>
      <name val="Calibri"/>
      <family val="2"/>
      <scheme val="minor"/>
    </font>
    <font>
      <sz val="10"/>
      <color theme="1"/>
      <name val="Calibri"/>
      <family val="2"/>
      <scheme val="minor"/>
    </font>
    <font>
      <sz val="12"/>
      <color theme="1"/>
      <name val="Calibri"/>
      <family val="2"/>
      <scheme val="minor"/>
    </font>
    <font>
      <b/>
      <sz val="11"/>
      <color theme="9"/>
      <name val="Calibri"/>
      <family val="2"/>
      <scheme val="minor"/>
    </font>
    <font>
      <b/>
      <i/>
      <sz val="11"/>
      <color theme="0"/>
      <name val="Calibri"/>
      <family val="2"/>
      <scheme val="minor"/>
    </font>
    <font>
      <b/>
      <sz val="11"/>
      <name val="Calibri"/>
      <family val="2"/>
      <scheme val="minor"/>
    </font>
    <font>
      <sz val="11"/>
      <color rgb="FF000000"/>
      <name val="Calibri"/>
      <family val="2"/>
    </font>
    <font>
      <sz val="8"/>
      <name val="Calibri"/>
      <family val="2"/>
      <scheme val="minor"/>
    </font>
    <font>
      <b/>
      <sz val="10"/>
      <color theme="0"/>
      <name val="Calibri"/>
      <family val="2"/>
      <scheme val="minor"/>
    </font>
    <font>
      <b/>
      <sz val="9"/>
      <color theme="0"/>
      <name val="Calibri"/>
      <family val="2"/>
      <scheme val="minor"/>
    </font>
    <font>
      <b/>
      <sz val="11"/>
      <color theme="4" tint="-0.499984740745262"/>
      <name val="Calibri"/>
      <family val="2"/>
      <scheme val="minor"/>
    </font>
    <font>
      <b/>
      <sz val="10"/>
      <color theme="1"/>
      <name val="Calibri"/>
      <family val="2"/>
      <scheme val="minor"/>
    </font>
    <font>
      <sz val="10"/>
      <name val="Calibri"/>
      <family val="2"/>
      <scheme val="minor"/>
    </font>
    <font>
      <b/>
      <sz val="11"/>
      <color theme="8" tint="-0.249977111117893"/>
      <name val="Calibri"/>
      <family val="2"/>
      <scheme val="minor"/>
    </font>
    <font>
      <sz val="9"/>
      <color theme="1"/>
      <name val="Calibri"/>
      <family val="2"/>
      <scheme val="minor"/>
    </font>
    <font>
      <sz val="12"/>
      <color theme="0"/>
      <name val="Calibri"/>
      <family val="2"/>
      <scheme val="minor"/>
    </font>
    <font>
      <b/>
      <u/>
      <sz val="10"/>
      <color theme="10"/>
      <name val="Calibri"/>
      <family val="2"/>
      <scheme val="minor"/>
    </font>
    <font>
      <sz val="9"/>
      <name val="Calibri"/>
      <family val="2"/>
      <scheme val="minor"/>
    </font>
    <font>
      <b/>
      <sz val="9"/>
      <color theme="1"/>
      <name val="Calibri"/>
      <family val="2"/>
      <scheme val="minor"/>
    </font>
    <font>
      <sz val="16"/>
      <color theme="4" tint="-0.499984740745262"/>
      <name val="Calibri Light"/>
      <family val="2"/>
      <scheme val="major"/>
    </font>
    <font>
      <sz val="16"/>
      <color theme="0"/>
      <name val="Calibri Light"/>
      <family val="2"/>
      <scheme val="major"/>
    </font>
    <font>
      <sz val="20"/>
      <color theme="1"/>
      <name val="Calibri"/>
      <family val="2"/>
      <scheme val="minor"/>
    </font>
    <font>
      <b/>
      <sz val="10"/>
      <color theme="8" tint="-0.249977111117893"/>
      <name val="Calibri"/>
      <family val="2"/>
      <scheme val="minor"/>
    </font>
    <font>
      <b/>
      <sz val="10"/>
      <name val="Calibri"/>
      <family val="2"/>
      <scheme val="minor"/>
    </font>
    <font>
      <b/>
      <sz val="10"/>
      <color theme="9" tint="-0.249977111117893"/>
      <name val="Calibri"/>
      <family val="2"/>
      <scheme val="minor"/>
    </font>
    <font>
      <sz val="11"/>
      <color theme="0"/>
      <name val="Calibri"/>
      <family val="2"/>
      <scheme val="minor"/>
    </font>
    <font>
      <b/>
      <sz val="11"/>
      <color theme="4"/>
      <name val="Calibri"/>
      <family val="2"/>
      <scheme val="minor"/>
    </font>
    <font>
      <b/>
      <u/>
      <sz val="11"/>
      <color theme="4"/>
      <name val="Calibri"/>
      <family val="2"/>
      <scheme val="minor"/>
    </font>
    <font>
      <sz val="11"/>
      <color theme="4"/>
      <name val="Calibri"/>
      <family val="2"/>
      <scheme val="minor"/>
    </font>
    <font>
      <b/>
      <sz val="10"/>
      <color theme="4" tint="-0.499984740745262"/>
      <name val="Calibri Light"/>
      <family val="2"/>
      <scheme val="major"/>
    </font>
    <font>
      <sz val="9"/>
      <color indexed="81"/>
      <name val="Tahoma"/>
      <family val="2"/>
    </font>
    <font>
      <b/>
      <sz val="11"/>
      <color theme="4" tint="-0.249977111117893"/>
      <name val="Calibri"/>
      <family val="2"/>
      <scheme val="minor"/>
    </font>
  </fonts>
  <fills count="11">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theme="9"/>
        <bgColor indexed="64"/>
      </patternFill>
    </fill>
    <fill>
      <patternFill patternType="solid">
        <fgColor theme="8"/>
        <bgColor indexed="64"/>
      </patternFill>
    </fill>
    <fill>
      <patternFill patternType="solid">
        <fgColor theme="4"/>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9" tint="0.79998168889431442"/>
        <bgColor indexed="64"/>
      </patternFill>
    </fill>
    <fill>
      <patternFill patternType="gray0625">
        <bgColor theme="4" tint="0.79992065187536243"/>
      </patternFill>
    </fill>
  </fills>
  <borders count="27">
    <border>
      <left/>
      <right/>
      <top/>
      <bottom/>
      <diagonal/>
    </border>
    <border>
      <left style="thin">
        <color theme="8"/>
      </left>
      <right style="thin">
        <color theme="8"/>
      </right>
      <top style="thin">
        <color theme="8"/>
      </top>
      <bottom style="thin">
        <color theme="8"/>
      </bottom>
      <diagonal/>
    </border>
    <border>
      <left style="thin">
        <color auto="1"/>
      </left>
      <right style="thin">
        <color auto="1"/>
      </right>
      <top style="thin">
        <color auto="1"/>
      </top>
      <bottom style="thin">
        <color auto="1"/>
      </bottom>
      <diagonal/>
    </border>
    <border>
      <left style="thin">
        <color theme="4"/>
      </left>
      <right style="thin">
        <color theme="4"/>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style="thin">
        <color theme="4"/>
      </top>
      <bottom/>
      <diagonal/>
    </border>
    <border>
      <left/>
      <right style="thin">
        <color theme="4"/>
      </right>
      <top/>
      <bottom/>
      <diagonal/>
    </border>
    <border>
      <left style="thin">
        <color theme="4"/>
      </left>
      <right/>
      <top/>
      <bottom/>
      <diagonal/>
    </border>
    <border>
      <left/>
      <right style="thin">
        <color auto="1"/>
      </right>
      <top/>
      <bottom/>
      <diagonal/>
    </border>
    <border>
      <left style="thin">
        <color auto="1"/>
      </left>
      <right style="thin">
        <color auto="1"/>
      </right>
      <top/>
      <bottom style="thin">
        <color auto="1"/>
      </bottom>
      <diagonal/>
    </border>
    <border>
      <left style="thin">
        <color indexed="64"/>
      </left>
      <right/>
      <top/>
      <bottom/>
      <diagonal/>
    </border>
    <border>
      <left/>
      <right style="thin">
        <color theme="4"/>
      </right>
      <top style="thin">
        <color theme="0"/>
      </top>
      <bottom/>
      <diagonal/>
    </border>
    <border>
      <left/>
      <right style="thin">
        <color auto="1"/>
      </right>
      <top style="thin">
        <color theme="0"/>
      </top>
      <bottom/>
      <diagonal/>
    </border>
    <border>
      <left/>
      <right/>
      <top style="thin">
        <color theme="4"/>
      </top>
      <bottom style="thin">
        <color theme="4"/>
      </bottom>
      <diagonal/>
    </border>
    <border>
      <left style="medium">
        <color theme="4" tint="-0.499984740745262"/>
      </left>
      <right/>
      <top/>
      <bottom/>
      <diagonal/>
    </border>
    <border>
      <left/>
      <right/>
      <top style="thin">
        <color theme="0"/>
      </top>
      <bottom/>
      <diagonal/>
    </border>
    <border>
      <left style="dotted">
        <color auto="1"/>
      </left>
      <right/>
      <top/>
      <bottom/>
      <diagonal/>
    </border>
    <border>
      <left style="dotted">
        <color auto="1"/>
      </left>
      <right/>
      <top/>
      <bottom style="dotted">
        <color auto="1"/>
      </bottom>
      <diagonal/>
    </border>
    <border>
      <left/>
      <right/>
      <top/>
      <bottom style="dotted">
        <color auto="1"/>
      </bottom>
      <diagonal/>
    </border>
    <border>
      <left style="hair">
        <color auto="1"/>
      </left>
      <right/>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thin">
        <color indexed="64"/>
      </right>
      <top/>
      <bottom/>
      <diagonal/>
    </border>
    <border>
      <left/>
      <right/>
      <top style="thin">
        <color theme="4" tint="-0.499984740745262"/>
      </top>
      <bottom style="thin">
        <color theme="4" tint="-0.499984740745262"/>
      </bottom>
      <diagonal/>
    </border>
    <border>
      <left style="thin">
        <color theme="4" tint="-0.499984740745262"/>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medium">
        <color indexed="64"/>
      </left>
      <right/>
      <top/>
      <bottom/>
      <diagonal/>
    </border>
  </borders>
  <cellStyleXfs count="4">
    <xf numFmtId="0" fontId="0" fillId="0" borderId="0"/>
    <xf numFmtId="0" fontId="11" fillId="0" borderId="0" applyNumberFormat="0" applyFill="0" applyBorder="0" applyAlignment="0" applyProtection="0"/>
    <xf numFmtId="0" fontId="18" fillId="0" borderId="0"/>
    <xf numFmtId="0" fontId="18" fillId="0" borderId="0"/>
  </cellStyleXfs>
  <cellXfs count="267">
    <xf numFmtId="0" fontId="0" fillId="0" borderId="0" xfId="0"/>
    <xf numFmtId="0" fontId="4" fillId="0" borderId="0" xfId="0" applyFont="1"/>
    <xf numFmtId="0" fontId="6" fillId="0" borderId="0" xfId="0" applyFont="1" applyAlignment="1">
      <alignment horizontal="left"/>
    </xf>
    <xf numFmtId="0" fontId="5" fillId="0" borderId="0" xfId="0" applyFont="1" applyAlignment="1">
      <alignment horizontal="left"/>
    </xf>
    <xf numFmtId="0" fontId="4" fillId="0" borderId="0" xfId="0" applyFont="1" applyAlignment="1">
      <alignment horizontal="left"/>
    </xf>
    <xf numFmtId="0" fontId="9" fillId="0" borderId="0" xfId="0" applyFont="1"/>
    <xf numFmtId="0" fontId="0" fillId="0" borderId="0" xfId="0" applyAlignment="1">
      <alignment vertical="center"/>
    </xf>
    <xf numFmtId="0" fontId="16" fillId="6" borderId="6" xfId="0" applyFont="1" applyFill="1" applyBorder="1" applyAlignment="1">
      <alignment horizontal="center" vertical="center"/>
    </xf>
    <xf numFmtId="0" fontId="0" fillId="8" borderId="3" xfId="0" applyFill="1" applyBorder="1" applyAlignment="1">
      <alignment horizontal="center" vertical="center"/>
    </xf>
    <xf numFmtId="0" fontId="0" fillId="0" borderId="2" xfId="0" applyBorder="1" applyAlignment="1" applyProtection="1">
      <alignment horizontal="center" vertical="center"/>
      <protection locked="0"/>
    </xf>
    <xf numFmtId="0" fontId="0" fillId="3" borderId="4" xfId="0" applyFill="1" applyBorder="1" applyAlignment="1">
      <alignment horizontal="center" vertical="center"/>
    </xf>
    <xf numFmtId="0" fontId="0" fillId="3" borderId="3" xfId="0" applyFill="1" applyBorder="1" applyAlignment="1">
      <alignment horizontal="center" vertical="center"/>
    </xf>
    <xf numFmtId="49" fontId="0" fillId="0" borderId="2" xfId="0" applyNumberFormat="1" applyBorder="1" applyAlignment="1" applyProtection="1">
      <alignment horizontal="center" vertical="center"/>
      <protection locked="0"/>
    </xf>
    <xf numFmtId="49" fontId="0" fillId="0" borderId="9" xfId="0" applyNumberFormat="1" applyBorder="1" applyAlignment="1" applyProtection="1">
      <alignment horizontal="center" vertical="center"/>
      <protection locked="0"/>
    </xf>
    <xf numFmtId="0" fontId="16" fillId="6" borderId="7" xfId="0" applyFont="1" applyFill="1" applyBorder="1" applyAlignment="1">
      <alignment horizontal="center" vertical="center"/>
    </xf>
    <xf numFmtId="0" fontId="16" fillId="6" borderId="5" xfId="0" applyFont="1" applyFill="1" applyBorder="1" applyAlignment="1">
      <alignment horizontal="center" vertical="center"/>
    </xf>
    <xf numFmtId="0" fontId="16" fillId="6" borderId="8" xfId="0" applyFont="1" applyFill="1" applyBorder="1" applyAlignment="1">
      <alignment horizontal="right" vertical="center"/>
    </xf>
    <xf numFmtId="0" fontId="16" fillId="6" borderId="11" xfId="0" applyFont="1" applyFill="1" applyBorder="1" applyAlignment="1">
      <alignment horizontal="center" vertical="center"/>
    </xf>
    <xf numFmtId="0" fontId="16" fillId="6" borderId="12" xfId="0" applyFont="1" applyFill="1" applyBorder="1" applyAlignment="1">
      <alignment horizontal="center" vertical="center"/>
    </xf>
    <xf numFmtId="0" fontId="0" fillId="7" borderId="10" xfId="0" applyFill="1" applyBorder="1" applyAlignment="1">
      <alignment horizontal="center" vertical="center"/>
    </xf>
    <xf numFmtId="0" fontId="0" fillId="7" borderId="0" xfId="0" applyFill="1" applyAlignment="1">
      <alignment vertical="center"/>
    </xf>
    <xf numFmtId="0" fontId="0" fillId="7" borderId="13" xfId="0" applyFill="1" applyBorder="1" applyAlignment="1">
      <alignment vertical="center"/>
    </xf>
    <xf numFmtId="0" fontId="0" fillId="7" borderId="4" xfId="0" applyFill="1" applyBorder="1" applyAlignment="1">
      <alignment vertical="center"/>
    </xf>
    <xf numFmtId="0" fontId="0" fillId="0" borderId="0" xfId="0" applyProtection="1">
      <protection locked="0"/>
    </xf>
    <xf numFmtId="0" fontId="15" fillId="0" borderId="0" xfId="0" applyFont="1" applyAlignment="1">
      <alignment horizontal="left"/>
    </xf>
    <xf numFmtId="0" fontId="13" fillId="0" borderId="0" xfId="0" applyFont="1"/>
    <xf numFmtId="0" fontId="0" fillId="2" borderId="0" xfId="0" applyFill="1"/>
    <xf numFmtId="0" fontId="13" fillId="0" borderId="0" xfId="0" applyFont="1" applyAlignment="1">
      <alignment vertical="center"/>
    </xf>
    <xf numFmtId="0" fontId="23" fillId="0" borderId="0" xfId="0" applyFont="1" applyAlignment="1">
      <alignment vertical="center"/>
    </xf>
    <xf numFmtId="0" fontId="10" fillId="0" borderId="0" xfId="0" applyFont="1"/>
    <xf numFmtId="0" fontId="24" fillId="0" borderId="0" xfId="0" applyFont="1" applyAlignment="1">
      <alignment vertical="center"/>
    </xf>
    <xf numFmtId="0" fontId="13" fillId="0" borderId="0" xfId="0" applyFont="1" applyAlignment="1">
      <alignment vertical="top"/>
    </xf>
    <xf numFmtId="0" fontId="13" fillId="2" borderId="0" xfId="0" applyFont="1" applyFill="1"/>
    <xf numFmtId="0" fontId="25" fillId="0" borderId="0" xfId="0" applyFont="1" applyAlignment="1">
      <alignment horizontal="center"/>
    </xf>
    <xf numFmtId="0" fontId="8" fillId="0" borderId="0" xfId="0" applyFont="1" applyAlignment="1">
      <alignment horizontal="left"/>
    </xf>
    <xf numFmtId="0" fontId="3" fillId="2" borderId="0" xfId="0" applyFont="1" applyFill="1"/>
    <xf numFmtId="0" fontId="17" fillId="0" borderId="0" xfId="0" applyFont="1"/>
    <xf numFmtId="0" fontId="10" fillId="0" borderId="16" xfId="0" applyFont="1" applyBorder="1"/>
    <xf numFmtId="0" fontId="10" fillId="0" borderId="16" xfId="0" applyFont="1" applyBorder="1" applyAlignment="1">
      <alignment horizontal="left" indent="1"/>
    </xf>
    <xf numFmtId="0" fontId="17" fillId="0" borderId="0" xfId="0" applyFont="1" applyAlignment="1">
      <alignment horizontal="left"/>
    </xf>
    <xf numFmtId="0" fontId="13" fillId="0" borderId="0" xfId="0" applyFont="1" applyProtection="1">
      <protection locked="0"/>
    </xf>
    <xf numFmtId="0" fontId="28" fillId="0" borderId="0" xfId="1" applyFont="1" applyAlignment="1"/>
    <xf numFmtId="0" fontId="13" fillId="2" borderId="0" xfId="0" applyFont="1" applyFill="1" applyAlignment="1">
      <alignment horizontal="left"/>
    </xf>
    <xf numFmtId="0" fontId="13" fillId="0" borderId="0" xfId="0" applyFont="1" applyAlignment="1">
      <alignment horizontal="left"/>
    </xf>
    <xf numFmtId="0" fontId="23" fillId="0" borderId="0" xfId="0" applyFont="1" applyAlignment="1">
      <alignment horizontal="left"/>
    </xf>
    <xf numFmtId="0" fontId="26" fillId="0" borderId="0" xfId="0" applyFont="1" applyAlignment="1">
      <alignment vertical="center"/>
    </xf>
    <xf numFmtId="164" fontId="26" fillId="0" borderId="0" xfId="0" applyNumberFormat="1" applyFont="1" applyAlignment="1">
      <alignment vertical="center"/>
    </xf>
    <xf numFmtId="0" fontId="29" fillId="0" borderId="0" xfId="0" applyFont="1" applyAlignment="1">
      <alignment horizontal="left" vertical="center"/>
    </xf>
    <xf numFmtId="0" fontId="25" fillId="0" borderId="0" xfId="0" applyFont="1" applyAlignment="1">
      <alignment vertical="top"/>
    </xf>
    <xf numFmtId="0" fontId="3" fillId="0" borderId="0" xfId="0" applyFont="1"/>
    <xf numFmtId="0" fontId="31" fillId="0" borderId="0" xfId="0" applyFont="1" applyAlignment="1">
      <alignment vertical="center"/>
    </xf>
    <xf numFmtId="0" fontId="7" fillId="0" borderId="0" xfId="0" applyFont="1" applyAlignment="1">
      <alignment vertical="center"/>
    </xf>
    <xf numFmtId="0" fontId="32" fillId="0" borderId="0" xfId="0" applyFont="1" applyAlignment="1">
      <alignment vertical="center"/>
    </xf>
    <xf numFmtId="0" fontId="0" fillId="2" borderId="0" xfId="0" applyFill="1" applyAlignment="1">
      <alignment vertical="top" wrapText="1"/>
    </xf>
    <xf numFmtId="0" fontId="25" fillId="2" borderId="0" xfId="0" applyFont="1" applyFill="1" applyAlignment="1">
      <alignment vertical="top"/>
    </xf>
    <xf numFmtId="0" fontId="0" fillId="0" borderId="0" xfId="0" applyAlignment="1">
      <alignment vertical="top" wrapText="1"/>
    </xf>
    <xf numFmtId="0" fontId="22" fillId="0" borderId="0" xfId="0" applyFont="1" applyAlignment="1">
      <alignment horizontal="left"/>
    </xf>
    <xf numFmtId="0" fontId="12" fillId="0" borderId="0" xfId="1" applyFont="1" applyAlignment="1" applyProtection="1">
      <protection locked="0"/>
    </xf>
    <xf numFmtId="0" fontId="17" fillId="0" borderId="0" xfId="0" applyFont="1" applyAlignment="1">
      <alignment horizontal="center"/>
    </xf>
    <xf numFmtId="0" fontId="10" fillId="0" borderId="17" xfId="0" applyFont="1" applyBorder="1"/>
    <xf numFmtId="0" fontId="34" fillId="0" borderId="0" xfId="0" applyFont="1" applyAlignment="1">
      <alignment horizontal="right"/>
    </xf>
    <xf numFmtId="0" fontId="13" fillId="0" borderId="0" xfId="0" applyFont="1" applyAlignment="1">
      <alignment horizontal="left" indent="1"/>
    </xf>
    <xf numFmtId="0" fontId="34" fillId="0" borderId="0" xfId="0" applyFont="1" applyAlignment="1">
      <alignment horizontal="left"/>
    </xf>
    <xf numFmtId="0" fontId="0" fillId="9" borderId="1" xfId="0" applyFill="1" applyBorder="1" applyAlignment="1">
      <alignment vertical="center"/>
    </xf>
    <xf numFmtId="0" fontId="0" fillId="0" borderId="0" xfId="0" applyAlignment="1">
      <alignment horizontal="left" indent="1"/>
    </xf>
    <xf numFmtId="0" fontId="0" fillId="5" borderId="0" xfId="0" applyFill="1"/>
    <xf numFmtId="0" fontId="0" fillId="4" borderId="0" xfId="0" applyFill="1"/>
    <xf numFmtId="0" fontId="0" fillId="0" borderId="18" xfId="0" applyBorder="1"/>
    <xf numFmtId="0" fontId="0" fillId="0" borderId="18" xfId="0" applyBorder="1" applyAlignment="1">
      <alignment horizontal="left" indent="1"/>
    </xf>
    <xf numFmtId="0" fontId="0" fillId="0" borderId="17" xfId="0" applyBorder="1"/>
    <xf numFmtId="0" fontId="36" fillId="0" borderId="0" xfId="0" applyFont="1" applyAlignment="1">
      <alignment horizontal="left"/>
    </xf>
    <xf numFmtId="49" fontId="0" fillId="0" borderId="2" xfId="0" applyNumberFormat="1" applyBorder="1" applyAlignment="1">
      <alignment horizontal="center" vertical="center"/>
    </xf>
    <xf numFmtId="14" fontId="0" fillId="0" borderId="2" xfId="0" applyNumberFormat="1" applyBorder="1" applyAlignment="1">
      <alignment horizontal="center" vertical="center"/>
    </xf>
    <xf numFmtId="0" fontId="16" fillId="6" borderId="0" xfId="0" applyFont="1" applyFill="1" applyAlignment="1">
      <alignment horizontal="right" vertical="center"/>
    </xf>
    <xf numFmtId="0" fontId="0" fillId="0" borderId="2" xfId="0" applyBorder="1" applyAlignment="1">
      <alignment horizontal="center" vertical="center"/>
    </xf>
    <xf numFmtId="0" fontId="21" fillId="2" borderId="0" xfId="0" applyFont="1" applyFill="1" applyAlignment="1">
      <alignment vertical="center"/>
    </xf>
    <xf numFmtId="0" fontId="34" fillId="0" borderId="0" xfId="0" applyFont="1" applyAlignment="1">
      <alignment vertical="center"/>
    </xf>
    <xf numFmtId="0" fontId="0" fillId="0" borderId="10" xfId="0" applyBorder="1"/>
    <xf numFmtId="0" fontId="24" fillId="0" borderId="0" xfId="0" applyFont="1" applyAlignment="1">
      <alignment vertical="top"/>
    </xf>
    <xf numFmtId="0" fontId="13" fillId="0" borderId="10" xfId="0" applyFont="1" applyBorder="1"/>
    <xf numFmtId="0" fontId="26" fillId="0" borderId="10" xfId="0" applyFont="1" applyBorder="1" applyAlignment="1">
      <alignment vertical="center"/>
    </xf>
    <xf numFmtId="164" fontId="26" fillId="0" borderId="10" xfId="0" applyNumberFormat="1" applyFont="1" applyBorder="1" applyAlignment="1">
      <alignment vertical="center"/>
    </xf>
    <xf numFmtId="0" fontId="29" fillId="0" borderId="10" xfId="0" applyFont="1" applyBorder="1" applyAlignment="1">
      <alignment horizontal="left" vertical="center"/>
    </xf>
    <xf numFmtId="0" fontId="24" fillId="0" borderId="10" xfId="0" applyFont="1" applyBorder="1" applyAlignment="1">
      <alignment vertical="center"/>
    </xf>
    <xf numFmtId="0" fontId="29" fillId="0" borderId="19" xfId="0" applyFont="1" applyBorder="1" applyAlignment="1">
      <alignment horizontal="left" vertical="center"/>
    </xf>
    <xf numFmtId="0" fontId="24" fillId="0" borderId="19" xfId="0" applyFont="1" applyBorder="1" applyAlignment="1">
      <alignment vertical="center"/>
    </xf>
    <xf numFmtId="0" fontId="26" fillId="0" borderId="19" xfId="0" applyFont="1" applyBorder="1" applyAlignment="1">
      <alignment vertical="center"/>
    </xf>
    <xf numFmtId="0" fontId="13" fillId="0" borderId="19" xfId="0" applyFont="1" applyBorder="1" applyAlignment="1">
      <alignment vertical="center"/>
    </xf>
    <xf numFmtId="0" fontId="29" fillId="0" borderId="20" xfId="0" applyFont="1" applyBorder="1" applyAlignment="1">
      <alignment horizontal="left" vertical="center"/>
    </xf>
    <xf numFmtId="0" fontId="13" fillId="0" borderId="20" xfId="0" applyFont="1" applyBorder="1" applyAlignment="1">
      <alignment vertical="center"/>
    </xf>
    <xf numFmtId="164" fontId="26" fillId="0" borderId="19" xfId="0" applyNumberFormat="1" applyFont="1" applyBorder="1" applyAlignment="1">
      <alignment vertical="center"/>
    </xf>
    <xf numFmtId="0" fontId="13" fillId="0" borderId="10" xfId="0" applyFont="1" applyBorder="1" applyAlignment="1">
      <alignment vertical="center"/>
    </xf>
    <xf numFmtId="0" fontId="26" fillId="0" borderId="0" xfId="0" applyFont="1" applyAlignment="1">
      <alignment horizontal="left"/>
    </xf>
    <xf numFmtId="0" fontId="13" fillId="0" borderId="10" xfId="0" applyFont="1" applyBorder="1" applyAlignment="1">
      <alignment vertical="top"/>
    </xf>
    <xf numFmtId="166" fontId="34" fillId="0" borderId="0" xfId="0" applyNumberFormat="1" applyFont="1" applyAlignment="1">
      <alignment vertical="top"/>
    </xf>
    <xf numFmtId="0" fontId="12" fillId="0" borderId="0" xfId="1" applyFont="1"/>
    <xf numFmtId="0" fontId="13" fillId="0" borderId="0" xfId="0" applyFont="1" applyAlignment="1" applyProtection="1">
      <alignment vertical="top"/>
      <protection locked="0"/>
    </xf>
    <xf numFmtId="0" fontId="13" fillId="2" borderId="0" xfId="0" applyFont="1" applyFill="1" applyAlignment="1">
      <alignment vertical="top"/>
    </xf>
    <xf numFmtId="0" fontId="34" fillId="0" borderId="0" xfId="0" applyFont="1" applyAlignment="1">
      <alignment horizontal="left" vertical="top"/>
    </xf>
    <xf numFmtId="0" fontId="37" fillId="0" borderId="0" xfId="0" applyFont="1" applyAlignment="1" applyProtection="1">
      <alignment vertical="top"/>
      <protection hidden="1"/>
    </xf>
    <xf numFmtId="0" fontId="13" fillId="0" borderId="0" xfId="0" applyFont="1" applyAlignment="1">
      <alignment horizontal="right"/>
    </xf>
    <xf numFmtId="164" fontId="13" fillId="0" borderId="0" xfId="0" applyNumberFormat="1" applyFont="1" applyAlignment="1">
      <alignment horizontal="right"/>
    </xf>
    <xf numFmtId="0" fontId="24" fillId="0" borderId="0" xfId="0" applyFont="1"/>
    <xf numFmtId="0" fontId="23" fillId="0" borderId="0" xfId="0" applyFont="1"/>
    <xf numFmtId="0" fontId="20" fillId="0" borderId="0" xfId="0" applyFont="1" applyAlignment="1">
      <alignment horizontal="center" vertical="center"/>
    </xf>
    <xf numFmtId="49" fontId="13" fillId="0" borderId="0" xfId="0" applyNumberFormat="1" applyFont="1" applyAlignment="1">
      <alignment horizontal="left" vertical="top"/>
    </xf>
    <xf numFmtId="0" fontId="24" fillId="0" borderId="10" xfId="0" applyFont="1" applyBorder="1"/>
    <xf numFmtId="0" fontId="21" fillId="2" borderId="0" xfId="0" applyFont="1" applyFill="1" applyAlignment="1">
      <alignment horizontal="left" vertical="center"/>
    </xf>
    <xf numFmtId="0" fontId="21" fillId="2" borderId="0" xfId="0" applyFont="1" applyFill="1" applyAlignment="1">
      <alignment horizontal="center" vertical="center"/>
    </xf>
    <xf numFmtId="0" fontId="26" fillId="0" borderId="21" xfId="0" applyFont="1" applyBorder="1" applyAlignment="1">
      <alignment vertical="center"/>
    </xf>
    <xf numFmtId="0" fontId="30" fillId="2" borderId="0" xfId="0" applyFont="1" applyFill="1" applyAlignment="1">
      <alignment vertical="center"/>
    </xf>
    <xf numFmtId="0" fontId="30" fillId="0" borderId="0" xfId="0" applyFont="1" applyAlignment="1">
      <alignment vertical="center"/>
    </xf>
    <xf numFmtId="0" fontId="24" fillId="0" borderId="0" xfId="0" applyFont="1" applyAlignment="1">
      <alignment horizontal="left" vertical="center"/>
    </xf>
    <xf numFmtId="0" fontId="24" fillId="0" borderId="0" xfId="0" quotePrefix="1" applyFont="1" applyAlignment="1">
      <alignment horizontal="left" vertical="center"/>
    </xf>
    <xf numFmtId="165" fontId="24" fillId="0" borderId="0" xfId="0" applyNumberFormat="1" applyFont="1" applyAlignment="1" applyProtection="1">
      <alignment horizontal="right" vertical="center"/>
      <protection locked="0"/>
    </xf>
    <xf numFmtId="0" fontId="13" fillId="0" borderId="10" xfId="0" applyFont="1" applyBorder="1" applyAlignment="1">
      <alignment horizontal="left" vertical="center"/>
    </xf>
    <xf numFmtId="164" fontId="13" fillId="0" borderId="10" xfId="0" applyNumberFormat="1" applyFont="1" applyBorder="1" applyAlignment="1">
      <alignment vertical="center"/>
    </xf>
    <xf numFmtId="164" fontId="13" fillId="0" borderId="0" xfId="0" applyNumberFormat="1" applyFont="1" applyAlignment="1">
      <alignment vertical="center"/>
    </xf>
    <xf numFmtId="164" fontId="13" fillId="0" borderId="21" xfId="0" applyNumberFormat="1" applyFont="1" applyBorder="1" applyAlignment="1">
      <alignment vertical="center"/>
    </xf>
    <xf numFmtId="0" fontId="13" fillId="0" borderId="0" xfId="0" applyFont="1" applyAlignment="1">
      <alignment horizontal="left" vertical="center"/>
    </xf>
    <xf numFmtId="0" fontId="13" fillId="0" borderId="0" xfId="0" quotePrefix="1" applyFont="1" applyAlignment="1">
      <alignment horizontal="left" vertical="center"/>
    </xf>
    <xf numFmtId="165" fontId="13" fillId="0" borderId="0" xfId="0" applyNumberFormat="1" applyFont="1" applyAlignment="1" applyProtection="1">
      <alignment horizontal="right" vertical="center"/>
      <protection locked="0"/>
    </xf>
    <xf numFmtId="0" fontId="13" fillId="0" borderId="0" xfId="0" applyFont="1" applyAlignment="1">
      <alignment vertical="center" wrapText="1"/>
    </xf>
    <xf numFmtId="165" fontId="13" fillId="0" borderId="0" xfId="0" quotePrefix="1" applyNumberFormat="1" applyFont="1" applyAlignment="1" applyProtection="1">
      <alignment horizontal="right" vertical="center"/>
      <protection locked="0"/>
    </xf>
    <xf numFmtId="0" fontId="13" fillId="1" borderId="0" xfId="0" applyFont="1" applyFill="1"/>
    <xf numFmtId="0" fontId="24" fillId="1" borderId="0" xfId="0" applyFont="1" applyFill="1"/>
    <xf numFmtId="0" fontId="23" fillId="2" borderId="0" xfId="0" applyFont="1" applyFill="1"/>
    <xf numFmtId="49" fontId="13" fillId="0" borderId="0" xfId="0" applyNumberFormat="1" applyFont="1" applyAlignment="1">
      <alignment horizontal="left"/>
    </xf>
    <xf numFmtId="0" fontId="20" fillId="0" borderId="0" xfId="0" applyFont="1" applyAlignment="1">
      <alignment vertical="center"/>
    </xf>
    <xf numFmtId="0" fontId="21" fillId="2" borderId="14" xfId="0" applyFont="1" applyFill="1" applyBorder="1" applyAlignment="1">
      <alignment horizontal="center" vertical="center"/>
    </xf>
    <xf numFmtId="166" fontId="24" fillId="0" borderId="14" xfId="0" applyNumberFormat="1" applyFont="1" applyBorder="1" applyAlignment="1">
      <alignment horizontal="right" vertical="center"/>
    </xf>
    <xf numFmtId="165" fontId="24" fillId="0" borderId="0" xfId="0" applyNumberFormat="1" applyFont="1" applyAlignment="1">
      <alignment horizontal="right" vertical="center"/>
    </xf>
    <xf numFmtId="165" fontId="13" fillId="0" borderId="0" xfId="0" applyNumberFormat="1" applyFont="1" applyAlignment="1">
      <alignment horizontal="right" vertical="center"/>
    </xf>
    <xf numFmtId="164" fontId="26" fillId="3" borderId="2" xfId="0" applyNumberFormat="1" applyFont="1" applyFill="1" applyBorder="1" applyAlignment="1">
      <alignment horizontal="center" vertical="center"/>
    </xf>
    <xf numFmtId="0" fontId="26" fillId="3" borderId="0" xfId="0" applyFont="1" applyFill="1" applyAlignment="1">
      <alignment horizontal="center" vertical="center"/>
    </xf>
    <xf numFmtId="164" fontId="26" fillId="10" borderId="0" xfId="0" applyNumberFormat="1" applyFont="1" applyFill="1" applyAlignment="1">
      <alignment horizontal="center" vertical="center"/>
    </xf>
    <xf numFmtId="0" fontId="12" fillId="0" borderId="0" xfId="1" applyFont="1" applyProtection="1">
      <protection locked="0"/>
    </xf>
    <xf numFmtId="166" fontId="24" fillId="0" borderId="0" xfId="0" applyNumberFormat="1" applyFont="1" applyAlignment="1">
      <alignment horizontal="right" vertical="center"/>
    </xf>
    <xf numFmtId="0" fontId="22" fillId="0" borderId="0" xfId="0" applyFont="1"/>
    <xf numFmtId="0" fontId="38" fillId="0" borderId="0" xfId="0" applyFont="1" applyAlignment="1">
      <alignment horizontal="left" vertical="center"/>
    </xf>
    <xf numFmtId="49" fontId="13" fillId="0" borderId="0" xfId="0" quotePrefix="1" applyNumberFormat="1" applyFont="1" applyAlignment="1">
      <alignment horizontal="left" vertical="center"/>
    </xf>
    <xf numFmtId="0" fontId="13" fillId="0" borderId="22" xfId="0" applyFont="1" applyBorder="1"/>
    <xf numFmtId="0" fontId="26" fillId="0" borderId="22" xfId="0" applyFont="1" applyBorder="1" applyAlignment="1">
      <alignment vertical="center"/>
    </xf>
    <xf numFmtId="0" fontId="13" fillId="0" borderId="22" xfId="0" applyFont="1" applyBorder="1" applyAlignment="1">
      <alignment vertical="center"/>
    </xf>
    <xf numFmtId="0" fontId="29" fillId="0" borderId="22" xfId="0" applyFont="1" applyBorder="1" applyAlignment="1">
      <alignment horizontal="left" vertical="center"/>
    </xf>
    <xf numFmtId="166" fontId="24" fillId="0" borderId="0" xfId="0" applyNumberFormat="1" applyFont="1" applyAlignment="1">
      <alignment vertical="center"/>
    </xf>
    <xf numFmtId="166" fontId="24" fillId="0" borderId="0" xfId="0" applyNumberFormat="1" applyFont="1" applyAlignment="1" applyProtection="1">
      <alignment vertical="center"/>
      <protection locked="0"/>
    </xf>
    <xf numFmtId="0" fontId="0" fillId="8" borderId="4" xfId="0" applyFill="1" applyBorder="1" applyAlignment="1">
      <alignment horizontal="center" vertical="center"/>
    </xf>
    <xf numFmtId="0" fontId="34" fillId="0" borderId="0" xfId="0" applyFont="1" applyAlignment="1">
      <alignment vertical="top"/>
    </xf>
    <xf numFmtId="0" fontId="25" fillId="0" borderId="0" xfId="0" applyFont="1" applyAlignment="1">
      <alignment horizontal="center" vertical="center"/>
    </xf>
    <xf numFmtId="0" fontId="34" fillId="0" borderId="0" xfId="0" applyFont="1" applyAlignment="1">
      <alignment vertical="center" wrapText="1"/>
    </xf>
    <xf numFmtId="0" fontId="24" fillId="0" borderId="0" xfId="0" applyFont="1" applyAlignment="1">
      <alignment horizontal="right" vertical="center" indent="1"/>
    </xf>
    <xf numFmtId="0" fontId="25" fillId="0" borderId="0" xfId="0" applyFont="1"/>
    <xf numFmtId="10" fontId="13" fillId="0" borderId="0" xfId="0" applyNumberFormat="1" applyFont="1" applyAlignment="1">
      <alignment horizontal="right" vertical="center"/>
    </xf>
    <xf numFmtId="0" fontId="35" fillId="0" borderId="0" xfId="0" applyFont="1" applyAlignment="1">
      <alignment horizontal="right" vertical="top"/>
    </xf>
    <xf numFmtId="0" fontId="21" fillId="2" borderId="0" xfId="0" applyFont="1" applyFill="1" applyAlignment="1">
      <alignment vertical="top"/>
    </xf>
    <xf numFmtId="0" fontId="13" fillId="0" borderId="0" xfId="0" applyFont="1" applyAlignment="1">
      <alignment horizontal="left" vertical="top"/>
    </xf>
    <xf numFmtId="0" fontId="13" fillId="0" borderId="0" xfId="0" quotePrefix="1" applyFont="1" applyAlignment="1">
      <alignment horizontal="left" vertical="top"/>
    </xf>
    <xf numFmtId="166" fontId="24" fillId="0" borderId="14" xfId="0" applyNumberFormat="1" applyFont="1" applyBorder="1" applyAlignment="1">
      <alignment horizontal="right" vertical="top"/>
    </xf>
    <xf numFmtId="165" fontId="13" fillId="0" borderId="0" xfId="0" applyNumberFormat="1" applyFont="1" applyAlignment="1" applyProtection="1">
      <alignment horizontal="left" vertical="top" wrapText="1"/>
      <protection locked="0"/>
    </xf>
    <xf numFmtId="0" fontId="13" fillId="1" borderId="0" xfId="0" applyFont="1" applyFill="1" applyAlignment="1">
      <alignment horizontal="right"/>
    </xf>
    <xf numFmtId="0" fontId="13" fillId="0" borderId="8" xfId="0" applyFont="1" applyBorder="1"/>
    <xf numFmtId="0" fontId="26" fillId="0" borderId="8" xfId="0" applyFont="1" applyBorder="1" applyAlignment="1">
      <alignment vertical="center"/>
    </xf>
    <xf numFmtId="0" fontId="13" fillId="0" borderId="8" xfId="0" applyFont="1" applyBorder="1" applyAlignment="1">
      <alignment vertical="center"/>
    </xf>
    <xf numFmtId="165" fontId="34" fillId="0" borderId="0" xfId="0" applyNumberFormat="1" applyFont="1" applyAlignment="1">
      <alignment horizontal="left" vertical="center"/>
    </xf>
    <xf numFmtId="0" fontId="26" fillId="0" borderId="16" xfId="0" applyFont="1" applyBorder="1" applyAlignment="1">
      <alignment vertical="center"/>
    </xf>
    <xf numFmtId="0" fontId="13" fillId="0" borderId="16" xfId="0" applyFont="1" applyBorder="1" applyAlignment="1">
      <alignment vertical="center"/>
    </xf>
    <xf numFmtId="0" fontId="24" fillId="0" borderId="10" xfId="0" applyFont="1" applyBorder="1" applyAlignment="1">
      <alignment horizontal="center" vertical="center"/>
    </xf>
    <xf numFmtId="0" fontId="24" fillId="0" borderId="0" xfId="0" applyFont="1" applyAlignment="1">
      <alignment horizontal="center" vertical="center"/>
    </xf>
    <xf numFmtId="0" fontId="13" fillId="0" borderId="10" xfId="0" applyFont="1" applyBorder="1" applyAlignment="1">
      <alignment horizontal="center" vertical="center"/>
    </xf>
    <xf numFmtId="0" fontId="13" fillId="0" borderId="0" xfId="0" applyFont="1" applyAlignment="1">
      <alignment horizontal="center" vertical="center"/>
    </xf>
    <xf numFmtId="0" fontId="24" fillId="0" borderId="22" xfId="0" applyFont="1" applyBorder="1" applyAlignment="1">
      <alignment horizontal="center" vertical="center"/>
    </xf>
    <xf numFmtId="165" fontId="13" fillId="0" borderId="10" xfId="0" applyNumberFormat="1" applyFont="1" applyBorder="1" applyAlignment="1">
      <alignment vertical="center"/>
    </xf>
    <xf numFmtId="165" fontId="13" fillId="0" borderId="0" xfId="0" applyNumberFormat="1" applyFont="1" applyAlignment="1">
      <alignment vertical="center"/>
    </xf>
    <xf numFmtId="0" fontId="13" fillId="0" borderId="21" xfId="0" applyFont="1" applyBorder="1" applyAlignment="1">
      <alignment vertical="center"/>
    </xf>
    <xf numFmtId="4" fontId="13" fillId="0" borderId="10" xfId="0" applyNumberFormat="1" applyFont="1" applyBorder="1" applyAlignment="1">
      <alignment vertical="center"/>
    </xf>
    <xf numFmtId="4" fontId="13" fillId="0" borderId="0" xfId="0" applyNumberFormat="1" applyFont="1" applyAlignment="1">
      <alignment vertical="center"/>
    </xf>
    <xf numFmtId="0" fontId="0" fillId="0" borderId="0" xfId="0" applyAlignment="1" applyProtection="1">
      <alignment horizontal="center" vertical="top"/>
      <protection locked="0"/>
    </xf>
    <xf numFmtId="0" fontId="35" fillId="0" borderId="0" xfId="0" applyFont="1"/>
    <xf numFmtId="0" fontId="3" fillId="0" borderId="0" xfId="0" applyFont="1" applyAlignment="1">
      <alignment horizontal="center" vertical="top"/>
    </xf>
    <xf numFmtId="0" fontId="41" fillId="0" borderId="0" xfId="0" applyFont="1" applyAlignment="1">
      <alignment vertical="top"/>
    </xf>
    <xf numFmtId="0" fontId="36" fillId="2" borderId="0" xfId="0" applyFont="1" applyFill="1" applyAlignment="1">
      <alignment vertical="center"/>
    </xf>
    <xf numFmtId="0" fontId="10" fillId="0" borderId="0" xfId="0" applyFont="1" applyAlignment="1">
      <alignment vertical="top"/>
    </xf>
    <xf numFmtId="0" fontId="0" fillId="0" borderId="0" xfId="0" applyAlignment="1">
      <alignment vertical="top"/>
    </xf>
    <xf numFmtId="0" fontId="0" fillId="0" borderId="10" xfId="0" applyBorder="1" applyAlignment="1">
      <alignment vertical="top"/>
    </xf>
    <xf numFmtId="0" fontId="0" fillId="0" borderId="20" xfId="0" applyBorder="1" applyAlignment="1">
      <alignment vertical="top"/>
    </xf>
    <xf numFmtId="0" fontId="0" fillId="0" borderId="19" xfId="0" applyBorder="1" applyAlignment="1">
      <alignment vertical="top"/>
    </xf>
    <xf numFmtId="0" fontId="35" fillId="2" borderId="0" xfId="0" applyFont="1" applyFill="1"/>
    <xf numFmtId="167" fontId="13" fillId="0" borderId="0" xfId="0" applyNumberFormat="1" applyFont="1" applyAlignment="1">
      <alignment horizontal="center" vertical="center"/>
    </xf>
    <xf numFmtId="164" fontId="13" fillId="0" borderId="3" xfId="0" applyNumberFormat="1" applyFont="1" applyBorder="1" applyAlignment="1" applyProtection="1">
      <alignment vertical="center"/>
      <protection locked="0"/>
    </xf>
    <xf numFmtId="0" fontId="10" fillId="0" borderId="0" xfId="0" applyFont="1" applyAlignment="1">
      <alignment horizontal="left" vertical="center"/>
    </xf>
    <xf numFmtId="0" fontId="0" fillId="0" borderId="0" xfId="0" applyAlignment="1">
      <alignment horizontal="left" vertical="center"/>
    </xf>
    <xf numFmtId="0" fontId="0" fillId="0" borderId="10" xfId="0" applyBorder="1" applyAlignment="1">
      <alignment horizontal="left" vertical="center"/>
    </xf>
    <xf numFmtId="0" fontId="0" fillId="0" borderId="20" xfId="0" applyBorder="1" applyAlignment="1">
      <alignment horizontal="left" vertical="center"/>
    </xf>
    <xf numFmtId="0" fontId="0" fillId="0" borderId="19" xfId="0" applyBorder="1" applyAlignment="1">
      <alignment horizontal="left" vertical="center"/>
    </xf>
    <xf numFmtId="0" fontId="0" fillId="2" borderId="0" xfId="0" applyFill="1" applyAlignment="1">
      <alignment horizontal="center" vertical="top"/>
    </xf>
    <xf numFmtId="0" fontId="10" fillId="2" borderId="0" xfId="0" applyFont="1" applyFill="1"/>
    <xf numFmtId="0" fontId="37" fillId="2" borderId="0" xfId="0" applyFont="1" applyFill="1" applyAlignment="1">
      <alignment horizontal="right"/>
    </xf>
    <xf numFmtId="0" fontId="0" fillId="0" borderId="0" xfId="0" applyAlignment="1">
      <alignment horizontal="center" vertical="top"/>
    </xf>
    <xf numFmtId="0" fontId="31" fillId="0" borderId="0" xfId="0" applyFont="1" applyAlignment="1">
      <alignment horizontal="left" vertical="center"/>
    </xf>
    <xf numFmtId="14" fontId="13" fillId="0" borderId="3" xfId="0" applyNumberFormat="1"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23" fillId="0" borderId="26" xfId="0" applyFont="1" applyBorder="1"/>
    <xf numFmtId="0" fontId="13" fillId="0" borderId="26" xfId="0" applyFont="1" applyBorder="1"/>
    <xf numFmtId="0" fontId="13" fillId="0" borderId="10" xfId="0" applyFont="1" applyBorder="1" applyProtection="1">
      <protection locked="0"/>
    </xf>
    <xf numFmtId="0" fontId="13" fillId="0" borderId="0" xfId="0" applyFont="1" applyAlignment="1">
      <alignment horizontal="center"/>
    </xf>
    <xf numFmtId="0" fontId="26" fillId="0" borderId="26" xfId="0" applyFont="1" applyBorder="1" applyAlignment="1">
      <alignment vertical="center"/>
    </xf>
    <xf numFmtId="0" fontId="13" fillId="0" borderId="26" xfId="0" applyFont="1" applyBorder="1" applyAlignment="1">
      <alignment vertical="center"/>
    </xf>
    <xf numFmtId="0" fontId="13" fillId="0" borderId="22" xfId="0" applyFont="1" applyBorder="1" applyAlignment="1">
      <alignment vertical="top"/>
    </xf>
    <xf numFmtId="166" fontId="13" fillId="0" borderId="0" xfId="0" applyNumberFormat="1" applyFont="1" applyAlignment="1">
      <alignment vertical="top"/>
    </xf>
    <xf numFmtId="0" fontId="13" fillId="0" borderId="26" xfId="0" quotePrefix="1" applyFont="1" applyBorder="1" applyAlignment="1">
      <alignment vertical="top"/>
    </xf>
    <xf numFmtId="0" fontId="13" fillId="0" borderId="26" xfId="0" applyFont="1" applyBorder="1" applyAlignment="1">
      <alignment vertical="top"/>
    </xf>
    <xf numFmtId="0" fontId="13" fillId="0" borderId="10" xfId="0" applyFont="1" applyBorder="1" applyAlignment="1">
      <alignment horizontal="center"/>
    </xf>
    <xf numFmtId="165" fontId="24" fillId="0" borderId="14" xfId="0" applyNumberFormat="1" applyFont="1" applyBorder="1" applyAlignment="1">
      <alignment horizontal="right" vertical="center"/>
    </xf>
    <xf numFmtId="168" fontId="13" fillId="0" borderId="3" xfId="0" applyNumberFormat="1" applyFont="1" applyBorder="1" applyAlignment="1" applyProtection="1">
      <alignment horizontal="center" vertical="center"/>
      <protection locked="0"/>
    </xf>
    <xf numFmtId="0" fontId="43" fillId="0" borderId="0" xfId="0" applyFont="1"/>
    <xf numFmtId="0" fontId="2" fillId="0" borderId="0" xfId="0" applyFont="1" applyAlignment="1">
      <alignment horizontal="left" vertical="center"/>
    </xf>
    <xf numFmtId="0" fontId="2" fillId="0" borderId="0" xfId="0" applyFont="1" applyAlignment="1" applyProtection="1">
      <alignment vertical="top"/>
      <protection locked="0"/>
    </xf>
    <xf numFmtId="49" fontId="2" fillId="0" borderId="0" xfId="0" applyNumberFormat="1" applyFont="1" applyAlignment="1">
      <alignment horizontal="left"/>
    </xf>
    <xf numFmtId="0" fontId="2" fillId="0" borderId="0" xfId="0" applyFont="1" applyAlignment="1">
      <alignment horizontal="right"/>
    </xf>
    <xf numFmtId="0" fontId="2" fillId="0" borderId="0" xfId="0" applyFont="1"/>
    <xf numFmtId="0" fontId="2" fillId="0" borderId="0" xfId="0" applyFont="1" applyAlignment="1">
      <alignment vertical="top"/>
    </xf>
    <xf numFmtId="49" fontId="2" fillId="0" borderId="0" xfId="0" applyNumberFormat="1" applyFont="1" applyAlignment="1">
      <alignment horizontal="left" vertical="top"/>
    </xf>
    <xf numFmtId="0" fontId="2" fillId="0" borderId="26" xfId="0" applyFont="1" applyBorder="1"/>
    <xf numFmtId="0" fontId="2" fillId="0" borderId="22" xfId="0" applyFont="1" applyBorder="1"/>
    <xf numFmtId="0" fontId="2" fillId="0" borderId="0" xfId="0" applyFont="1" applyAlignment="1">
      <alignment horizontal="left" vertical="top"/>
    </xf>
    <xf numFmtId="0" fontId="2" fillId="0" borderId="0" xfId="0" quotePrefix="1" applyFont="1" applyAlignment="1">
      <alignment horizontal="left" vertical="top"/>
    </xf>
    <xf numFmtId="165" fontId="2" fillId="0" borderId="0" xfId="0" applyNumberFormat="1" applyFont="1" applyAlignment="1" applyProtection="1">
      <alignment horizontal="left" vertical="top" wrapText="1"/>
      <protection locked="0"/>
    </xf>
    <xf numFmtId="0" fontId="2" fillId="0" borderId="26" xfId="0" quotePrefix="1" applyFont="1" applyBorder="1" applyAlignment="1">
      <alignment vertical="top"/>
    </xf>
    <xf numFmtId="0" fontId="2" fillId="0" borderId="26" xfId="0" applyFont="1" applyBorder="1" applyAlignment="1">
      <alignment vertical="top"/>
    </xf>
    <xf numFmtId="0" fontId="2" fillId="0" borderId="22" xfId="0" applyFont="1" applyBorder="1" applyAlignment="1">
      <alignment vertical="top"/>
    </xf>
    <xf numFmtId="166" fontId="2" fillId="0" borderId="0" xfId="0" applyNumberFormat="1" applyFont="1" applyAlignment="1">
      <alignment vertical="top"/>
    </xf>
    <xf numFmtId="0" fontId="2" fillId="2" borderId="0" xfId="0" applyFont="1" applyFill="1" applyAlignment="1">
      <alignment vertical="top"/>
    </xf>
    <xf numFmtId="0" fontId="2" fillId="2" borderId="0" xfId="0" applyFont="1" applyFill="1" applyAlignment="1">
      <alignment horizontal="left"/>
    </xf>
    <xf numFmtId="0" fontId="2" fillId="2" borderId="0" xfId="0" applyFont="1" applyFill="1"/>
    <xf numFmtId="0" fontId="2" fillId="1" borderId="0" xfId="0" applyFont="1" applyFill="1"/>
    <xf numFmtId="0" fontId="2" fillId="1" borderId="0" xfId="0" applyFont="1" applyFill="1" applyAlignment="1">
      <alignment horizontal="right"/>
    </xf>
    <xf numFmtId="0" fontId="2" fillId="0" borderId="0" xfId="0" applyFont="1" applyAlignment="1">
      <alignment horizontal="left"/>
    </xf>
    <xf numFmtId="168" fontId="2" fillId="0" borderId="3" xfId="0" applyNumberFormat="1" applyFont="1" applyBorder="1" applyAlignment="1" applyProtection="1">
      <alignment horizontal="center" vertical="center"/>
      <protection locked="0"/>
    </xf>
    <xf numFmtId="0" fontId="0" fillId="0" borderId="2" xfId="0" quotePrefix="1" applyBorder="1" applyAlignment="1" applyProtection="1">
      <alignment horizontal="center" vertical="center"/>
      <protection locked="0"/>
    </xf>
    <xf numFmtId="0" fontId="38" fillId="0" borderId="0" xfId="1" applyFont="1" applyAlignment="1" applyProtection="1"/>
    <xf numFmtId="0" fontId="40" fillId="0" borderId="0" xfId="1" applyFont="1" applyAlignment="1" applyProtection="1"/>
    <xf numFmtId="0" fontId="12" fillId="0" borderId="0" xfId="1" applyFont="1" applyAlignment="1" applyProtection="1"/>
    <xf numFmtId="0" fontId="12" fillId="0" borderId="0" xfId="1" applyFont="1" applyAlignment="1" applyProtection="1">
      <alignment horizontal="left"/>
    </xf>
    <xf numFmtId="0" fontId="39" fillId="0" borderId="0" xfId="1" applyFont="1" applyAlignment="1" applyProtection="1"/>
    <xf numFmtId="0" fontId="10" fillId="0" borderId="16" xfId="0" applyFont="1" applyBorder="1" applyProtection="1">
      <protection locked="0"/>
    </xf>
    <xf numFmtId="165" fontId="1" fillId="0" borderId="0" xfId="0" applyNumberFormat="1" applyFont="1" applyAlignment="1" applyProtection="1">
      <alignment horizontal="right" vertical="center"/>
      <protection locked="0"/>
    </xf>
    <xf numFmtId="0" fontId="7" fillId="2" borderId="0" xfId="0" applyFont="1" applyFill="1" applyAlignment="1">
      <alignment horizontal="center"/>
    </xf>
    <xf numFmtId="0" fontId="25" fillId="0" borderId="0" xfId="0" applyFont="1" applyAlignment="1">
      <alignment horizontal="center" vertical="center"/>
    </xf>
    <xf numFmtId="0" fontId="27" fillId="2" borderId="0" xfId="0" applyFont="1" applyFill="1" applyAlignment="1">
      <alignment horizontal="center" vertical="top"/>
    </xf>
    <xf numFmtId="0" fontId="12" fillId="0" borderId="0" xfId="1" applyFont="1" applyAlignment="1" applyProtection="1">
      <protection locked="0"/>
    </xf>
    <xf numFmtId="0" fontId="39" fillId="0" borderId="0" xfId="1" applyFont="1" applyAlignment="1" applyProtection="1">
      <protection locked="0"/>
    </xf>
    <xf numFmtId="0" fontId="38" fillId="0" borderId="0" xfId="1" applyFont="1" applyAlignment="1" applyProtection="1"/>
    <xf numFmtId="0" fontId="40" fillId="0" borderId="0" xfId="1" applyFont="1" applyAlignment="1" applyProtection="1">
      <alignment horizontal="left" indent="1"/>
    </xf>
    <xf numFmtId="0" fontId="31" fillId="0" borderId="0" xfId="0" applyFont="1" applyAlignment="1">
      <alignment horizontal="left" vertical="center"/>
    </xf>
    <xf numFmtId="0" fontId="19" fillId="3" borderId="24" xfId="0" applyFont="1" applyFill="1" applyBorder="1" applyAlignment="1" applyProtection="1">
      <alignment horizontal="center" vertical="center"/>
      <protection locked="0"/>
    </xf>
    <xf numFmtId="0" fontId="19" fillId="3" borderId="23" xfId="0" applyFont="1" applyFill="1" applyBorder="1" applyAlignment="1" applyProtection="1">
      <alignment horizontal="center" vertical="center"/>
      <protection locked="0"/>
    </xf>
    <xf numFmtId="0" fontId="19" fillId="3" borderId="25" xfId="0" applyFont="1" applyFill="1" applyBorder="1" applyAlignment="1" applyProtection="1">
      <alignment horizontal="center" vertical="center"/>
      <protection locked="0"/>
    </xf>
    <xf numFmtId="0" fontId="13" fillId="0" borderId="0" xfId="0" applyFont="1" applyAlignment="1">
      <alignment horizontal="left" vertical="center" wrapText="1"/>
    </xf>
    <xf numFmtId="0" fontId="13" fillId="0" borderId="0" xfId="0" applyFont="1" applyAlignment="1">
      <alignment horizontal="left" vertical="top" wrapText="1"/>
    </xf>
    <xf numFmtId="0" fontId="19" fillId="3" borderId="24" xfId="0" applyFont="1" applyFill="1" applyBorder="1" applyAlignment="1">
      <alignment horizontal="center" vertical="center"/>
    </xf>
    <xf numFmtId="0" fontId="19" fillId="3" borderId="23" xfId="0" applyFont="1" applyFill="1" applyBorder="1" applyAlignment="1">
      <alignment horizontal="center" vertical="center"/>
    </xf>
    <xf numFmtId="0" fontId="19" fillId="3" borderId="25" xfId="0" applyFont="1" applyFill="1" applyBorder="1" applyAlignment="1">
      <alignment horizontal="center" vertical="center"/>
    </xf>
    <xf numFmtId="0" fontId="33" fillId="0" borderId="0" xfId="0" applyFont="1" applyAlignment="1">
      <alignment horizontal="right" vertical="center" wrapText="1"/>
    </xf>
    <xf numFmtId="0" fontId="14" fillId="0" borderId="0" xfId="0" applyFont="1" applyAlignment="1">
      <alignment horizontal="center" vertical="center" wrapText="1"/>
    </xf>
    <xf numFmtId="0" fontId="16" fillId="6" borderId="15" xfId="0" applyFont="1" applyFill="1" applyBorder="1" applyAlignment="1">
      <alignment horizontal="center" vertical="center" textRotation="90"/>
    </xf>
    <xf numFmtId="0" fontId="16" fillId="6" borderId="0" xfId="0" applyFont="1" applyFill="1" applyAlignment="1">
      <alignment horizontal="center" vertical="center" textRotation="90"/>
    </xf>
  </cellXfs>
  <cellStyles count="4">
    <cellStyle name="Hyperlink" xfId="1" builtinId="8"/>
    <cellStyle name="Normal 2" xfId="2" xr:uid="{E684F63F-0058-41B5-B04A-FE1D8A1C1B40}"/>
    <cellStyle name="Normal 3" xfId="3" xr:uid="{F93048C9-BA38-467C-BD98-A3064654389C}"/>
    <cellStyle name="Standaard" xfId="0" builtinId="0"/>
  </cellStyles>
  <dxfs count="139">
    <dxf>
      <font>
        <b/>
        <i val="0"/>
        <color auto="1"/>
      </font>
      <fill>
        <patternFill>
          <bgColor theme="9" tint="0.39994506668294322"/>
        </patternFill>
      </fill>
    </dxf>
    <dxf>
      <font>
        <b/>
        <i val="0"/>
        <color theme="0"/>
      </font>
      <fill>
        <patternFill>
          <bgColor theme="9"/>
        </patternFill>
      </fill>
    </dxf>
    <dxf>
      <font>
        <b/>
        <i val="0"/>
        <color auto="1"/>
      </font>
      <fill>
        <patternFill>
          <bgColor theme="8" tint="0.59996337778862885"/>
        </patternFill>
      </fill>
    </dxf>
    <dxf>
      <font>
        <b/>
        <i val="0"/>
        <color auto="1"/>
      </font>
      <fill>
        <patternFill>
          <bgColor theme="8" tint="0.59996337778862885"/>
        </patternFill>
      </fill>
    </dxf>
    <dxf>
      <font>
        <b val="0"/>
        <i val="0"/>
        <color theme="0" tint="-0.499984740745262"/>
      </font>
      <fill>
        <patternFill>
          <bgColor theme="3" tint="0.79998168889431442"/>
        </patternFill>
      </fill>
    </dxf>
    <dxf>
      <font>
        <b/>
        <i val="0"/>
        <color theme="0"/>
      </font>
      <fill>
        <patternFill>
          <bgColor theme="8"/>
        </patternFill>
      </fill>
    </dxf>
    <dxf>
      <font>
        <color theme="8" tint="-0.499984740745262"/>
      </font>
      <fill>
        <patternFill>
          <bgColor theme="8" tint="0.79998168889431442"/>
        </patternFill>
      </fill>
      <border>
        <vertical/>
        <horizontal/>
      </border>
    </dxf>
    <dxf>
      <font>
        <color theme="5" tint="-0.499984740745262"/>
      </font>
      <fill>
        <patternFill>
          <bgColor theme="5" tint="0.79998168889431442"/>
        </patternFill>
      </fill>
      <border>
        <vertical/>
        <horizontal/>
      </border>
    </dxf>
    <dxf>
      <font>
        <color theme="5" tint="-0.24994659260841701"/>
      </font>
    </dxf>
    <dxf>
      <font>
        <color theme="8" tint="-0.24994659260841701"/>
      </font>
    </dxf>
    <dxf>
      <font>
        <b/>
        <i val="0"/>
        <color theme="9" tint="-0.24994659260841701"/>
      </font>
    </dxf>
    <dxf>
      <fill>
        <patternFill>
          <bgColor theme="9" tint="0.79998168889431442"/>
        </patternFill>
      </fill>
      <border>
        <left style="thin">
          <color theme="8"/>
        </left>
        <right style="thin">
          <color theme="8"/>
        </right>
        <top style="thin">
          <color theme="8"/>
        </top>
        <bottom style="thin">
          <color theme="8"/>
        </bottom>
      </border>
    </dxf>
    <dxf>
      <font>
        <strike/>
        <color auto="1"/>
      </font>
      <fill>
        <patternFill patternType="gray0625">
          <bgColor theme="0" tint="-0.14996795556505021"/>
        </patternFill>
      </fill>
    </dxf>
    <dxf>
      <fill>
        <patternFill>
          <bgColor theme="9"/>
        </patternFill>
      </fill>
    </dxf>
    <dxf>
      <fill>
        <patternFill>
          <bgColor theme="8"/>
        </patternFill>
      </fill>
    </dxf>
    <dxf>
      <fill>
        <patternFill>
          <bgColor theme="4" tint="0.79998168889431442"/>
        </patternFill>
      </fill>
    </dxf>
    <dxf>
      <font>
        <b/>
        <i val="0"/>
        <color theme="9" tint="-0.24994659260841701"/>
      </font>
    </dxf>
    <dxf>
      <font>
        <b/>
        <i val="0"/>
        <color theme="8" tint="-0.24994659260841701"/>
      </font>
    </dxf>
    <dxf>
      <font>
        <b/>
        <i val="0"/>
        <color theme="9" tint="-0.24994659260841701"/>
      </font>
    </dxf>
    <dxf>
      <fill>
        <patternFill>
          <bgColor theme="4" tint="0.79998168889431442"/>
        </patternFill>
      </fill>
      <border>
        <left style="thin">
          <color theme="4"/>
        </left>
        <right style="thin">
          <color theme="4"/>
        </right>
        <top style="thin">
          <color theme="4"/>
        </top>
        <bottom style="thin">
          <color theme="4"/>
        </bottom>
        <vertical/>
        <horizontal/>
      </border>
    </dxf>
    <dxf>
      <fill>
        <patternFill>
          <bgColor theme="6" tint="0.79998168889431442"/>
        </patternFill>
      </fill>
      <border>
        <left style="thin">
          <color theme="6"/>
        </left>
        <right style="thin">
          <color theme="6"/>
        </right>
        <top style="thin">
          <color theme="6"/>
        </top>
        <bottom style="thin">
          <color theme="6"/>
        </bottom>
        <vertical/>
        <horizontal/>
      </border>
    </dxf>
    <dxf>
      <fill>
        <patternFill>
          <bgColor theme="4" tint="0.79998168889431442"/>
        </patternFill>
      </fill>
      <border>
        <left style="thin">
          <color theme="4"/>
        </left>
        <right style="thin">
          <color theme="4"/>
        </right>
        <top style="thin">
          <color theme="4"/>
        </top>
        <bottom style="thin">
          <color theme="4"/>
        </bottom>
      </border>
    </dxf>
    <dxf>
      <fill>
        <patternFill>
          <bgColor theme="6" tint="0.79998168889431442"/>
        </patternFill>
      </fill>
      <border>
        <left style="thin">
          <color theme="6"/>
        </left>
        <right style="thin">
          <color theme="6"/>
        </right>
        <top style="thin">
          <color theme="6"/>
        </top>
        <bottom style="thin">
          <color theme="6"/>
        </bottom>
        <vertical/>
        <horizontal/>
      </border>
    </dxf>
    <dxf>
      <font>
        <color auto="1"/>
      </font>
      <fill>
        <patternFill>
          <bgColor theme="9" tint="0.79998168889431442"/>
        </patternFill>
      </fill>
      <border>
        <left style="thin">
          <color theme="8"/>
        </left>
        <right style="thin">
          <color theme="8"/>
        </right>
        <top style="thin">
          <color theme="8"/>
        </top>
        <bottom style="thin">
          <color theme="8"/>
        </bottom>
        <vertical/>
        <horizontal/>
      </border>
    </dxf>
    <dxf>
      <font>
        <color theme="0"/>
      </font>
      <fill>
        <patternFill>
          <bgColor theme="9"/>
        </patternFill>
      </fill>
    </dxf>
    <dxf>
      <font>
        <color theme="0"/>
      </font>
      <fill>
        <patternFill>
          <bgColor theme="8"/>
        </patternFill>
      </fill>
    </dxf>
    <dxf>
      <font>
        <color theme="0"/>
      </font>
      <fill>
        <patternFill>
          <bgColor theme="8"/>
        </patternFill>
      </fill>
    </dxf>
    <dxf>
      <font>
        <color theme="0"/>
      </font>
      <fill>
        <patternFill>
          <bgColor theme="8"/>
        </patternFill>
      </fill>
    </dxf>
    <dxf>
      <font>
        <color theme="1"/>
      </font>
      <fill>
        <patternFill patternType="solid">
          <bgColor theme="0"/>
        </patternFill>
      </fill>
      <border>
        <left style="thin">
          <color theme="4" tint="-0.499984740745262"/>
        </left>
        <right style="thin">
          <color theme="4" tint="-0.499984740745262"/>
        </right>
        <top style="thin">
          <color theme="4" tint="-0.499984740745262"/>
        </top>
        <bottom style="thin">
          <color theme="4" tint="-0.499984740745262"/>
        </bottom>
        <vertical/>
        <horizontal/>
      </border>
    </dxf>
    <dxf>
      <font>
        <color theme="0"/>
      </font>
      <fill>
        <patternFill>
          <bgColor theme="9"/>
        </patternFill>
      </fill>
    </dxf>
    <dxf>
      <font>
        <color theme="0"/>
      </font>
      <fill>
        <patternFill>
          <bgColor theme="8"/>
        </patternFill>
      </fill>
    </dxf>
    <dxf>
      <font>
        <strike/>
        <color auto="1"/>
      </font>
      <numFmt numFmtId="166" formatCode="#,##0.00;\(#,##0.00\);;@"/>
      <fill>
        <patternFill patternType="gray0625"/>
      </fill>
    </dxf>
    <dxf>
      <fill>
        <patternFill>
          <bgColor theme="9" tint="0.79998168889431442"/>
        </patternFill>
      </fill>
      <border>
        <left style="thin">
          <color theme="8"/>
        </left>
        <right style="thin">
          <color theme="8"/>
        </right>
        <top style="thin">
          <color theme="8"/>
        </top>
        <bottom style="thin">
          <color theme="8"/>
        </bottom>
        <vertical/>
        <horizontal/>
      </border>
    </dxf>
    <dxf>
      <fill>
        <patternFill>
          <bgColor rgb="FFF0F0F0"/>
        </patternFill>
      </fill>
      <border>
        <bottom style="thin">
          <color theme="3" tint="0.59996337778862885"/>
        </bottom>
      </border>
    </dxf>
    <dxf>
      <fill>
        <patternFill>
          <bgColor theme="3" tint="0.79998168889431442"/>
        </patternFill>
      </fill>
      <border>
        <bottom style="thin">
          <color theme="3" tint="0.59996337778862885"/>
        </bottom>
      </border>
    </dxf>
    <dxf>
      <fill>
        <patternFill>
          <bgColor theme="4" tint="0.79998168889431442"/>
        </patternFill>
      </fill>
      <border>
        <bottom style="thin">
          <color theme="4" tint="0.59996337778862885"/>
        </bottom>
      </border>
    </dxf>
    <dxf>
      <fill>
        <patternFill>
          <bgColor theme="3" tint="0.59996337778862885"/>
        </patternFill>
      </fill>
      <border>
        <bottom style="thin">
          <color theme="3" tint="0.39994506668294322"/>
        </bottom>
      </border>
    </dxf>
    <dxf>
      <fill>
        <patternFill>
          <bgColor theme="4" tint="0.59996337778862885"/>
        </patternFill>
      </fill>
      <border>
        <bottom style="thin">
          <color theme="4" tint="0.39994506668294322"/>
        </bottom>
      </border>
    </dxf>
    <dxf>
      <fill>
        <patternFill>
          <bgColor theme="4" tint="0.39994506668294322"/>
        </patternFill>
      </fill>
      <border>
        <bottom style="thin">
          <color theme="4"/>
        </bottom>
      </border>
    </dxf>
    <dxf>
      <font>
        <b/>
        <i val="0"/>
        <color theme="0"/>
      </font>
      <fill>
        <patternFill>
          <bgColor theme="4"/>
        </patternFill>
      </fill>
      <border>
        <bottom style="thin">
          <color theme="4" tint="-0.24994659260841701"/>
        </bottom>
      </border>
    </dxf>
    <dxf>
      <font>
        <b/>
        <i val="0"/>
        <color theme="0"/>
      </font>
      <fill>
        <patternFill>
          <bgColor theme="4" tint="-0.24994659260841701"/>
        </patternFill>
      </fill>
      <border>
        <top style="thin">
          <color theme="4" tint="-0.499984740745262"/>
        </top>
        <bottom style="thin">
          <color theme="4" tint="-0.499984740745262"/>
        </bottom>
      </border>
    </dxf>
    <dxf>
      <font>
        <b/>
        <i val="0"/>
        <color theme="8" tint="-0.24994659260841701"/>
      </font>
    </dxf>
    <dxf>
      <font>
        <b/>
        <i val="0"/>
        <color theme="9" tint="-0.24994659260841701"/>
      </font>
    </dxf>
    <dxf>
      <fill>
        <patternFill>
          <bgColor theme="8" tint="0.79998168889431442"/>
        </patternFill>
      </fill>
    </dxf>
    <dxf>
      <fill>
        <patternFill>
          <bgColor theme="4" tint="0.79998168889431442"/>
        </patternFill>
      </fill>
      <border>
        <left style="thin">
          <color theme="4"/>
        </left>
        <right style="thin">
          <color theme="4"/>
        </right>
        <top style="thin">
          <color theme="4"/>
        </top>
        <bottom style="thin">
          <color theme="4"/>
        </bottom>
        <vertical/>
        <horizontal/>
      </border>
    </dxf>
    <dxf>
      <fill>
        <patternFill>
          <bgColor theme="6" tint="0.79998168889431442"/>
        </patternFill>
      </fill>
      <border>
        <left style="thin">
          <color theme="6"/>
        </left>
        <right style="thin">
          <color theme="6"/>
        </right>
        <top style="thin">
          <color theme="6"/>
        </top>
        <bottom style="thin">
          <color theme="6"/>
        </bottom>
        <vertical/>
        <horizontal/>
      </border>
    </dxf>
    <dxf>
      <font>
        <color theme="0"/>
      </font>
      <fill>
        <patternFill>
          <bgColor theme="9"/>
        </patternFill>
      </fill>
    </dxf>
    <dxf>
      <font>
        <color theme="0"/>
      </font>
      <fill>
        <patternFill>
          <bgColor theme="8"/>
        </patternFill>
      </fill>
    </dxf>
    <dxf>
      <font>
        <b val="0"/>
        <i val="0"/>
        <color auto="1"/>
      </font>
      <fill>
        <patternFill>
          <bgColor theme="0"/>
        </patternFill>
      </fill>
      <border>
        <left style="thin">
          <color theme="4" tint="-0.499984740745262"/>
        </left>
        <right style="thin">
          <color theme="4" tint="-0.499984740745262"/>
        </right>
        <top style="thin">
          <color theme="4" tint="-0.499984740745262"/>
        </top>
        <bottom style="thin">
          <color theme="4" tint="-0.499984740745262"/>
        </bottom>
        <vertical/>
        <horizontal/>
      </border>
    </dxf>
    <dxf>
      <font>
        <b val="0"/>
        <i val="0"/>
        <color auto="1"/>
      </font>
      <fill>
        <patternFill>
          <bgColor theme="0"/>
        </patternFill>
      </fill>
      <border>
        <left style="thin">
          <color theme="4" tint="-0.499984740745262"/>
        </left>
        <right style="thin">
          <color theme="4" tint="-0.499984740745262"/>
        </right>
        <top style="thin">
          <color theme="4" tint="-0.499984740745262"/>
        </top>
        <bottom style="thin">
          <color theme="4" tint="-0.499984740745262"/>
        </bottom>
        <vertical/>
        <horizontal/>
      </border>
    </dxf>
    <dxf>
      <font>
        <b val="0"/>
        <i val="0"/>
        <color theme="1"/>
      </font>
      <fill>
        <patternFill>
          <bgColor theme="9" tint="0.79998168889431442"/>
        </patternFill>
      </fill>
      <border>
        <left style="thin">
          <color theme="8"/>
        </left>
        <right style="thin">
          <color theme="8"/>
        </right>
        <top style="thin">
          <color theme="8"/>
        </top>
        <bottom style="thin">
          <color theme="8"/>
        </bottom>
        <vertical/>
        <horizontal/>
      </border>
    </dxf>
    <dxf>
      <font>
        <strike/>
        <color theme="8" tint="-0.24994659260841701"/>
      </font>
      <numFmt numFmtId="166" formatCode="#,##0.00;\(#,##0.00\);;@"/>
      <fill>
        <patternFill patternType="gray0625"/>
      </fill>
    </dxf>
    <dxf>
      <font>
        <color theme="0"/>
      </font>
      <fill>
        <patternFill>
          <bgColor theme="8"/>
        </patternFill>
      </fill>
    </dxf>
    <dxf>
      <fill>
        <patternFill>
          <bgColor rgb="FFF0F0F0"/>
        </patternFill>
      </fill>
      <border>
        <bottom style="thin">
          <color theme="3" tint="0.59996337778862885"/>
        </bottom>
      </border>
    </dxf>
    <dxf>
      <fill>
        <patternFill>
          <bgColor theme="3" tint="0.79998168889431442"/>
        </patternFill>
      </fill>
      <border>
        <bottom style="thin">
          <color theme="3" tint="0.59996337778862885"/>
        </bottom>
      </border>
    </dxf>
    <dxf>
      <fill>
        <patternFill>
          <bgColor theme="4" tint="0.79998168889431442"/>
        </patternFill>
      </fill>
      <border>
        <bottom style="thin">
          <color theme="4" tint="0.59996337778862885"/>
        </bottom>
      </border>
    </dxf>
    <dxf>
      <fill>
        <patternFill>
          <bgColor theme="3" tint="0.59996337778862885"/>
        </patternFill>
      </fill>
      <border>
        <bottom style="thin">
          <color theme="3" tint="0.39994506668294322"/>
        </bottom>
      </border>
    </dxf>
    <dxf>
      <fill>
        <patternFill>
          <bgColor theme="4" tint="0.59996337778862885"/>
        </patternFill>
      </fill>
      <border>
        <bottom style="thin">
          <color theme="4" tint="0.39994506668294322"/>
        </bottom>
      </border>
    </dxf>
    <dxf>
      <fill>
        <patternFill>
          <bgColor theme="4" tint="0.39994506668294322"/>
        </patternFill>
      </fill>
      <border>
        <bottom style="thin">
          <color theme="4"/>
        </bottom>
      </border>
    </dxf>
    <dxf>
      <font>
        <b/>
        <i val="0"/>
        <color theme="0"/>
      </font>
      <fill>
        <patternFill>
          <bgColor theme="4"/>
        </patternFill>
      </fill>
      <border>
        <bottom style="thin">
          <color theme="4" tint="-0.24994659260841701"/>
        </bottom>
      </border>
    </dxf>
    <dxf>
      <font>
        <b/>
        <i val="0"/>
        <color theme="0"/>
      </font>
      <fill>
        <patternFill>
          <bgColor theme="4" tint="-0.24994659260841701"/>
        </patternFill>
      </fill>
      <border>
        <top style="thin">
          <color theme="4" tint="-0.499984740745262"/>
        </top>
        <bottom style="thin">
          <color theme="4" tint="-0.499984740745262"/>
        </bottom>
      </border>
    </dxf>
    <dxf>
      <font>
        <b/>
        <i val="0"/>
        <color theme="8" tint="-0.24994659260841701"/>
      </font>
    </dxf>
    <dxf>
      <fill>
        <patternFill>
          <bgColor theme="4" tint="0.79998168889431442"/>
        </patternFill>
      </fill>
      <border>
        <left style="thin">
          <color theme="4"/>
        </left>
        <right style="thin">
          <color theme="4"/>
        </right>
        <top style="thin">
          <color theme="4"/>
        </top>
        <bottom style="thin">
          <color theme="4"/>
        </bottom>
        <vertical/>
        <horizontal/>
      </border>
    </dxf>
    <dxf>
      <fill>
        <patternFill>
          <bgColor theme="6" tint="0.79998168889431442"/>
        </patternFill>
      </fill>
      <border>
        <left style="thin">
          <color theme="6"/>
        </left>
        <right style="thin">
          <color theme="6"/>
        </right>
        <top style="thin">
          <color theme="6"/>
        </top>
        <bottom style="thin">
          <color theme="6"/>
        </bottom>
        <vertical/>
        <horizontal/>
      </border>
    </dxf>
    <dxf>
      <font>
        <b val="0"/>
        <i val="0"/>
        <color auto="1"/>
      </font>
      <fill>
        <patternFill>
          <bgColor theme="9" tint="0.79998168889431442"/>
        </patternFill>
      </fill>
      <border>
        <left style="thin">
          <color theme="8"/>
        </left>
        <right style="thin">
          <color theme="8"/>
        </right>
        <top style="thin">
          <color theme="8"/>
        </top>
        <bottom style="thin">
          <color theme="8"/>
        </bottom>
        <vertical/>
        <horizontal/>
      </border>
    </dxf>
    <dxf>
      <font>
        <b val="0"/>
        <i val="0"/>
        <color auto="1"/>
      </font>
      <fill>
        <patternFill patternType="solid">
          <bgColor theme="0"/>
        </patternFill>
      </fill>
      <border>
        <left style="thin">
          <color theme="4" tint="-0.499984740745262"/>
        </left>
        <right style="thin">
          <color theme="4" tint="-0.499984740745262"/>
        </right>
        <top style="thin">
          <color theme="4" tint="-0.499984740745262"/>
        </top>
        <bottom style="thin">
          <color theme="4" tint="-0.499984740745262"/>
        </bottom>
        <vertical/>
        <horizontal/>
      </border>
    </dxf>
    <dxf>
      <font>
        <b val="0"/>
        <i val="0"/>
        <color auto="1"/>
      </font>
      <fill>
        <patternFill>
          <bgColor theme="0"/>
        </patternFill>
      </fill>
      <border>
        <left style="thin">
          <color theme="4" tint="-0.499984740745262"/>
        </left>
        <right style="thin">
          <color theme="4" tint="-0.499984740745262"/>
        </right>
        <top style="thin">
          <color theme="4" tint="-0.499984740745262"/>
        </top>
        <bottom style="thin">
          <color theme="4" tint="-0.499984740745262"/>
        </bottom>
        <vertical/>
        <horizontal/>
      </border>
    </dxf>
    <dxf>
      <font>
        <strike/>
        <color theme="8" tint="-0.24994659260841701"/>
      </font>
      <fill>
        <patternFill patternType="gray0625"/>
      </fill>
    </dxf>
    <dxf>
      <fill>
        <patternFill>
          <bgColor rgb="FFF0F0F0"/>
        </patternFill>
      </fill>
      <border>
        <bottom style="thin">
          <color theme="3" tint="0.59996337778862885"/>
        </bottom>
      </border>
    </dxf>
    <dxf>
      <fill>
        <patternFill>
          <bgColor theme="3" tint="0.79998168889431442"/>
        </patternFill>
      </fill>
      <border>
        <bottom style="thin">
          <color theme="3" tint="0.59996337778862885"/>
        </bottom>
      </border>
    </dxf>
    <dxf>
      <fill>
        <patternFill>
          <bgColor theme="4" tint="0.79998168889431442"/>
        </patternFill>
      </fill>
      <border>
        <bottom style="thin">
          <color theme="4" tint="0.59996337778862885"/>
        </bottom>
      </border>
    </dxf>
    <dxf>
      <fill>
        <patternFill>
          <bgColor theme="3" tint="0.59996337778862885"/>
        </patternFill>
      </fill>
      <border>
        <bottom style="thin">
          <color theme="3" tint="0.39994506668294322"/>
        </bottom>
      </border>
    </dxf>
    <dxf>
      <fill>
        <patternFill>
          <bgColor theme="4" tint="0.59996337778862885"/>
        </patternFill>
      </fill>
      <border>
        <bottom style="thin">
          <color theme="4" tint="0.39994506668294322"/>
        </bottom>
      </border>
    </dxf>
    <dxf>
      <fill>
        <patternFill>
          <bgColor theme="4" tint="0.39994506668294322"/>
        </patternFill>
      </fill>
      <border>
        <bottom style="thin">
          <color theme="4"/>
        </bottom>
      </border>
    </dxf>
    <dxf>
      <font>
        <b/>
        <i val="0"/>
        <color theme="0"/>
      </font>
      <fill>
        <patternFill>
          <bgColor theme="4"/>
        </patternFill>
      </fill>
      <border>
        <bottom style="thin">
          <color theme="4" tint="-0.24994659260841701"/>
        </bottom>
      </border>
    </dxf>
    <dxf>
      <font>
        <b/>
        <i val="0"/>
        <color theme="0"/>
      </font>
      <fill>
        <patternFill>
          <bgColor theme="4" tint="-0.24994659260841701"/>
        </patternFill>
      </fill>
      <border>
        <top style="thin">
          <color theme="4" tint="-0.499984740745262"/>
        </top>
        <bottom style="thin">
          <color theme="4" tint="-0.499984740745262"/>
        </bottom>
      </border>
    </dxf>
    <dxf>
      <font>
        <b/>
        <i val="0"/>
        <color theme="9" tint="-0.24994659260841701"/>
      </font>
    </dxf>
    <dxf>
      <font>
        <b/>
        <i val="0"/>
        <color theme="8" tint="-0.24994659260841701"/>
      </font>
    </dxf>
    <dxf>
      <font>
        <b/>
        <i val="0"/>
        <color theme="9" tint="-0.24994659260841701"/>
      </font>
    </dxf>
    <dxf>
      <fill>
        <patternFill>
          <bgColor theme="4" tint="0.79998168889431442"/>
        </patternFill>
      </fill>
      <border>
        <left style="thin">
          <color theme="4"/>
        </left>
        <right style="thin">
          <color theme="4"/>
        </right>
        <top style="thin">
          <color theme="4"/>
        </top>
        <bottom style="thin">
          <color theme="4"/>
        </bottom>
        <vertical/>
        <horizontal/>
      </border>
    </dxf>
    <dxf>
      <fill>
        <patternFill>
          <bgColor theme="6" tint="0.79998168889431442"/>
        </patternFill>
      </fill>
      <border>
        <left style="thin">
          <color theme="6"/>
        </left>
        <right style="thin">
          <color theme="6"/>
        </right>
        <top style="thin">
          <color theme="6"/>
        </top>
        <bottom style="thin">
          <color theme="6"/>
        </bottom>
        <vertical/>
        <horizontal/>
      </border>
    </dxf>
    <dxf>
      <fill>
        <patternFill>
          <bgColor theme="4" tint="0.79998168889431442"/>
        </patternFill>
      </fill>
      <border>
        <left style="thin">
          <color theme="4"/>
        </left>
        <right style="thin">
          <color theme="4"/>
        </right>
        <top style="thin">
          <color theme="4"/>
        </top>
        <bottom style="thin">
          <color theme="4"/>
        </bottom>
      </border>
    </dxf>
    <dxf>
      <fill>
        <patternFill>
          <bgColor theme="6" tint="0.79998168889431442"/>
        </patternFill>
      </fill>
      <border>
        <left style="thin">
          <color theme="6"/>
        </left>
        <right style="thin">
          <color theme="6"/>
        </right>
        <top style="thin">
          <color theme="6"/>
        </top>
        <bottom style="thin">
          <color theme="6"/>
        </bottom>
        <vertical/>
        <horizontal/>
      </border>
    </dxf>
    <dxf>
      <font>
        <color auto="1"/>
      </font>
      <fill>
        <patternFill>
          <bgColor theme="9" tint="0.79998168889431442"/>
        </patternFill>
      </fill>
      <border>
        <left style="thin">
          <color theme="8"/>
        </left>
        <right style="thin">
          <color theme="8"/>
        </right>
        <top style="thin">
          <color theme="8"/>
        </top>
        <bottom style="thin">
          <color theme="8"/>
        </bottom>
        <vertical/>
        <horizontal/>
      </border>
    </dxf>
    <dxf>
      <font>
        <color theme="0"/>
      </font>
      <fill>
        <patternFill>
          <bgColor theme="9"/>
        </patternFill>
      </fill>
    </dxf>
    <dxf>
      <font>
        <color theme="0"/>
      </font>
      <fill>
        <patternFill>
          <bgColor theme="8"/>
        </patternFill>
      </fill>
    </dxf>
    <dxf>
      <font>
        <color theme="0"/>
      </font>
      <fill>
        <patternFill>
          <bgColor theme="8"/>
        </patternFill>
      </fill>
    </dxf>
    <dxf>
      <font>
        <color theme="0"/>
      </font>
      <fill>
        <patternFill>
          <bgColor theme="8"/>
        </patternFill>
      </fill>
    </dxf>
    <dxf>
      <font>
        <color theme="1"/>
      </font>
      <fill>
        <patternFill patternType="solid">
          <bgColor theme="0"/>
        </patternFill>
      </fill>
      <border>
        <left style="thin">
          <color theme="4" tint="-0.499984740745262"/>
        </left>
        <right style="thin">
          <color theme="4" tint="-0.499984740745262"/>
        </right>
        <top style="thin">
          <color theme="4" tint="-0.499984740745262"/>
        </top>
        <bottom style="thin">
          <color theme="4" tint="-0.499984740745262"/>
        </bottom>
        <vertical/>
        <horizontal/>
      </border>
    </dxf>
    <dxf>
      <font>
        <color theme="0"/>
      </font>
      <fill>
        <patternFill>
          <bgColor theme="9"/>
        </patternFill>
      </fill>
    </dxf>
    <dxf>
      <font>
        <color theme="0"/>
      </font>
      <fill>
        <patternFill>
          <bgColor theme="8"/>
        </patternFill>
      </fill>
    </dxf>
    <dxf>
      <font>
        <strike/>
        <color auto="1"/>
      </font>
      <numFmt numFmtId="166" formatCode="#,##0.00;\(#,##0.00\);;@"/>
      <fill>
        <patternFill patternType="gray0625"/>
      </fill>
    </dxf>
    <dxf>
      <fill>
        <patternFill>
          <bgColor theme="9" tint="0.79998168889431442"/>
        </patternFill>
      </fill>
      <border>
        <left style="thin">
          <color theme="8"/>
        </left>
        <right style="thin">
          <color theme="8"/>
        </right>
        <top style="thin">
          <color theme="8"/>
        </top>
        <bottom style="thin">
          <color theme="8"/>
        </bottom>
        <vertical/>
        <horizontal/>
      </border>
    </dxf>
    <dxf>
      <fill>
        <patternFill>
          <bgColor rgb="FFF0F0F0"/>
        </patternFill>
      </fill>
      <border>
        <bottom style="thin">
          <color theme="3" tint="0.59996337778862885"/>
        </bottom>
      </border>
    </dxf>
    <dxf>
      <fill>
        <patternFill>
          <bgColor theme="3" tint="0.79998168889431442"/>
        </patternFill>
      </fill>
      <border>
        <bottom style="thin">
          <color theme="3" tint="0.59996337778862885"/>
        </bottom>
      </border>
    </dxf>
    <dxf>
      <fill>
        <patternFill>
          <bgColor theme="4" tint="0.79998168889431442"/>
        </patternFill>
      </fill>
      <border>
        <bottom style="thin">
          <color theme="4" tint="0.59996337778862885"/>
        </bottom>
      </border>
    </dxf>
    <dxf>
      <fill>
        <patternFill>
          <bgColor theme="3" tint="0.59996337778862885"/>
        </patternFill>
      </fill>
      <border>
        <bottom style="thin">
          <color theme="3" tint="0.39994506668294322"/>
        </bottom>
      </border>
    </dxf>
    <dxf>
      <fill>
        <patternFill>
          <bgColor theme="4" tint="0.59996337778862885"/>
        </patternFill>
      </fill>
      <border>
        <bottom style="thin">
          <color theme="4" tint="0.39994506668294322"/>
        </bottom>
      </border>
    </dxf>
    <dxf>
      <fill>
        <patternFill>
          <bgColor theme="4" tint="0.39994506668294322"/>
        </patternFill>
      </fill>
      <border>
        <bottom style="thin">
          <color theme="4"/>
        </bottom>
      </border>
    </dxf>
    <dxf>
      <font>
        <b/>
        <i val="0"/>
        <color theme="0"/>
      </font>
      <fill>
        <patternFill>
          <bgColor theme="4"/>
        </patternFill>
      </fill>
      <border>
        <bottom style="thin">
          <color theme="4" tint="-0.24994659260841701"/>
        </bottom>
      </border>
    </dxf>
    <dxf>
      <font>
        <b/>
        <i val="0"/>
        <color theme="0"/>
      </font>
      <fill>
        <patternFill>
          <bgColor theme="4" tint="-0.24994659260841701"/>
        </patternFill>
      </fill>
      <border>
        <top style="thin">
          <color theme="4" tint="-0.499984740745262"/>
        </top>
        <bottom style="thin">
          <color theme="4" tint="-0.499984740745262"/>
        </bottom>
      </border>
    </dxf>
    <dxf>
      <font>
        <b/>
        <i val="0"/>
        <color theme="8" tint="-0.24994659260841701"/>
      </font>
    </dxf>
    <dxf>
      <fill>
        <patternFill>
          <bgColor theme="4" tint="0.79998168889431442"/>
        </patternFill>
      </fill>
      <border>
        <left style="thin">
          <color theme="4"/>
        </left>
        <right style="thin">
          <color theme="4"/>
        </right>
        <top style="thin">
          <color theme="4"/>
        </top>
        <bottom style="thin">
          <color theme="4"/>
        </bottom>
        <vertical/>
        <horizontal/>
      </border>
    </dxf>
    <dxf>
      <fill>
        <patternFill>
          <bgColor theme="6" tint="0.79998168889431442"/>
        </patternFill>
      </fill>
      <border>
        <left style="thin">
          <color theme="6"/>
        </left>
        <right style="thin">
          <color theme="6"/>
        </right>
        <top style="thin">
          <color theme="6"/>
        </top>
        <bottom style="thin">
          <color theme="6"/>
        </bottom>
        <vertical/>
        <horizontal/>
      </border>
    </dxf>
    <dxf>
      <font>
        <b val="0"/>
        <i val="0"/>
        <color auto="1"/>
      </font>
      <fill>
        <patternFill>
          <bgColor theme="9" tint="0.79998168889431442"/>
        </patternFill>
      </fill>
      <border>
        <left style="thin">
          <color theme="8"/>
        </left>
        <right style="thin">
          <color theme="8"/>
        </right>
        <top style="thin">
          <color theme="8"/>
        </top>
        <bottom style="thin">
          <color theme="8"/>
        </bottom>
        <vertical/>
        <horizontal/>
      </border>
    </dxf>
    <dxf>
      <font>
        <b val="0"/>
        <i val="0"/>
        <color auto="1"/>
      </font>
      <fill>
        <patternFill patternType="solid">
          <bgColor theme="0"/>
        </patternFill>
      </fill>
      <border>
        <left style="thin">
          <color theme="4" tint="-0.499984740745262"/>
        </left>
        <right style="thin">
          <color theme="4" tint="-0.499984740745262"/>
        </right>
        <top style="thin">
          <color theme="4" tint="-0.499984740745262"/>
        </top>
        <bottom style="thin">
          <color theme="4" tint="-0.499984740745262"/>
        </bottom>
        <vertical/>
        <horizontal/>
      </border>
    </dxf>
    <dxf>
      <font>
        <b val="0"/>
        <i val="0"/>
        <color auto="1"/>
      </font>
      <fill>
        <patternFill>
          <bgColor theme="0"/>
        </patternFill>
      </fill>
      <border>
        <left style="thin">
          <color theme="4" tint="-0.499984740745262"/>
        </left>
        <right style="thin">
          <color theme="4" tint="-0.499984740745262"/>
        </right>
        <top style="thin">
          <color theme="4" tint="-0.499984740745262"/>
        </top>
        <bottom style="thin">
          <color theme="4" tint="-0.499984740745262"/>
        </bottom>
        <vertical/>
        <horizontal/>
      </border>
    </dxf>
    <dxf>
      <font>
        <strike/>
        <color theme="8" tint="-0.24994659260841701"/>
      </font>
      <fill>
        <patternFill patternType="gray0625"/>
      </fill>
    </dxf>
    <dxf>
      <fill>
        <patternFill>
          <bgColor rgb="FFF0F0F0"/>
        </patternFill>
      </fill>
      <border>
        <bottom style="thin">
          <color theme="3" tint="0.59996337778862885"/>
        </bottom>
      </border>
    </dxf>
    <dxf>
      <fill>
        <patternFill>
          <bgColor theme="3" tint="0.79998168889431442"/>
        </patternFill>
      </fill>
      <border>
        <bottom style="thin">
          <color theme="3" tint="0.59996337778862885"/>
        </bottom>
      </border>
    </dxf>
    <dxf>
      <fill>
        <patternFill>
          <bgColor theme="4" tint="0.79998168889431442"/>
        </patternFill>
      </fill>
      <border>
        <bottom style="thin">
          <color theme="4" tint="0.59996337778862885"/>
        </bottom>
      </border>
    </dxf>
    <dxf>
      <fill>
        <patternFill>
          <bgColor theme="3" tint="0.59996337778862885"/>
        </patternFill>
      </fill>
      <border>
        <bottom style="thin">
          <color theme="3" tint="0.39994506668294322"/>
        </bottom>
      </border>
    </dxf>
    <dxf>
      <fill>
        <patternFill>
          <bgColor theme="4" tint="0.59996337778862885"/>
        </patternFill>
      </fill>
      <border>
        <bottom style="thin">
          <color theme="4" tint="0.39994506668294322"/>
        </bottom>
      </border>
    </dxf>
    <dxf>
      <fill>
        <patternFill>
          <bgColor theme="4" tint="0.39994506668294322"/>
        </patternFill>
      </fill>
      <border>
        <bottom style="thin">
          <color theme="4"/>
        </bottom>
      </border>
    </dxf>
    <dxf>
      <font>
        <b/>
        <i val="0"/>
        <color theme="0"/>
      </font>
      <fill>
        <patternFill>
          <bgColor theme="4"/>
        </patternFill>
      </fill>
      <border>
        <bottom style="thin">
          <color theme="4" tint="-0.24994659260841701"/>
        </bottom>
      </border>
    </dxf>
    <dxf>
      <font>
        <b/>
        <i val="0"/>
        <color theme="0"/>
      </font>
      <fill>
        <patternFill>
          <bgColor theme="4" tint="-0.24994659260841701"/>
        </patternFill>
      </fill>
      <border>
        <top style="thin">
          <color theme="4" tint="-0.499984740745262"/>
        </top>
        <bottom style="thin">
          <color theme="4" tint="-0.499984740745262"/>
        </bottom>
      </border>
    </dxf>
    <dxf>
      <font>
        <b/>
        <i val="0"/>
        <color theme="9" tint="-0.24994659260841701"/>
      </font>
    </dxf>
    <dxf>
      <font>
        <b/>
        <i val="0"/>
        <color theme="8" tint="-0.24994659260841701"/>
      </font>
    </dxf>
    <dxf>
      <fill>
        <patternFill>
          <bgColor theme="4" tint="0.79998168889431442"/>
        </patternFill>
      </fill>
      <border>
        <left style="thin">
          <color theme="4"/>
        </left>
        <right style="thin">
          <color theme="4"/>
        </right>
        <top style="thin">
          <color theme="4"/>
        </top>
        <bottom style="thin">
          <color theme="4"/>
        </bottom>
        <vertical/>
        <horizontal/>
      </border>
    </dxf>
    <dxf>
      <fill>
        <patternFill>
          <bgColor theme="6" tint="0.79998168889431442"/>
        </patternFill>
      </fill>
      <border>
        <left style="thin">
          <color theme="6"/>
        </left>
        <right style="thin">
          <color theme="6"/>
        </right>
        <top style="thin">
          <color theme="6"/>
        </top>
        <bottom style="thin">
          <color theme="6"/>
        </bottom>
        <vertical/>
        <horizontal/>
      </border>
    </dxf>
    <dxf>
      <fill>
        <patternFill>
          <bgColor theme="4" tint="0.79998168889431442"/>
        </patternFill>
      </fill>
      <border>
        <left style="thin">
          <color theme="4"/>
        </left>
        <right style="thin">
          <color theme="4"/>
        </right>
        <top style="thin">
          <color theme="4"/>
        </top>
        <bottom style="thin">
          <color theme="4"/>
        </bottom>
      </border>
    </dxf>
    <dxf>
      <fill>
        <patternFill>
          <bgColor theme="6" tint="0.79998168889431442"/>
        </patternFill>
      </fill>
      <border>
        <left style="thin">
          <color theme="6"/>
        </left>
        <right style="thin">
          <color theme="6"/>
        </right>
        <top style="thin">
          <color theme="6"/>
        </top>
        <bottom style="thin">
          <color theme="6"/>
        </bottom>
        <vertical/>
        <horizontal/>
      </border>
    </dxf>
    <dxf>
      <font>
        <color theme="1"/>
      </font>
      <fill>
        <patternFill patternType="solid">
          <bgColor theme="0"/>
        </patternFill>
      </fill>
      <border>
        <left style="thin">
          <color theme="4" tint="-0.499984740745262"/>
        </left>
        <right style="thin">
          <color theme="4" tint="-0.499984740745262"/>
        </right>
        <top style="thin">
          <color theme="4" tint="-0.499984740745262"/>
        </top>
        <bottom style="thin">
          <color theme="4" tint="-0.499984740745262"/>
        </bottom>
        <vertical/>
        <horizontal/>
      </border>
    </dxf>
    <dxf>
      <font>
        <color auto="1"/>
      </font>
      <fill>
        <patternFill>
          <bgColor theme="9" tint="0.79998168889431442"/>
        </patternFill>
      </fill>
      <border>
        <left style="thin">
          <color theme="8"/>
        </left>
        <right style="thin">
          <color theme="8"/>
        </right>
        <top style="thin">
          <color theme="8"/>
        </top>
        <bottom style="thin">
          <color theme="8"/>
        </bottom>
        <vertical/>
        <horizontal/>
      </border>
    </dxf>
    <dxf>
      <font>
        <color theme="0"/>
      </font>
      <fill>
        <patternFill>
          <bgColor theme="9"/>
        </patternFill>
      </fill>
    </dxf>
    <dxf>
      <font>
        <color theme="0"/>
      </font>
      <fill>
        <patternFill>
          <bgColor theme="9"/>
        </patternFill>
      </fill>
    </dxf>
    <dxf>
      <font>
        <color theme="0"/>
      </font>
      <fill>
        <patternFill>
          <bgColor theme="8"/>
        </patternFill>
      </fill>
    </dxf>
    <dxf>
      <font>
        <color theme="0"/>
      </font>
      <fill>
        <patternFill>
          <bgColor theme="8"/>
        </patternFill>
      </fill>
    </dxf>
    <dxf>
      <font>
        <color theme="0"/>
      </font>
      <fill>
        <patternFill>
          <bgColor theme="8"/>
        </patternFill>
      </fill>
    </dxf>
    <dxf>
      <font>
        <color theme="0"/>
      </font>
      <fill>
        <patternFill>
          <bgColor theme="8"/>
        </patternFill>
      </fill>
    </dxf>
    <dxf>
      <font>
        <strike/>
        <color auto="1"/>
      </font>
      <numFmt numFmtId="166" formatCode="#,##0.00;\(#,##0.00\);;@"/>
      <fill>
        <patternFill patternType="gray0625"/>
      </fill>
    </dxf>
    <dxf>
      <fill>
        <patternFill>
          <bgColor rgb="FFF0F0F0"/>
        </patternFill>
      </fill>
      <border>
        <bottom style="thin">
          <color theme="3" tint="0.59996337778862885"/>
        </bottom>
      </border>
    </dxf>
    <dxf>
      <fill>
        <patternFill>
          <bgColor theme="3" tint="0.79998168889431442"/>
        </patternFill>
      </fill>
      <border>
        <bottom style="thin">
          <color theme="3" tint="0.59996337778862885"/>
        </bottom>
      </border>
    </dxf>
    <dxf>
      <fill>
        <patternFill>
          <bgColor theme="4" tint="0.79998168889431442"/>
        </patternFill>
      </fill>
      <border>
        <bottom style="thin">
          <color theme="4" tint="0.59996337778862885"/>
        </bottom>
      </border>
    </dxf>
    <dxf>
      <fill>
        <patternFill>
          <bgColor theme="3" tint="0.59996337778862885"/>
        </patternFill>
      </fill>
      <border>
        <bottom style="thin">
          <color theme="3" tint="0.39994506668294322"/>
        </bottom>
      </border>
    </dxf>
    <dxf>
      <fill>
        <patternFill>
          <bgColor theme="4" tint="0.59996337778862885"/>
        </patternFill>
      </fill>
      <border>
        <bottom style="thin">
          <color theme="4" tint="0.39994506668294322"/>
        </bottom>
      </border>
    </dxf>
    <dxf>
      <fill>
        <patternFill>
          <bgColor theme="4" tint="0.39994506668294322"/>
        </patternFill>
      </fill>
      <border>
        <bottom style="thin">
          <color theme="4"/>
        </bottom>
      </border>
    </dxf>
    <dxf>
      <font>
        <b/>
        <i val="0"/>
        <color theme="0"/>
      </font>
      <fill>
        <patternFill>
          <bgColor theme="4"/>
        </patternFill>
      </fill>
      <border>
        <bottom style="thin">
          <color theme="4" tint="-0.24994659260841701"/>
        </bottom>
      </border>
    </dxf>
    <dxf>
      <font>
        <b/>
        <i val="0"/>
        <color theme="0"/>
      </font>
      <fill>
        <patternFill>
          <bgColor theme="4" tint="-0.24994659260841701"/>
        </patternFill>
      </fill>
      <border>
        <top style="thin">
          <color theme="4" tint="-0.499984740745262"/>
        </top>
        <bottom style="thin">
          <color theme="4" tint="-0.499984740745262"/>
        </bottom>
      </border>
    </dxf>
  </dxfs>
  <tableStyles count="0" defaultTableStyle="TableStyleMedium2" defaultPivotStyle="PivotStyleLight16"/>
  <colors>
    <mruColors>
      <color rgb="FFF0F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vlaanderen.be/cjm/nl/cultuur/sociaal-cultureel-volwassenenwerk/subsidies/werkingssubsidies-voor-sociaal-culturele-organisaties-met-werking-vlaanderen-en-brussel" TargetMode="Externa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hyperlink" Target="https://www.microsoft.com/nl-be/microsoft-365/free-office-online-for-the-web" TargetMode="External"/></Relationships>
</file>

<file path=xl/drawings/_rels/drawing2.xml.rels><?xml version="1.0" encoding="UTF-8" standalone="yes"?>
<Relationships xmlns="http://schemas.openxmlformats.org/package/2006/relationships"><Relationship Id="rId2" Type="http://schemas.openxmlformats.org/officeDocument/2006/relationships/hyperlink" Target="#'Toelichting balans'!A1"/><Relationship Id="rId1" Type="http://schemas.openxmlformats.org/officeDocument/2006/relationships/hyperlink" Target="#'Vooraf'!A1"/></Relationships>
</file>

<file path=xl/drawings/_rels/drawing3.xml.rels><?xml version="1.0" encoding="UTF-8" standalone="yes"?>
<Relationships xmlns="http://schemas.openxmlformats.org/package/2006/relationships"><Relationship Id="rId2" Type="http://schemas.openxmlformats.org/officeDocument/2006/relationships/hyperlink" Target="#'Resultatenrekening'!A1"/><Relationship Id="rId1" Type="http://schemas.openxmlformats.org/officeDocument/2006/relationships/hyperlink" Target="#'Balans'!A1"/></Relationships>
</file>

<file path=xl/drawings/_rels/drawing4.xml.rels><?xml version="1.0" encoding="UTF-8" standalone="yes"?>
<Relationships xmlns="http://schemas.openxmlformats.org/package/2006/relationships"><Relationship Id="rId2" Type="http://schemas.openxmlformats.org/officeDocument/2006/relationships/hyperlink" Target="#'Toelichting resultaat'!A1"/><Relationship Id="rId1" Type="http://schemas.openxmlformats.org/officeDocument/2006/relationships/hyperlink" Target="#'Toelichting balans'!A1"/></Relationships>
</file>

<file path=xl/drawings/_rels/drawing5.xml.rels><?xml version="1.0" encoding="UTF-8" standalone="yes"?>
<Relationships xmlns="http://schemas.openxmlformats.org/package/2006/relationships"><Relationship Id="rId2" Type="http://schemas.openxmlformats.org/officeDocument/2006/relationships/hyperlink" Target="#'Resultaatsverwerking en reserve'!A1"/><Relationship Id="rId1" Type="http://schemas.openxmlformats.org/officeDocument/2006/relationships/hyperlink" Target="#'Resultatenrekening'!A1"/></Relationships>
</file>

<file path=xl/drawings/_rels/drawing6.xml.rels><?xml version="1.0" encoding="UTF-8" standalone="yes"?>
<Relationships xmlns="http://schemas.openxmlformats.org/package/2006/relationships"><Relationship Id="rId2" Type="http://schemas.openxmlformats.org/officeDocument/2006/relationships/hyperlink" Target="#'Begroting'!A1"/><Relationship Id="rId1" Type="http://schemas.openxmlformats.org/officeDocument/2006/relationships/hyperlink" Target="#'Toelichting resultaat'!A1"/></Relationships>
</file>

<file path=xl/drawings/_rels/drawing7.xml.rels><?xml version="1.0" encoding="UTF-8" standalone="yes"?>
<Relationships xmlns="http://schemas.openxmlformats.org/package/2006/relationships"><Relationship Id="rId2" Type="http://schemas.openxmlformats.org/officeDocument/2006/relationships/hyperlink" Target="#'Personeel'!A1"/><Relationship Id="rId1" Type="http://schemas.openxmlformats.org/officeDocument/2006/relationships/hyperlink" Target="#'Resultaatsverwerking en reserve'!A1"/></Relationships>
</file>

<file path=xl/drawings/_rels/drawing8.xml.rels><?xml version="1.0" encoding="UTF-8" standalone="yes"?>
<Relationships xmlns="http://schemas.openxmlformats.org/package/2006/relationships"><Relationship Id="rId2" Type="http://schemas.openxmlformats.org/officeDocument/2006/relationships/hyperlink" Target="#'Samenvatting'!A1"/><Relationship Id="rId1" Type="http://schemas.openxmlformats.org/officeDocument/2006/relationships/hyperlink" Target="#'Begroting'!A1"/></Relationships>
</file>

<file path=xl/drawings/_rels/drawing9.xml.rels><?xml version="1.0" encoding="UTF-8" standalone="yes"?>
<Relationships xmlns="http://schemas.openxmlformats.org/package/2006/relationships"><Relationship Id="rId1" Type="http://schemas.openxmlformats.org/officeDocument/2006/relationships/hyperlink" Target="#'Personeel'!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xdr:row>
      <xdr:rowOff>38100</xdr:rowOff>
    </xdr:from>
    <xdr:to>
      <xdr:col>3</xdr:col>
      <xdr:colOff>668619</xdr:colOff>
      <xdr:row>1</xdr:row>
      <xdr:rowOff>458725</xdr:rowOff>
    </xdr:to>
    <xdr:pic>
      <xdr:nvPicPr>
        <xdr:cNvPr id="2" name="Afbeelding 1">
          <a:extLst>
            <a:ext uri="{FF2B5EF4-FFF2-40B4-BE49-F238E27FC236}">
              <a16:creationId xmlns:a16="http://schemas.microsoft.com/office/drawing/2014/main" id="{8CE97CF7-30F2-4D0F-8BD6-940B486BEB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228600"/>
          <a:ext cx="2850479" cy="420625"/>
        </a:xfrm>
        <a:prstGeom prst="rect">
          <a:avLst/>
        </a:prstGeom>
      </xdr:spPr>
    </xdr:pic>
    <xdr:clientData/>
  </xdr:twoCellAnchor>
  <xdr:twoCellAnchor editAs="oneCell">
    <xdr:from>
      <xdr:col>10</xdr:col>
      <xdr:colOff>500965</xdr:colOff>
      <xdr:row>0</xdr:row>
      <xdr:rowOff>140475</xdr:rowOff>
    </xdr:from>
    <xdr:to>
      <xdr:col>12</xdr:col>
      <xdr:colOff>1318</xdr:colOff>
      <xdr:row>2</xdr:row>
      <xdr:rowOff>137795</xdr:rowOff>
    </xdr:to>
    <xdr:pic>
      <xdr:nvPicPr>
        <xdr:cNvPr id="3" name="Afbeelding 2">
          <a:extLst>
            <a:ext uri="{FF2B5EF4-FFF2-40B4-BE49-F238E27FC236}">
              <a16:creationId xmlns:a16="http://schemas.microsoft.com/office/drawing/2014/main" id="{EE460F5F-00B6-4849-8AFF-CCDC1FAE59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75345" y="140475"/>
          <a:ext cx="1601568" cy="650100"/>
        </a:xfrm>
        <a:prstGeom prst="rect">
          <a:avLst/>
        </a:prstGeom>
      </xdr:spPr>
    </xdr:pic>
    <xdr:clientData/>
  </xdr:twoCellAnchor>
  <xdr:twoCellAnchor>
    <xdr:from>
      <xdr:col>2</xdr:col>
      <xdr:colOff>15240</xdr:colOff>
      <xdr:row>8</xdr:row>
      <xdr:rowOff>19050</xdr:rowOff>
    </xdr:from>
    <xdr:to>
      <xdr:col>4</xdr:col>
      <xdr:colOff>666750</xdr:colOff>
      <xdr:row>33</xdr:row>
      <xdr:rowOff>167640</xdr:rowOff>
    </xdr:to>
    <xdr:sp macro="" textlink="">
      <xdr:nvSpPr>
        <xdr:cNvPr id="4" name="Tekstvak 3">
          <a:extLst>
            <a:ext uri="{FF2B5EF4-FFF2-40B4-BE49-F238E27FC236}">
              <a16:creationId xmlns:a16="http://schemas.microsoft.com/office/drawing/2014/main" id="{854F17E0-FEE5-4DD4-BD1B-EEA6240A82E9}"/>
            </a:ext>
          </a:extLst>
        </xdr:cNvPr>
        <xdr:cNvSpPr txBox="1"/>
      </xdr:nvSpPr>
      <xdr:spPr>
        <a:xfrm>
          <a:off x="339090" y="1981200"/>
          <a:ext cx="3547110" cy="3796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nl-BE" sz="1050">
              <a:solidFill>
                <a:schemeClr val="dk1"/>
              </a:solidFill>
              <a:effectLst/>
              <a:latin typeface="+mn-lt"/>
              <a:ea typeface="+mn-ea"/>
              <a:cs typeface="+mn-cs"/>
            </a:rPr>
            <a:t>Dit sjabloon moet ingevuld worden in het kader van een verantwoording van een werkingssubsidie binnen het Decreet Sociaal-Cultureel Volwassenenwerk.</a:t>
          </a:r>
        </a:p>
        <a:p>
          <a:endParaRPr kumimoji="0" lang="nl-BE" sz="1050" b="0" i="0" u="none" strike="noStrike" kern="0" cap="none" spc="0" normalizeH="0" baseline="0" noProof="0">
            <a:ln>
              <a:noFill/>
            </a:ln>
            <a:solidFill>
              <a:prstClr val="black"/>
            </a:solidFill>
            <a:effectLst/>
            <a:uLnTx/>
            <a:uFillTx/>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nl-BE" sz="1050" b="1" i="0" u="none" strike="noStrike" kern="0" cap="none" spc="0" normalizeH="0" baseline="0" noProof="0">
              <a:ln>
                <a:noFill/>
              </a:ln>
              <a:solidFill>
                <a:prstClr val="black"/>
              </a:solidFill>
              <a:effectLst/>
              <a:uLnTx/>
              <a:uFillTx/>
              <a:latin typeface="+mn-lt"/>
              <a:ea typeface="+mn-ea"/>
              <a:cs typeface="+mn-cs"/>
            </a:rPr>
            <a:t>De volledige handleiding </a:t>
          </a:r>
          <a:r>
            <a:rPr kumimoji="0" lang="nl-BE" sz="1050" b="0" i="0" u="none" strike="noStrike" kern="0" cap="none" spc="0" normalizeH="0" baseline="0" noProof="0">
              <a:ln>
                <a:noFill/>
              </a:ln>
              <a:solidFill>
                <a:prstClr val="black"/>
              </a:solidFill>
              <a:effectLst/>
              <a:uLnTx/>
              <a:uFillTx/>
              <a:latin typeface="+mn-lt"/>
              <a:ea typeface="+mn-ea"/>
              <a:cs typeface="+mn-cs"/>
            </a:rPr>
            <a:t>kunt u via onderstaande link downloaden: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nl-BE" sz="1050" b="0" i="0" u="none" strike="noStrike" kern="0" cap="none" spc="0" normalizeH="0" baseline="0" noProof="0">
            <a:ln>
              <a:noFill/>
            </a:ln>
            <a:solidFill>
              <a:prstClr val="black"/>
            </a:solidFill>
            <a:effectLst/>
            <a:uLnTx/>
            <a:uFillTx/>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nl-BE" sz="1050" b="0" i="0" u="none" strike="noStrike" kern="0" cap="none" spc="0" normalizeH="0" baseline="0" noProof="0">
            <a:ln>
              <a:noFill/>
            </a:ln>
            <a:solidFill>
              <a:prstClr val="black"/>
            </a:solidFill>
            <a:effectLst/>
            <a:uLnTx/>
            <a:uFillTx/>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kumimoji="0" lang="nl-BE" sz="1050" b="0" i="0" u="none" strike="noStrike" kern="0" cap="none" spc="0" normalizeH="0" baseline="0" noProof="0">
            <a:ln>
              <a:noFill/>
            </a:ln>
            <a:solidFill>
              <a:prstClr val="black"/>
            </a:solidFill>
            <a:effectLst/>
            <a:uLnTx/>
            <a:uFillTx/>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nl-BE" sz="1050">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nl-BE" sz="1050">
              <a:solidFill>
                <a:schemeClr val="dk1"/>
              </a:solidFill>
              <a:effectLst/>
              <a:latin typeface="+mn-lt"/>
              <a:ea typeface="+mn-ea"/>
              <a:cs typeface="+mn-cs"/>
            </a:rPr>
            <a:t>Vul enkel die velden in die hiervoor voorzien zijn (zie ook ‘</a:t>
          </a:r>
          <a:r>
            <a:rPr lang="nl-BE" sz="1050" b="1">
              <a:solidFill>
                <a:schemeClr val="dk1"/>
              </a:solidFill>
              <a:effectLst/>
              <a:latin typeface="+mn-lt"/>
              <a:ea typeface="+mn-ea"/>
              <a:cs typeface="+mn-cs"/>
            </a:rPr>
            <a:t>Gebruikte kleurcodes</a:t>
          </a:r>
          <a:r>
            <a:rPr lang="nl-BE" sz="1050">
              <a:solidFill>
                <a:schemeClr val="dk1"/>
              </a:solidFill>
              <a:effectLst/>
              <a:latin typeface="+mn-lt"/>
              <a:ea typeface="+mn-ea"/>
              <a:cs typeface="+mn-cs"/>
            </a:rPr>
            <a:t>’ rechts).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nl-BE" sz="1050">
              <a:solidFill>
                <a:schemeClr val="dk1"/>
              </a:solidFill>
              <a:effectLst/>
              <a:latin typeface="+mn-lt"/>
              <a:ea typeface="+mn-ea"/>
              <a:cs typeface="+mn-cs"/>
            </a:rPr>
            <a:t>Gebruik steeds de </a:t>
          </a:r>
          <a:r>
            <a:rPr lang="nl-BE" sz="1050" b="1">
              <a:solidFill>
                <a:schemeClr val="dk1"/>
              </a:solidFill>
              <a:effectLst/>
              <a:latin typeface="+mn-lt"/>
              <a:ea typeface="+mn-ea"/>
              <a:cs typeface="+mn-cs"/>
            </a:rPr>
            <a:t>boekhoudkundige regels </a:t>
          </a:r>
          <a:r>
            <a:rPr lang="nl-BE" sz="1050">
              <a:solidFill>
                <a:schemeClr val="dk1"/>
              </a:solidFill>
              <a:effectLst/>
              <a:latin typeface="+mn-lt"/>
              <a:ea typeface="+mn-ea"/>
              <a:cs typeface="+mn-cs"/>
            </a:rPr>
            <a:t>die op uw organisatie van toepassing zijn.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nl-BE" sz="1050">
              <a:solidFill>
                <a:schemeClr val="dk1"/>
              </a:solidFill>
              <a:effectLst/>
              <a:latin typeface="+mn-lt"/>
              <a:ea typeface="+mn-ea"/>
              <a:cs typeface="+mn-cs"/>
            </a:rPr>
            <a:t>Los alle </a:t>
          </a:r>
          <a:r>
            <a:rPr lang="nl-BE" sz="1050" b="1">
              <a:solidFill>
                <a:schemeClr val="dk1"/>
              </a:solidFill>
              <a:effectLst/>
              <a:latin typeface="+mn-lt"/>
              <a:ea typeface="+mn-ea"/>
              <a:cs typeface="+mn-cs"/>
            </a:rPr>
            <a:t>foutmeldingen</a:t>
          </a:r>
          <a:r>
            <a:rPr lang="nl-BE" sz="1050">
              <a:solidFill>
                <a:schemeClr val="dk1"/>
              </a:solidFill>
              <a:effectLst/>
              <a:latin typeface="+mn-lt"/>
              <a:ea typeface="+mn-ea"/>
              <a:cs typeface="+mn-cs"/>
            </a:rPr>
            <a:t> op vooraleer u het sjabloon indient via een daartoe bestemde KIOSK-module. Fouten worden samengevat zowel bovenaan op elk blad van dit sjabloon, als gezamenlijk op blad ‘Samenvatting’.</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nl-BE" sz="1050">
              <a:solidFill>
                <a:schemeClr val="dk1"/>
              </a:solidFill>
              <a:effectLst/>
              <a:latin typeface="+mn-lt"/>
              <a:ea typeface="+mn-ea"/>
              <a:cs typeface="+mn-cs"/>
            </a:rPr>
            <a:t>Gebruik</a:t>
          </a:r>
          <a:r>
            <a:rPr lang="nl-BE" sz="1050" baseline="0">
              <a:solidFill>
                <a:schemeClr val="dk1"/>
              </a:solidFill>
              <a:effectLst/>
              <a:latin typeface="+mn-lt"/>
              <a:ea typeface="+mn-ea"/>
              <a:cs typeface="+mn-cs"/>
            </a:rPr>
            <a:t> b</a:t>
          </a:r>
          <a:r>
            <a:rPr lang="nl-BE" sz="1050">
              <a:solidFill>
                <a:schemeClr val="dk1"/>
              </a:solidFill>
              <a:effectLst/>
              <a:latin typeface="+mn-lt"/>
              <a:ea typeface="+mn-ea"/>
              <a:cs typeface="+mn-cs"/>
            </a:rPr>
            <a:t>ij het </a:t>
          </a:r>
          <a:r>
            <a:rPr lang="nl-BE" sz="1050" b="1">
              <a:solidFill>
                <a:schemeClr val="dk1"/>
              </a:solidFill>
              <a:effectLst/>
              <a:latin typeface="+mn-lt"/>
              <a:ea typeface="+mn-ea"/>
              <a:cs typeface="+mn-cs"/>
            </a:rPr>
            <a:t>plakken van data </a:t>
          </a:r>
          <a:r>
            <a:rPr lang="nl-BE" sz="1050">
              <a:solidFill>
                <a:schemeClr val="dk1"/>
              </a:solidFill>
              <a:effectLst/>
              <a:latin typeface="+mn-lt"/>
              <a:ea typeface="+mn-ea"/>
              <a:cs typeface="+mn-cs"/>
            </a:rPr>
            <a:t>exclusief de </a:t>
          </a:r>
          <a:r>
            <a:rPr lang="nl-BE" sz="1050" b="0">
              <a:solidFill>
                <a:schemeClr val="dk1"/>
              </a:solidFill>
              <a:effectLst/>
              <a:latin typeface="+mn-lt"/>
              <a:ea typeface="+mn-ea"/>
              <a:cs typeface="+mn-cs"/>
            </a:rPr>
            <a:t>‘waarden plakken’</a:t>
          </a:r>
          <a:r>
            <a:rPr lang="nl-BE" sz="1050">
              <a:solidFill>
                <a:schemeClr val="dk1"/>
              </a:solidFill>
              <a:effectLst/>
              <a:latin typeface="+mn-lt"/>
              <a:ea typeface="+mn-ea"/>
              <a:cs typeface="+mn-cs"/>
            </a:rPr>
            <a:t>-functie om problemen met de lay-out te voorkomen.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nl-BE" sz="1050" b="0">
              <a:solidFill>
                <a:schemeClr val="dk1"/>
              </a:solidFill>
              <a:effectLst/>
              <a:latin typeface="+mn-lt"/>
              <a:ea typeface="+mn-ea"/>
              <a:cs typeface="+mn-cs"/>
            </a:rPr>
            <a:t>Verander de </a:t>
          </a:r>
          <a:r>
            <a:rPr lang="nl-BE" sz="1050" b="1">
              <a:solidFill>
                <a:schemeClr val="dk1"/>
              </a:solidFill>
              <a:effectLst/>
              <a:latin typeface="+mn-lt"/>
              <a:ea typeface="+mn-ea"/>
              <a:cs typeface="+mn-cs"/>
            </a:rPr>
            <a:t>structuur van het sjabloon </a:t>
          </a:r>
          <a:r>
            <a:rPr lang="nl-BE" sz="1050" b="0">
              <a:solidFill>
                <a:schemeClr val="dk1"/>
              </a:solidFill>
              <a:effectLst/>
              <a:latin typeface="+mn-lt"/>
              <a:ea typeface="+mn-ea"/>
              <a:cs typeface="+mn-cs"/>
            </a:rPr>
            <a:t>niet</a:t>
          </a:r>
          <a:r>
            <a:rPr lang="nl-BE" sz="1050" b="1">
              <a:solidFill>
                <a:schemeClr val="dk1"/>
              </a:solidFill>
              <a:effectLst/>
              <a:latin typeface="+mn-lt"/>
              <a:ea typeface="+mn-ea"/>
              <a:cs typeface="+mn-cs"/>
            </a:rPr>
            <a:t> </a:t>
          </a:r>
          <a:r>
            <a:rPr lang="nl-BE" sz="1050">
              <a:solidFill>
                <a:schemeClr val="dk1"/>
              </a:solidFill>
              <a:effectLst/>
              <a:latin typeface="+mn-lt"/>
              <a:ea typeface="+mn-ea"/>
              <a:cs typeface="+mn-cs"/>
            </a:rPr>
            <a:t>door bv. rijen / kolommen te verplaatsen, toe te voegen of te verwijderen.</a:t>
          </a:r>
        </a:p>
      </xdr:txBody>
    </xdr:sp>
    <xdr:clientData/>
  </xdr:twoCellAnchor>
  <xdr:twoCellAnchor>
    <xdr:from>
      <xdr:col>7</xdr:col>
      <xdr:colOff>5715</xdr:colOff>
      <xdr:row>24</xdr:row>
      <xdr:rowOff>95250</xdr:rowOff>
    </xdr:from>
    <xdr:to>
      <xdr:col>11</xdr:col>
      <xdr:colOff>3735</xdr:colOff>
      <xdr:row>33</xdr:row>
      <xdr:rowOff>114300</xdr:rowOff>
    </xdr:to>
    <xdr:sp macro="" textlink="">
      <xdr:nvSpPr>
        <xdr:cNvPr id="8" name="Tekstvak 7">
          <a:extLst>
            <a:ext uri="{FF2B5EF4-FFF2-40B4-BE49-F238E27FC236}">
              <a16:creationId xmlns:a16="http://schemas.microsoft.com/office/drawing/2014/main" id="{405B65A1-276F-4B89-BA31-AA7384AA4AC9}"/>
            </a:ext>
          </a:extLst>
        </xdr:cNvPr>
        <xdr:cNvSpPr txBox="1"/>
      </xdr:nvSpPr>
      <xdr:spPr>
        <a:xfrm>
          <a:off x="4265295" y="4377690"/>
          <a:ext cx="5781600" cy="1664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nl-BE" sz="1050" b="0" baseline="0">
              <a:solidFill>
                <a:schemeClr val="dk1"/>
              </a:solidFill>
              <a:effectLst/>
              <a:latin typeface="+mn-lt"/>
              <a:ea typeface="+mn-ea"/>
              <a:cs typeface="+mn-cs"/>
            </a:rPr>
            <a:t>Dit bestand is geoptimaliseerd voor </a:t>
          </a:r>
          <a:r>
            <a:rPr lang="nl-BE" sz="1050" b="1" baseline="0">
              <a:solidFill>
                <a:schemeClr val="dk1"/>
              </a:solidFill>
              <a:effectLst/>
              <a:latin typeface="+mn-lt"/>
              <a:ea typeface="+mn-ea"/>
              <a:cs typeface="+mn-cs"/>
            </a:rPr>
            <a:t>Microsoft Excel 365</a:t>
          </a:r>
          <a:r>
            <a:rPr lang="nl-BE" sz="1050" b="0" baseline="0">
              <a:solidFill>
                <a:schemeClr val="dk1"/>
              </a:solidFill>
              <a:effectLst/>
              <a:latin typeface="+mn-lt"/>
              <a:ea typeface="+mn-ea"/>
              <a:cs typeface="+mn-cs"/>
            </a:rPr>
            <a:t>, maar werd ontworpen met het oog op maximale compatibiliteit met oudere versies van Excel alsook met alternatieve software.</a:t>
          </a:r>
        </a:p>
        <a:p>
          <a:endParaRPr lang="nl-BE" sz="105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BE" sz="1050" b="0" baseline="0">
              <a:solidFill>
                <a:schemeClr val="dk1"/>
              </a:solidFill>
              <a:effectLst/>
              <a:latin typeface="+mn-lt"/>
              <a:ea typeface="+mn-ea"/>
              <a:cs typeface="+mn-cs"/>
            </a:rPr>
            <a:t>Als u technische problemen ervaart bij het invullen van de cijferbijlage, of u heeft geen toegang tot een recente desktopversie van Microsoft Excel, dan kunt u een gratis online alternatief gebruiken op:</a:t>
          </a:r>
          <a:endParaRPr lang="nl-BE" sz="1050">
            <a:effectLst/>
          </a:endParaRPr>
        </a:p>
        <a:p>
          <a:endParaRPr lang="nl-BE" sz="1050" b="0" baseline="0">
            <a:solidFill>
              <a:schemeClr val="dk1"/>
            </a:solidFill>
            <a:effectLst/>
            <a:latin typeface="+mn-lt"/>
            <a:ea typeface="+mn-ea"/>
            <a:cs typeface="+mn-cs"/>
          </a:endParaRPr>
        </a:p>
      </xdr:txBody>
    </xdr:sp>
    <xdr:clientData/>
  </xdr:twoCellAnchor>
  <xdr:twoCellAnchor>
    <xdr:from>
      <xdr:col>2</xdr:col>
      <xdr:colOff>226060</xdr:colOff>
      <xdr:row>15</xdr:row>
      <xdr:rowOff>83820</xdr:rowOff>
    </xdr:from>
    <xdr:to>
      <xdr:col>4</xdr:col>
      <xdr:colOff>680720</xdr:colOff>
      <xdr:row>20</xdr:row>
      <xdr:rowOff>96520</xdr:rowOff>
    </xdr:to>
    <xdr:sp macro="" textlink="">
      <xdr:nvSpPr>
        <xdr:cNvPr id="5" name="Tekstvak 4">
          <a:hlinkClick xmlns:r="http://schemas.openxmlformats.org/officeDocument/2006/relationships" r:id="rId3"/>
          <a:extLst>
            <a:ext uri="{FF2B5EF4-FFF2-40B4-BE49-F238E27FC236}">
              <a16:creationId xmlns:a16="http://schemas.microsoft.com/office/drawing/2014/main" id="{50013143-DFD9-4447-AEF7-918A49F6EF85}"/>
            </a:ext>
          </a:extLst>
        </xdr:cNvPr>
        <xdr:cNvSpPr txBox="1"/>
      </xdr:nvSpPr>
      <xdr:spPr>
        <a:xfrm>
          <a:off x="561340" y="3009900"/>
          <a:ext cx="3403600" cy="721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lang="nl-BE" sz="1000" u="sng"/>
            <a:t>https://www.vlaanderen.be/cjm/nl/cultuur/sociaal-cultureel-volwassenenwerk/subsidies/werkingssubsidies-voor-sociaal-culturele-organisaties-met-werking-vlaanderen-en-brussel</a:t>
          </a:r>
        </a:p>
      </xdr:txBody>
    </xdr:sp>
    <xdr:clientData/>
  </xdr:twoCellAnchor>
  <xdr:twoCellAnchor>
    <xdr:from>
      <xdr:col>7</xdr:col>
      <xdr:colOff>41275</xdr:colOff>
      <xdr:row>29</xdr:row>
      <xdr:rowOff>14605</xdr:rowOff>
    </xdr:from>
    <xdr:to>
      <xdr:col>10</xdr:col>
      <xdr:colOff>986790</xdr:colOff>
      <xdr:row>30</xdr:row>
      <xdr:rowOff>104140</xdr:rowOff>
    </xdr:to>
    <xdr:sp macro="" textlink="">
      <xdr:nvSpPr>
        <xdr:cNvPr id="7" name="Tekstvak 6">
          <a:hlinkClick xmlns:r="http://schemas.openxmlformats.org/officeDocument/2006/relationships" r:id="rId4"/>
          <a:extLst>
            <a:ext uri="{FF2B5EF4-FFF2-40B4-BE49-F238E27FC236}">
              <a16:creationId xmlns:a16="http://schemas.microsoft.com/office/drawing/2014/main" id="{D5D31388-22C4-4BDD-8D6D-642D23336361}"/>
            </a:ext>
          </a:extLst>
        </xdr:cNvPr>
        <xdr:cNvSpPr txBox="1"/>
      </xdr:nvSpPr>
      <xdr:spPr>
        <a:xfrm>
          <a:off x="4300855" y="5211445"/>
          <a:ext cx="4831715" cy="272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lang="nl-BE" sz="1050" b="0" u="sng" baseline="0">
              <a:solidFill>
                <a:schemeClr val="dk1"/>
              </a:solidFill>
              <a:effectLst/>
              <a:latin typeface="+mn-lt"/>
              <a:ea typeface="+mn-ea"/>
              <a:cs typeface="+mn-cs"/>
            </a:rPr>
            <a:t>https://www.microsoft.com/nl-be/microsoft-365/free-office-online-for-the-web</a:t>
          </a:r>
          <a:endParaRPr lang="nl-BE" sz="900" u="sng"/>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1809750</xdr:colOff>
      <xdr:row>0</xdr:row>
      <xdr:rowOff>70484</xdr:rowOff>
    </xdr:from>
    <xdr:to>
      <xdr:col>12</xdr:col>
      <xdr:colOff>76200</xdr:colOff>
      <xdr:row>1</xdr:row>
      <xdr:rowOff>87629</xdr:rowOff>
    </xdr:to>
    <xdr:sp macro="" textlink="Vooraf!C6">
      <xdr:nvSpPr>
        <xdr:cNvPr id="4" name="Tekstvak 3">
          <a:extLst>
            <a:ext uri="{FF2B5EF4-FFF2-40B4-BE49-F238E27FC236}">
              <a16:creationId xmlns:a16="http://schemas.microsoft.com/office/drawing/2014/main" id="{1562AF46-CCEB-4D83-8089-F4F0AF36E7A1}"/>
            </a:ext>
          </a:extLst>
        </xdr:cNvPr>
        <xdr:cNvSpPr txBox="1"/>
      </xdr:nvSpPr>
      <xdr:spPr>
        <a:xfrm>
          <a:off x="2590800" y="70484"/>
          <a:ext cx="4819650" cy="3219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F41AADB4-5043-46D6-BB19-0949F644F16B}" type="TxLink">
            <a:rPr lang="en-US" sz="1000" b="1" i="0" u="none" strike="noStrike">
              <a:solidFill>
                <a:srgbClr val="952424"/>
              </a:solidFill>
              <a:latin typeface="Calibri"/>
              <a:cs typeface="Calibri"/>
            </a:rPr>
            <a:pPr/>
            <a:t> </a:t>
          </a:fld>
          <a:endParaRPr lang="nl-BE" sz="1000"/>
        </a:p>
      </xdr:txBody>
    </xdr:sp>
    <xdr:clientData/>
  </xdr:twoCellAnchor>
  <xdr:twoCellAnchor>
    <xdr:from>
      <xdr:col>10</xdr:col>
      <xdr:colOff>729615</xdr:colOff>
      <xdr:row>1</xdr:row>
      <xdr:rowOff>115570</xdr:rowOff>
    </xdr:from>
    <xdr:to>
      <xdr:col>12</xdr:col>
      <xdr:colOff>1113790</xdr:colOff>
      <xdr:row>3</xdr:row>
      <xdr:rowOff>15240</xdr:rowOff>
    </xdr:to>
    <xdr:sp macro="" textlink="$X$1">
      <xdr:nvSpPr>
        <xdr:cNvPr id="5" name="Tekstvak 4">
          <a:extLst>
            <a:ext uri="{FF2B5EF4-FFF2-40B4-BE49-F238E27FC236}">
              <a16:creationId xmlns:a16="http://schemas.microsoft.com/office/drawing/2014/main" id="{70C4CAA4-525F-44AE-ADBC-0704C6CDFE34}"/>
            </a:ext>
          </a:extLst>
        </xdr:cNvPr>
        <xdr:cNvSpPr txBox="1"/>
      </xdr:nvSpPr>
      <xdr:spPr>
        <a:xfrm>
          <a:off x="4006215" y="420370"/>
          <a:ext cx="4441825" cy="1949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fld id="{DAE6F791-AB19-4E75-8BC6-9C0FB4B6E45E}" type="TxLink">
            <a:rPr lang="en-US" sz="1000" b="1" i="0" u="none" strike="noStrike">
              <a:solidFill>
                <a:srgbClr val="952424"/>
              </a:solidFill>
              <a:latin typeface="Calibri"/>
              <a:cs typeface="Calibri"/>
            </a:rPr>
            <a:pPr algn="r"/>
            <a:t>Vul het blad in.</a:t>
          </a:fld>
          <a:endParaRPr lang="nl-BE" sz="1000"/>
        </a:p>
      </xdr:txBody>
    </xdr:sp>
    <xdr:clientData/>
  </xdr:twoCellAnchor>
  <xdr:twoCellAnchor editAs="oneCell">
    <xdr:from>
      <xdr:col>12</xdr:col>
      <xdr:colOff>39912</xdr:colOff>
      <xdr:row>2</xdr:row>
      <xdr:rowOff>46264</xdr:rowOff>
    </xdr:from>
    <xdr:to>
      <xdr:col>12</xdr:col>
      <xdr:colOff>247648</xdr:colOff>
      <xdr:row>3</xdr:row>
      <xdr:rowOff>150404</xdr:rowOff>
    </xdr:to>
    <xdr:sp macro="" textlink="">
      <xdr:nvSpPr>
        <xdr:cNvPr id="6" name="Check Box 4" hidden="1">
          <a:extLst>
            <a:ext uri="{63B3BB69-23CF-44E3-9099-C40C66FF867C}">
              <a14:compatExt xmlns:a14="http://schemas.microsoft.com/office/drawing/2010/main" spid="_x0000_s2052"/>
            </a:ext>
            <a:ext uri="{FF2B5EF4-FFF2-40B4-BE49-F238E27FC236}">
              <a16:creationId xmlns:a16="http://schemas.microsoft.com/office/drawing/2014/main" id="{00C78349-36D3-47E6-8FF2-DA5B3B696055}"/>
            </a:ext>
          </a:extLst>
        </xdr:cNvPr>
        <xdr:cNvSpPr/>
      </xdr:nvSpPr>
      <xdr:spPr bwMode="auto">
        <a:xfrm>
          <a:off x="6920772" y="524419"/>
          <a:ext cx="222976" cy="2203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13</xdr:col>
      <xdr:colOff>0</xdr:colOff>
      <xdr:row>2</xdr:row>
      <xdr:rowOff>46264</xdr:rowOff>
    </xdr:from>
    <xdr:ext cx="214086" cy="217714"/>
    <xdr:sp macro="" textlink="">
      <xdr:nvSpPr>
        <xdr:cNvPr id="7" name="Check Box 8" hidden="1">
          <a:extLst>
            <a:ext uri="{63B3BB69-23CF-44E3-9099-C40C66FF867C}">
              <a14:compatExt xmlns:a14="http://schemas.microsoft.com/office/drawing/2010/main" spid="_x0000_s2056"/>
            </a:ext>
            <a:ext uri="{FF2B5EF4-FFF2-40B4-BE49-F238E27FC236}">
              <a16:creationId xmlns:a16="http://schemas.microsoft.com/office/drawing/2014/main" id="{859A67D0-7BF4-42F1-BBDF-7F5857915371}"/>
            </a:ext>
          </a:extLst>
        </xdr:cNvPr>
        <xdr:cNvSpPr/>
      </xdr:nvSpPr>
      <xdr:spPr bwMode="auto">
        <a:xfrm>
          <a:off x="7978140" y="524419"/>
          <a:ext cx="214086" cy="2177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xdr:row>
      <xdr:rowOff>46264</xdr:rowOff>
    </xdr:from>
    <xdr:ext cx="214086" cy="217714"/>
    <xdr:sp macro="" textlink="">
      <xdr:nvSpPr>
        <xdr:cNvPr id="8" name="Check Box 9" hidden="1">
          <a:extLst>
            <a:ext uri="{63B3BB69-23CF-44E3-9099-C40C66FF867C}">
              <a14:compatExt xmlns:a14="http://schemas.microsoft.com/office/drawing/2010/main" spid="_x0000_s2057"/>
            </a:ext>
            <a:ext uri="{FF2B5EF4-FFF2-40B4-BE49-F238E27FC236}">
              <a16:creationId xmlns:a16="http://schemas.microsoft.com/office/drawing/2014/main" id="{391A69AF-065D-4C78-8E40-4954D32C8688}"/>
            </a:ext>
          </a:extLst>
        </xdr:cNvPr>
        <xdr:cNvSpPr/>
      </xdr:nvSpPr>
      <xdr:spPr bwMode="auto">
        <a:xfrm>
          <a:off x="7978140" y="524419"/>
          <a:ext cx="214086" cy="2177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xdr:col>
      <xdr:colOff>0</xdr:colOff>
      <xdr:row>0</xdr:row>
      <xdr:rowOff>63500</xdr:rowOff>
    </xdr:from>
    <xdr:to>
      <xdr:col>9</xdr:col>
      <xdr:colOff>482600</xdr:colOff>
      <xdr:row>0</xdr:row>
      <xdr:rowOff>279400</xdr:rowOff>
    </xdr:to>
    <xdr:sp macro="" textlink="">
      <xdr:nvSpPr>
        <xdr:cNvPr id="2" name="shpTerug">
          <a:hlinkClick xmlns:r="http://schemas.openxmlformats.org/officeDocument/2006/relationships" r:id="rId1" tooltip="Ga naar blad 'Vooraf'"/>
          <a:extLst>
            <a:ext uri="{FF2B5EF4-FFF2-40B4-BE49-F238E27FC236}">
              <a16:creationId xmlns:a16="http://schemas.microsoft.com/office/drawing/2014/main" id="{262D6B77-2EE5-DBA6-A2C2-AE42CAE8969E}"/>
            </a:ext>
          </a:extLst>
        </xdr:cNvPr>
        <xdr:cNvSpPr/>
      </xdr:nvSpPr>
      <xdr:spPr>
        <a:xfrm flipH="1">
          <a:off x="161925" y="63500"/>
          <a:ext cx="1092200" cy="215900"/>
        </a:xfrm>
        <a:prstGeom prst="homePlate">
          <a:avLst/>
        </a:prstGeom>
        <a:solidFill>
          <a:srgbClr val="CEF0F2"/>
        </a:solidFill>
        <a:ln>
          <a:solidFill>
            <a:srgbClr val="2B979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rgbClr val="164B4E"/>
              </a:solidFill>
            </a:rPr>
            <a:t>Terug</a:t>
          </a:r>
        </a:p>
      </xdr:txBody>
    </xdr:sp>
    <xdr:clientData/>
  </xdr:twoCellAnchor>
  <xdr:twoCellAnchor>
    <xdr:from>
      <xdr:col>9</xdr:col>
      <xdr:colOff>482600</xdr:colOff>
      <xdr:row>0</xdr:row>
      <xdr:rowOff>63500</xdr:rowOff>
    </xdr:from>
    <xdr:to>
      <xdr:col>9</xdr:col>
      <xdr:colOff>1574800</xdr:colOff>
      <xdr:row>0</xdr:row>
      <xdr:rowOff>279400</xdr:rowOff>
    </xdr:to>
    <xdr:sp macro="" textlink="">
      <xdr:nvSpPr>
        <xdr:cNvPr id="3" name="shpVolgende">
          <a:hlinkClick xmlns:r="http://schemas.openxmlformats.org/officeDocument/2006/relationships" r:id="rId2" tooltip="Ga naar blad 'Toelichting balans'"/>
          <a:extLst>
            <a:ext uri="{FF2B5EF4-FFF2-40B4-BE49-F238E27FC236}">
              <a16:creationId xmlns:a16="http://schemas.microsoft.com/office/drawing/2014/main" id="{C1A23E4F-776F-2DFD-ADE1-2F7B30BFB55D}"/>
            </a:ext>
          </a:extLst>
        </xdr:cNvPr>
        <xdr:cNvSpPr/>
      </xdr:nvSpPr>
      <xdr:spPr>
        <a:xfrm>
          <a:off x="1254125" y="63500"/>
          <a:ext cx="1092200" cy="215900"/>
        </a:xfrm>
        <a:prstGeom prst="homePlate">
          <a:avLst/>
        </a:prstGeom>
        <a:solidFill>
          <a:srgbClr val="2B979D"/>
        </a:solidFill>
        <a:ln>
          <a:solidFill>
            <a:srgbClr val="164B4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rgbClr val="FFFFFF"/>
              </a:solidFill>
            </a:rPr>
            <a:t>Volgende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15875</xdr:colOff>
      <xdr:row>2</xdr:row>
      <xdr:rowOff>0</xdr:rowOff>
    </xdr:from>
    <xdr:to>
      <xdr:col>13</xdr:col>
      <xdr:colOff>3924300</xdr:colOff>
      <xdr:row>3</xdr:row>
      <xdr:rowOff>15240</xdr:rowOff>
    </xdr:to>
    <xdr:sp macro="" textlink="$X$1">
      <xdr:nvSpPr>
        <xdr:cNvPr id="2" name="Tekstvak 1">
          <a:extLst>
            <a:ext uri="{FF2B5EF4-FFF2-40B4-BE49-F238E27FC236}">
              <a16:creationId xmlns:a16="http://schemas.microsoft.com/office/drawing/2014/main" id="{9ABEEA48-25E7-4D95-AAF0-989C7480E545}"/>
            </a:ext>
          </a:extLst>
        </xdr:cNvPr>
        <xdr:cNvSpPr txBox="1"/>
      </xdr:nvSpPr>
      <xdr:spPr>
        <a:xfrm>
          <a:off x="5749925" y="419100"/>
          <a:ext cx="3908425" cy="186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00C8623A-3161-4410-BEE6-E6BDD904357E}" type="TxLink">
            <a:rPr lang="en-US" sz="1000" b="1" i="0" u="none" strike="noStrike">
              <a:solidFill>
                <a:schemeClr val="accent5">
                  <a:lumMod val="75000"/>
                </a:schemeClr>
              </a:solidFill>
              <a:latin typeface="Calibri"/>
              <a:cs typeface="Calibri"/>
            </a:rPr>
            <a:pPr algn="l"/>
            <a:t> </a:t>
          </a:fld>
          <a:endParaRPr lang="nl-BE" sz="1000">
            <a:solidFill>
              <a:schemeClr val="accent5">
                <a:lumMod val="75000"/>
              </a:schemeClr>
            </a:solidFill>
          </a:endParaRPr>
        </a:p>
      </xdr:txBody>
    </xdr:sp>
    <xdr:clientData/>
  </xdr:twoCellAnchor>
  <xdr:twoCellAnchor>
    <xdr:from>
      <xdr:col>9</xdr:col>
      <xdr:colOff>2428875</xdr:colOff>
      <xdr:row>0</xdr:row>
      <xdr:rowOff>76200</xdr:rowOff>
    </xdr:from>
    <xdr:to>
      <xdr:col>13</xdr:col>
      <xdr:colOff>5831840</xdr:colOff>
      <xdr:row>0</xdr:row>
      <xdr:rowOff>247650</xdr:rowOff>
    </xdr:to>
    <xdr:sp macro="" textlink="Vooraf!C6">
      <xdr:nvSpPr>
        <xdr:cNvPr id="3" name="Tekstvak 2">
          <a:extLst>
            <a:ext uri="{FF2B5EF4-FFF2-40B4-BE49-F238E27FC236}">
              <a16:creationId xmlns:a16="http://schemas.microsoft.com/office/drawing/2014/main" id="{712A3130-3CEA-4481-94F7-303164CF1070}"/>
            </a:ext>
          </a:extLst>
        </xdr:cNvPr>
        <xdr:cNvSpPr txBox="1"/>
      </xdr:nvSpPr>
      <xdr:spPr>
        <a:xfrm>
          <a:off x="2819400" y="76200"/>
          <a:ext cx="874649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12919309-49E9-456B-9012-AE82994071FB}" type="TxLink">
            <a:rPr lang="en-US" sz="1000" b="1" i="0" u="none" strike="noStrike">
              <a:solidFill>
                <a:srgbClr val="952424"/>
              </a:solidFill>
              <a:latin typeface="Calibri"/>
              <a:cs typeface="Calibri"/>
            </a:rPr>
            <a:pPr/>
            <a:t> </a:t>
          </a:fld>
          <a:endParaRPr lang="nl-BE" sz="600"/>
        </a:p>
      </xdr:txBody>
    </xdr:sp>
    <xdr:clientData/>
  </xdr:twoCellAnchor>
  <xdr:twoCellAnchor>
    <xdr:from>
      <xdr:col>1</xdr:col>
      <xdr:colOff>0</xdr:colOff>
      <xdr:row>0</xdr:row>
      <xdr:rowOff>63500</xdr:rowOff>
    </xdr:from>
    <xdr:to>
      <xdr:col>9</xdr:col>
      <xdr:colOff>863600</xdr:colOff>
      <xdr:row>0</xdr:row>
      <xdr:rowOff>279400</xdr:rowOff>
    </xdr:to>
    <xdr:sp macro="" textlink="">
      <xdr:nvSpPr>
        <xdr:cNvPr id="6" name="shpTerug">
          <a:hlinkClick xmlns:r="http://schemas.openxmlformats.org/officeDocument/2006/relationships" r:id="rId1" tooltip="Ga naar blad 'Balans'"/>
          <a:extLst>
            <a:ext uri="{FF2B5EF4-FFF2-40B4-BE49-F238E27FC236}">
              <a16:creationId xmlns:a16="http://schemas.microsoft.com/office/drawing/2014/main" id="{08560583-2176-A35F-1E74-DC4C9482AAA7}"/>
            </a:ext>
          </a:extLst>
        </xdr:cNvPr>
        <xdr:cNvSpPr/>
      </xdr:nvSpPr>
      <xdr:spPr>
        <a:xfrm flipH="1">
          <a:off x="161925" y="63500"/>
          <a:ext cx="1092200" cy="215900"/>
        </a:xfrm>
        <a:prstGeom prst="homePlate">
          <a:avLst/>
        </a:prstGeom>
        <a:solidFill>
          <a:srgbClr val="CEF0F2"/>
        </a:solidFill>
        <a:ln>
          <a:solidFill>
            <a:srgbClr val="2B979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rgbClr val="164B4E"/>
              </a:solidFill>
            </a:rPr>
            <a:t>Terug</a:t>
          </a:r>
        </a:p>
      </xdr:txBody>
    </xdr:sp>
    <xdr:clientData/>
  </xdr:twoCellAnchor>
  <xdr:twoCellAnchor>
    <xdr:from>
      <xdr:col>9</xdr:col>
      <xdr:colOff>863600</xdr:colOff>
      <xdr:row>0</xdr:row>
      <xdr:rowOff>63500</xdr:rowOff>
    </xdr:from>
    <xdr:to>
      <xdr:col>9</xdr:col>
      <xdr:colOff>1955800</xdr:colOff>
      <xdr:row>0</xdr:row>
      <xdr:rowOff>279400</xdr:rowOff>
    </xdr:to>
    <xdr:sp macro="" textlink="">
      <xdr:nvSpPr>
        <xdr:cNvPr id="7" name="shpVolgende">
          <a:hlinkClick xmlns:r="http://schemas.openxmlformats.org/officeDocument/2006/relationships" r:id="rId2" tooltip="Ga naar blad 'Resultatenrekening'"/>
          <a:extLst>
            <a:ext uri="{FF2B5EF4-FFF2-40B4-BE49-F238E27FC236}">
              <a16:creationId xmlns:a16="http://schemas.microsoft.com/office/drawing/2014/main" id="{639EC2B1-F601-E0CF-CEBE-0C381312B7BE}"/>
            </a:ext>
          </a:extLst>
        </xdr:cNvPr>
        <xdr:cNvSpPr/>
      </xdr:nvSpPr>
      <xdr:spPr>
        <a:xfrm>
          <a:off x="1254125" y="63500"/>
          <a:ext cx="1092200" cy="215900"/>
        </a:xfrm>
        <a:prstGeom prst="homePlate">
          <a:avLst/>
        </a:prstGeom>
        <a:solidFill>
          <a:srgbClr val="2B979D"/>
        </a:solidFill>
        <a:ln>
          <a:solidFill>
            <a:srgbClr val="164B4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rgbClr val="FFFFFF"/>
              </a:solidFill>
            </a:rPr>
            <a:t>Volgende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1654810</xdr:colOff>
      <xdr:row>0</xdr:row>
      <xdr:rowOff>22225</xdr:rowOff>
    </xdr:from>
    <xdr:to>
      <xdr:col>12</xdr:col>
      <xdr:colOff>0</xdr:colOff>
      <xdr:row>1</xdr:row>
      <xdr:rowOff>38100</xdr:rowOff>
    </xdr:to>
    <xdr:sp macro="" textlink="Vooraf!C6">
      <xdr:nvSpPr>
        <xdr:cNvPr id="4" name="Tekstvak 3">
          <a:extLst>
            <a:ext uri="{FF2B5EF4-FFF2-40B4-BE49-F238E27FC236}">
              <a16:creationId xmlns:a16="http://schemas.microsoft.com/office/drawing/2014/main" id="{56E35832-7DA4-454D-B61D-68D9068862CD}"/>
            </a:ext>
          </a:extLst>
        </xdr:cNvPr>
        <xdr:cNvSpPr txBox="1"/>
      </xdr:nvSpPr>
      <xdr:spPr>
        <a:xfrm>
          <a:off x="2435860" y="22225"/>
          <a:ext cx="4765040" cy="320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4114F6C0-6027-498C-8E92-44B0275603E5}" type="TxLink">
            <a:rPr lang="en-US" sz="1000" b="1" i="0" u="none" strike="noStrike">
              <a:solidFill>
                <a:srgbClr val="952424"/>
              </a:solidFill>
              <a:latin typeface="Calibri"/>
              <a:cs typeface="Calibri"/>
            </a:rPr>
            <a:pPr/>
            <a:t> </a:t>
          </a:fld>
          <a:endParaRPr lang="nl-BE" sz="1000"/>
        </a:p>
      </xdr:txBody>
    </xdr:sp>
    <xdr:clientData/>
  </xdr:twoCellAnchor>
  <xdr:twoCellAnchor>
    <xdr:from>
      <xdr:col>10</xdr:col>
      <xdr:colOff>2133601</xdr:colOff>
      <xdr:row>0</xdr:row>
      <xdr:rowOff>92710</xdr:rowOff>
    </xdr:from>
    <xdr:to>
      <xdr:col>14</xdr:col>
      <xdr:colOff>1111885</xdr:colOff>
      <xdr:row>0</xdr:row>
      <xdr:rowOff>259080</xdr:rowOff>
    </xdr:to>
    <xdr:sp macro="" textlink="$Y$1">
      <xdr:nvSpPr>
        <xdr:cNvPr id="5" name="Tekstvak 4">
          <a:extLst>
            <a:ext uri="{FF2B5EF4-FFF2-40B4-BE49-F238E27FC236}">
              <a16:creationId xmlns:a16="http://schemas.microsoft.com/office/drawing/2014/main" id="{B96ADCA5-50EE-4C53-AC47-19A675323541}"/>
            </a:ext>
          </a:extLst>
        </xdr:cNvPr>
        <xdr:cNvSpPr txBox="1"/>
      </xdr:nvSpPr>
      <xdr:spPr>
        <a:xfrm>
          <a:off x="5410201" y="92710"/>
          <a:ext cx="5165724" cy="166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fld id="{DAE6F791-AB19-4E75-8BC6-9C0FB4B6E45E}" type="TxLink">
            <a:rPr lang="en-US" sz="1000" b="1" i="0" u="none" strike="noStrike">
              <a:solidFill>
                <a:srgbClr val="952424"/>
              </a:solidFill>
              <a:latin typeface="Calibri"/>
              <a:cs typeface="Calibri"/>
            </a:rPr>
            <a:pPr algn="r"/>
            <a:t>Vul het blad in.</a:t>
          </a:fld>
          <a:endParaRPr lang="nl-BE" sz="1000"/>
        </a:p>
      </xdr:txBody>
    </xdr:sp>
    <xdr:clientData/>
  </xdr:twoCellAnchor>
  <xdr:twoCellAnchor editAs="oneCell">
    <xdr:from>
      <xdr:col>13</xdr:col>
      <xdr:colOff>39912</xdr:colOff>
      <xdr:row>2</xdr:row>
      <xdr:rowOff>46264</xdr:rowOff>
    </xdr:from>
    <xdr:to>
      <xdr:col>13</xdr:col>
      <xdr:colOff>252728</xdr:colOff>
      <xdr:row>3</xdr:row>
      <xdr:rowOff>140244</xdr:rowOff>
    </xdr:to>
    <xdr:sp macro="" textlink="">
      <xdr:nvSpPr>
        <xdr:cNvPr id="6" name="Check Box 4" hidden="1">
          <a:extLst>
            <a:ext uri="{63B3BB69-23CF-44E3-9099-C40C66FF867C}">
              <a14:compatExt xmlns:a14="http://schemas.microsoft.com/office/drawing/2010/main" spid="_x0000_s2052"/>
            </a:ext>
            <a:ext uri="{FF2B5EF4-FFF2-40B4-BE49-F238E27FC236}">
              <a16:creationId xmlns:a16="http://schemas.microsoft.com/office/drawing/2014/main" id="{B77C1C79-E8BD-4AAC-B3BB-42D377D8D6BE}"/>
            </a:ext>
          </a:extLst>
        </xdr:cNvPr>
        <xdr:cNvSpPr/>
      </xdr:nvSpPr>
      <xdr:spPr bwMode="auto">
        <a:xfrm>
          <a:off x="8376192" y="526324"/>
          <a:ext cx="224246" cy="223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14</xdr:col>
      <xdr:colOff>39912</xdr:colOff>
      <xdr:row>2</xdr:row>
      <xdr:rowOff>46264</xdr:rowOff>
    </xdr:from>
    <xdr:ext cx="214086" cy="217714"/>
    <xdr:sp macro="" textlink="">
      <xdr:nvSpPr>
        <xdr:cNvPr id="7" name="Check Box 8" hidden="1">
          <a:extLst>
            <a:ext uri="{63B3BB69-23CF-44E3-9099-C40C66FF867C}">
              <a14:compatExt xmlns:a14="http://schemas.microsoft.com/office/drawing/2010/main" spid="_x0000_s2056"/>
            </a:ext>
            <a:ext uri="{FF2B5EF4-FFF2-40B4-BE49-F238E27FC236}">
              <a16:creationId xmlns:a16="http://schemas.microsoft.com/office/drawing/2014/main" id="{657637C1-30CA-4D8F-AC17-8A5522B6E753}"/>
            </a:ext>
          </a:extLst>
        </xdr:cNvPr>
        <xdr:cNvSpPr/>
      </xdr:nvSpPr>
      <xdr:spPr bwMode="auto">
        <a:xfrm>
          <a:off x="9503952" y="526324"/>
          <a:ext cx="214086" cy="2177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2</xdr:row>
      <xdr:rowOff>46264</xdr:rowOff>
    </xdr:from>
    <xdr:ext cx="214086" cy="217714"/>
    <xdr:sp macro="" textlink="">
      <xdr:nvSpPr>
        <xdr:cNvPr id="8" name="Check Box 9" hidden="1">
          <a:extLst>
            <a:ext uri="{63B3BB69-23CF-44E3-9099-C40C66FF867C}">
              <a14:compatExt xmlns:a14="http://schemas.microsoft.com/office/drawing/2010/main" spid="_x0000_s2057"/>
            </a:ext>
            <a:ext uri="{FF2B5EF4-FFF2-40B4-BE49-F238E27FC236}">
              <a16:creationId xmlns:a16="http://schemas.microsoft.com/office/drawing/2014/main" id="{18FF61ED-8446-4073-91A4-32B2A1E9968F}"/>
            </a:ext>
          </a:extLst>
        </xdr:cNvPr>
        <xdr:cNvSpPr/>
      </xdr:nvSpPr>
      <xdr:spPr bwMode="auto">
        <a:xfrm>
          <a:off x="10631712" y="526324"/>
          <a:ext cx="214086" cy="2177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xdr:col>
      <xdr:colOff>0</xdr:colOff>
      <xdr:row>0</xdr:row>
      <xdr:rowOff>63500</xdr:rowOff>
    </xdr:from>
    <xdr:to>
      <xdr:col>9</xdr:col>
      <xdr:colOff>482600</xdr:colOff>
      <xdr:row>0</xdr:row>
      <xdr:rowOff>279400</xdr:rowOff>
    </xdr:to>
    <xdr:sp macro="" textlink="">
      <xdr:nvSpPr>
        <xdr:cNvPr id="2" name="shpTerug">
          <a:hlinkClick xmlns:r="http://schemas.openxmlformats.org/officeDocument/2006/relationships" r:id="rId1" tooltip="Ga naar blad 'Toelichting balans'"/>
          <a:extLst>
            <a:ext uri="{FF2B5EF4-FFF2-40B4-BE49-F238E27FC236}">
              <a16:creationId xmlns:a16="http://schemas.microsoft.com/office/drawing/2014/main" id="{83B9B5DD-3514-7912-DABE-B5C0262F4246}"/>
            </a:ext>
          </a:extLst>
        </xdr:cNvPr>
        <xdr:cNvSpPr/>
      </xdr:nvSpPr>
      <xdr:spPr>
        <a:xfrm flipH="1">
          <a:off x="161925" y="63500"/>
          <a:ext cx="1092200" cy="215900"/>
        </a:xfrm>
        <a:prstGeom prst="homePlate">
          <a:avLst/>
        </a:prstGeom>
        <a:solidFill>
          <a:srgbClr val="CEF0F2"/>
        </a:solidFill>
        <a:ln>
          <a:solidFill>
            <a:srgbClr val="2B979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rgbClr val="164B4E"/>
              </a:solidFill>
            </a:rPr>
            <a:t>Terug</a:t>
          </a:r>
        </a:p>
      </xdr:txBody>
    </xdr:sp>
    <xdr:clientData/>
  </xdr:twoCellAnchor>
  <xdr:twoCellAnchor>
    <xdr:from>
      <xdr:col>9</xdr:col>
      <xdr:colOff>482600</xdr:colOff>
      <xdr:row>0</xdr:row>
      <xdr:rowOff>63500</xdr:rowOff>
    </xdr:from>
    <xdr:to>
      <xdr:col>9</xdr:col>
      <xdr:colOff>1574800</xdr:colOff>
      <xdr:row>0</xdr:row>
      <xdr:rowOff>279400</xdr:rowOff>
    </xdr:to>
    <xdr:sp macro="" textlink="">
      <xdr:nvSpPr>
        <xdr:cNvPr id="3" name="shpVolgende">
          <a:hlinkClick xmlns:r="http://schemas.openxmlformats.org/officeDocument/2006/relationships" r:id="rId2" tooltip="Ga naar blad 'Toelichting resultaat'"/>
          <a:extLst>
            <a:ext uri="{FF2B5EF4-FFF2-40B4-BE49-F238E27FC236}">
              <a16:creationId xmlns:a16="http://schemas.microsoft.com/office/drawing/2014/main" id="{60A1F0BC-9A30-228D-AF28-5F7CD8BFC0EB}"/>
            </a:ext>
          </a:extLst>
        </xdr:cNvPr>
        <xdr:cNvSpPr/>
      </xdr:nvSpPr>
      <xdr:spPr>
        <a:xfrm>
          <a:off x="1254125" y="63500"/>
          <a:ext cx="1092200" cy="215900"/>
        </a:xfrm>
        <a:prstGeom prst="homePlate">
          <a:avLst/>
        </a:prstGeom>
        <a:solidFill>
          <a:srgbClr val="2B979D"/>
        </a:solidFill>
        <a:ln>
          <a:solidFill>
            <a:srgbClr val="164B4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rgbClr val="FFFFFF"/>
              </a:solidFill>
            </a:rPr>
            <a:t>Volgende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15875</xdr:colOff>
      <xdr:row>2</xdr:row>
      <xdr:rowOff>0</xdr:rowOff>
    </xdr:from>
    <xdr:to>
      <xdr:col>13</xdr:col>
      <xdr:colOff>3924300</xdr:colOff>
      <xdr:row>3</xdr:row>
      <xdr:rowOff>15240</xdr:rowOff>
    </xdr:to>
    <xdr:sp macro="" textlink="$X$1">
      <xdr:nvSpPr>
        <xdr:cNvPr id="4" name="Tekstvak 3">
          <a:extLst>
            <a:ext uri="{FF2B5EF4-FFF2-40B4-BE49-F238E27FC236}">
              <a16:creationId xmlns:a16="http://schemas.microsoft.com/office/drawing/2014/main" id="{D90E4424-DC13-41F8-B496-2DE75DC56D00}"/>
            </a:ext>
          </a:extLst>
        </xdr:cNvPr>
        <xdr:cNvSpPr txBox="1"/>
      </xdr:nvSpPr>
      <xdr:spPr>
        <a:xfrm>
          <a:off x="5911850" y="428625"/>
          <a:ext cx="3908425" cy="186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00C8623A-3161-4410-BEE6-E6BDD904357E}" type="TxLink">
            <a:rPr lang="en-US" sz="1000" b="1" i="0" u="none" strike="noStrike">
              <a:solidFill>
                <a:schemeClr val="accent5">
                  <a:lumMod val="75000"/>
                </a:schemeClr>
              </a:solidFill>
              <a:latin typeface="Calibri"/>
              <a:cs typeface="Calibri"/>
            </a:rPr>
            <a:pPr algn="l"/>
            <a:t> </a:t>
          </a:fld>
          <a:endParaRPr lang="nl-BE" sz="1000">
            <a:solidFill>
              <a:schemeClr val="accent5">
                <a:lumMod val="75000"/>
              </a:schemeClr>
            </a:solidFill>
          </a:endParaRPr>
        </a:p>
      </xdr:txBody>
    </xdr:sp>
    <xdr:clientData/>
  </xdr:twoCellAnchor>
  <xdr:twoCellAnchor>
    <xdr:from>
      <xdr:col>9</xdr:col>
      <xdr:colOff>2428875</xdr:colOff>
      <xdr:row>0</xdr:row>
      <xdr:rowOff>76200</xdr:rowOff>
    </xdr:from>
    <xdr:to>
      <xdr:col>13</xdr:col>
      <xdr:colOff>5831840</xdr:colOff>
      <xdr:row>0</xdr:row>
      <xdr:rowOff>247650</xdr:rowOff>
    </xdr:to>
    <xdr:sp macro="" textlink="Vooraf!C6">
      <xdr:nvSpPr>
        <xdr:cNvPr id="5" name="Tekstvak 4">
          <a:extLst>
            <a:ext uri="{FF2B5EF4-FFF2-40B4-BE49-F238E27FC236}">
              <a16:creationId xmlns:a16="http://schemas.microsoft.com/office/drawing/2014/main" id="{CED9BC71-4AF4-4DDD-9F83-E775DC402B61}"/>
            </a:ext>
          </a:extLst>
        </xdr:cNvPr>
        <xdr:cNvSpPr txBox="1"/>
      </xdr:nvSpPr>
      <xdr:spPr>
        <a:xfrm>
          <a:off x="2828925" y="76200"/>
          <a:ext cx="889889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2731BFF0-068F-4414-BC94-FF7DA605C88C}" type="TxLink">
            <a:rPr lang="en-US" sz="1000" b="1" i="0" u="none" strike="noStrike">
              <a:solidFill>
                <a:srgbClr val="952424"/>
              </a:solidFill>
              <a:latin typeface="Calibri"/>
              <a:cs typeface="Calibri"/>
            </a:rPr>
            <a:pPr/>
            <a:t> </a:t>
          </a:fld>
          <a:endParaRPr lang="nl-BE" sz="800"/>
        </a:p>
      </xdr:txBody>
    </xdr:sp>
    <xdr:clientData/>
  </xdr:twoCellAnchor>
  <xdr:twoCellAnchor>
    <xdr:from>
      <xdr:col>1</xdr:col>
      <xdr:colOff>0</xdr:colOff>
      <xdr:row>0</xdr:row>
      <xdr:rowOff>63500</xdr:rowOff>
    </xdr:from>
    <xdr:to>
      <xdr:col>9</xdr:col>
      <xdr:colOff>838200</xdr:colOff>
      <xdr:row>0</xdr:row>
      <xdr:rowOff>279400</xdr:rowOff>
    </xdr:to>
    <xdr:sp macro="" textlink="">
      <xdr:nvSpPr>
        <xdr:cNvPr id="6" name="shpTerug">
          <a:hlinkClick xmlns:r="http://schemas.openxmlformats.org/officeDocument/2006/relationships" r:id="rId1" tooltip="Ga naar blad 'Resultatenrekening'"/>
          <a:extLst>
            <a:ext uri="{FF2B5EF4-FFF2-40B4-BE49-F238E27FC236}">
              <a16:creationId xmlns:a16="http://schemas.microsoft.com/office/drawing/2014/main" id="{0DFECE63-91C1-E779-EF86-35EB024C0D3C}"/>
            </a:ext>
          </a:extLst>
        </xdr:cNvPr>
        <xdr:cNvSpPr/>
      </xdr:nvSpPr>
      <xdr:spPr>
        <a:xfrm flipH="1">
          <a:off x="167640" y="63500"/>
          <a:ext cx="1066800" cy="215900"/>
        </a:xfrm>
        <a:prstGeom prst="homePlate">
          <a:avLst/>
        </a:prstGeom>
        <a:solidFill>
          <a:srgbClr val="CEF0F2"/>
        </a:solidFill>
        <a:ln>
          <a:solidFill>
            <a:srgbClr val="2B979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rgbClr val="164B4E"/>
              </a:solidFill>
            </a:rPr>
            <a:t>Terug</a:t>
          </a:r>
        </a:p>
      </xdr:txBody>
    </xdr:sp>
    <xdr:clientData/>
  </xdr:twoCellAnchor>
  <xdr:twoCellAnchor>
    <xdr:from>
      <xdr:col>9</xdr:col>
      <xdr:colOff>838200</xdr:colOff>
      <xdr:row>0</xdr:row>
      <xdr:rowOff>63500</xdr:rowOff>
    </xdr:from>
    <xdr:to>
      <xdr:col>9</xdr:col>
      <xdr:colOff>1905000</xdr:colOff>
      <xdr:row>0</xdr:row>
      <xdr:rowOff>279400</xdr:rowOff>
    </xdr:to>
    <xdr:sp macro="" textlink="">
      <xdr:nvSpPr>
        <xdr:cNvPr id="7" name="shpVolgende">
          <a:hlinkClick xmlns:r="http://schemas.openxmlformats.org/officeDocument/2006/relationships" r:id="rId2" tooltip="Ga naar blad 'Resultaatsverwerking en reserve'"/>
          <a:extLst>
            <a:ext uri="{FF2B5EF4-FFF2-40B4-BE49-F238E27FC236}">
              <a16:creationId xmlns:a16="http://schemas.microsoft.com/office/drawing/2014/main" id="{C6BA5314-8CA6-71B7-5E49-72785222F4F1}"/>
            </a:ext>
          </a:extLst>
        </xdr:cNvPr>
        <xdr:cNvSpPr/>
      </xdr:nvSpPr>
      <xdr:spPr>
        <a:xfrm>
          <a:off x="1234440" y="63500"/>
          <a:ext cx="1066800" cy="215900"/>
        </a:xfrm>
        <a:prstGeom prst="homePlate">
          <a:avLst/>
        </a:prstGeom>
        <a:solidFill>
          <a:srgbClr val="2B979D"/>
        </a:solidFill>
        <a:ln>
          <a:solidFill>
            <a:srgbClr val="164B4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rgbClr val="FFFFFF"/>
              </a:solidFill>
            </a:rPr>
            <a:t>Volgende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13334</xdr:colOff>
      <xdr:row>1</xdr:row>
      <xdr:rowOff>106045</xdr:rowOff>
    </xdr:from>
    <xdr:to>
      <xdr:col>15</xdr:col>
      <xdr:colOff>2836544</xdr:colOff>
      <xdr:row>3</xdr:row>
      <xdr:rowOff>0</xdr:rowOff>
    </xdr:to>
    <xdr:sp macro="" textlink="$Z$1">
      <xdr:nvSpPr>
        <xdr:cNvPr id="4" name="Tekstvak 3">
          <a:extLst>
            <a:ext uri="{FF2B5EF4-FFF2-40B4-BE49-F238E27FC236}">
              <a16:creationId xmlns:a16="http://schemas.microsoft.com/office/drawing/2014/main" id="{9D4CF21D-0BA1-4E8F-AB8F-650FDD1EC2A8}"/>
            </a:ext>
          </a:extLst>
        </xdr:cNvPr>
        <xdr:cNvSpPr txBox="1"/>
      </xdr:nvSpPr>
      <xdr:spPr>
        <a:xfrm>
          <a:off x="5709284" y="410845"/>
          <a:ext cx="6080760" cy="189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524FF5B3-B11A-4E19-8DF8-AE1965CD7179}" type="TxLink">
            <a:rPr lang="en-US" sz="1000" b="1" i="0" u="none" strike="noStrike">
              <a:solidFill>
                <a:srgbClr val="952424"/>
              </a:solidFill>
              <a:latin typeface="Calibri"/>
              <a:cs typeface="Calibri"/>
            </a:rPr>
            <a:pPr algn="l"/>
            <a:t>Vul resterende 3 verplichte velden in.</a:t>
          </a:fld>
          <a:endParaRPr lang="nl-BE" sz="1000"/>
        </a:p>
      </xdr:txBody>
    </xdr:sp>
    <xdr:clientData/>
  </xdr:twoCellAnchor>
  <xdr:twoCellAnchor>
    <xdr:from>
      <xdr:col>9</xdr:col>
      <xdr:colOff>2454910</xdr:colOff>
      <xdr:row>0</xdr:row>
      <xdr:rowOff>76200</xdr:rowOff>
    </xdr:from>
    <xdr:to>
      <xdr:col>15</xdr:col>
      <xdr:colOff>3105150</xdr:colOff>
      <xdr:row>0</xdr:row>
      <xdr:rowOff>238125</xdr:rowOff>
    </xdr:to>
    <xdr:sp macro="" textlink="Vooraf!C6">
      <xdr:nvSpPr>
        <xdr:cNvPr id="5" name="Tekstvak 4">
          <a:extLst>
            <a:ext uri="{FF2B5EF4-FFF2-40B4-BE49-F238E27FC236}">
              <a16:creationId xmlns:a16="http://schemas.microsoft.com/office/drawing/2014/main" id="{19F4C13B-DB40-4448-B9B4-81699485888E}"/>
            </a:ext>
          </a:extLst>
        </xdr:cNvPr>
        <xdr:cNvSpPr txBox="1"/>
      </xdr:nvSpPr>
      <xdr:spPr>
        <a:xfrm>
          <a:off x="3007360" y="76200"/>
          <a:ext cx="889889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2731BFF0-068F-4414-BC94-FF7DA605C88C}" type="TxLink">
            <a:rPr lang="en-US" sz="1000" b="1" i="0" u="none" strike="noStrike">
              <a:solidFill>
                <a:srgbClr val="952424"/>
              </a:solidFill>
              <a:latin typeface="Calibri"/>
              <a:cs typeface="Calibri"/>
            </a:rPr>
            <a:pPr/>
            <a:t> </a:t>
          </a:fld>
          <a:endParaRPr lang="nl-BE" sz="800"/>
        </a:p>
      </xdr:txBody>
    </xdr:sp>
    <xdr:clientData/>
  </xdr:twoCellAnchor>
  <xdr:twoCellAnchor>
    <xdr:from>
      <xdr:col>1</xdr:col>
      <xdr:colOff>0</xdr:colOff>
      <xdr:row>0</xdr:row>
      <xdr:rowOff>63500</xdr:rowOff>
    </xdr:from>
    <xdr:to>
      <xdr:col>9</xdr:col>
      <xdr:colOff>533400</xdr:colOff>
      <xdr:row>0</xdr:row>
      <xdr:rowOff>279400</xdr:rowOff>
    </xdr:to>
    <xdr:sp macro="" textlink="">
      <xdr:nvSpPr>
        <xdr:cNvPr id="6" name="shpTerug">
          <a:hlinkClick xmlns:r="http://schemas.openxmlformats.org/officeDocument/2006/relationships" r:id="rId1" tooltip="Ga naar blad 'Toelichting resultaat'"/>
          <a:extLst>
            <a:ext uri="{FF2B5EF4-FFF2-40B4-BE49-F238E27FC236}">
              <a16:creationId xmlns:a16="http://schemas.microsoft.com/office/drawing/2014/main" id="{E4FE882F-FFA3-D5CB-C759-36FAB7F5B2DC}"/>
            </a:ext>
          </a:extLst>
        </xdr:cNvPr>
        <xdr:cNvSpPr/>
      </xdr:nvSpPr>
      <xdr:spPr>
        <a:xfrm flipH="1">
          <a:off x="167640" y="63500"/>
          <a:ext cx="1066800" cy="215900"/>
        </a:xfrm>
        <a:prstGeom prst="homePlate">
          <a:avLst/>
        </a:prstGeom>
        <a:solidFill>
          <a:srgbClr val="CEF0F2"/>
        </a:solidFill>
        <a:ln>
          <a:solidFill>
            <a:srgbClr val="2B979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rgbClr val="164B4E"/>
              </a:solidFill>
            </a:rPr>
            <a:t>Terug</a:t>
          </a:r>
        </a:p>
      </xdr:txBody>
    </xdr:sp>
    <xdr:clientData/>
  </xdr:twoCellAnchor>
  <xdr:twoCellAnchor>
    <xdr:from>
      <xdr:col>9</xdr:col>
      <xdr:colOff>533400</xdr:colOff>
      <xdr:row>0</xdr:row>
      <xdr:rowOff>63500</xdr:rowOff>
    </xdr:from>
    <xdr:to>
      <xdr:col>9</xdr:col>
      <xdr:colOff>1600200</xdr:colOff>
      <xdr:row>0</xdr:row>
      <xdr:rowOff>279400</xdr:rowOff>
    </xdr:to>
    <xdr:sp macro="" textlink="">
      <xdr:nvSpPr>
        <xdr:cNvPr id="7" name="shpVolgende">
          <a:hlinkClick xmlns:r="http://schemas.openxmlformats.org/officeDocument/2006/relationships" r:id="rId2" tooltip="Ga naar blad 'Begroting'"/>
          <a:extLst>
            <a:ext uri="{FF2B5EF4-FFF2-40B4-BE49-F238E27FC236}">
              <a16:creationId xmlns:a16="http://schemas.microsoft.com/office/drawing/2014/main" id="{206E92CE-8BAC-237B-A8A5-54EE1F848FFB}"/>
            </a:ext>
          </a:extLst>
        </xdr:cNvPr>
        <xdr:cNvSpPr/>
      </xdr:nvSpPr>
      <xdr:spPr>
        <a:xfrm>
          <a:off x="1234440" y="63500"/>
          <a:ext cx="1066800" cy="215900"/>
        </a:xfrm>
        <a:prstGeom prst="homePlate">
          <a:avLst/>
        </a:prstGeom>
        <a:solidFill>
          <a:srgbClr val="2B979D"/>
        </a:solidFill>
        <a:ln>
          <a:solidFill>
            <a:srgbClr val="164B4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rgbClr val="FFFFFF"/>
              </a:solidFill>
            </a:rPr>
            <a:t>Volgende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1658620</xdr:colOff>
      <xdr:row>0</xdr:row>
      <xdr:rowOff>18415</xdr:rowOff>
    </xdr:from>
    <xdr:to>
      <xdr:col>12</xdr:col>
      <xdr:colOff>0</xdr:colOff>
      <xdr:row>1</xdr:row>
      <xdr:rowOff>38100</xdr:rowOff>
    </xdr:to>
    <xdr:sp macro="" textlink="Vooraf!C6">
      <xdr:nvSpPr>
        <xdr:cNvPr id="4" name="Tekstvak 3">
          <a:extLst>
            <a:ext uri="{FF2B5EF4-FFF2-40B4-BE49-F238E27FC236}">
              <a16:creationId xmlns:a16="http://schemas.microsoft.com/office/drawing/2014/main" id="{87F593ED-B72C-4945-8A56-19F999FAC0E2}"/>
            </a:ext>
          </a:extLst>
        </xdr:cNvPr>
        <xdr:cNvSpPr txBox="1"/>
      </xdr:nvSpPr>
      <xdr:spPr>
        <a:xfrm>
          <a:off x="2439670" y="18415"/>
          <a:ext cx="4761230" cy="324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C10E72D0-25AB-4D90-BE9B-3EFD1C5765E7}" type="TxLink">
            <a:rPr lang="en-US" sz="1000" b="1" i="0" u="none" strike="noStrike">
              <a:solidFill>
                <a:srgbClr val="952424"/>
              </a:solidFill>
              <a:latin typeface="Calibri"/>
              <a:cs typeface="Calibri"/>
            </a:rPr>
            <a:pPr/>
            <a:t> </a:t>
          </a:fld>
          <a:endParaRPr lang="nl-BE" sz="1000"/>
        </a:p>
      </xdr:txBody>
    </xdr:sp>
    <xdr:clientData/>
  </xdr:twoCellAnchor>
  <xdr:twoCellAnchor>
    <xdr:from>
      <xdr:col>10</xdr:col>
      <xdr:colOff>2133601</xdr:colOff>
      <xdr:row>0</xdr:row>
      <xdr:rowOff>92710</xdr:rowOff>
    </xdr:from>
    <xdr:to>
      <xdr:col>14</xdr:col>
      <xdr:colOff>1111885</xdr:colOff>
      <xdr:row>0</xdr:row>
      <xdr:rowOff>259080</xdr:rowOff>
    </xdr:to>
    <xdr:sp macro="" textlink="$Y$1">
      <xdr:nvSpPr>
        <xdr:cNvPr id="5" name="Tekstvak 4">
          <a:extLst>
            <a:ext uri="{FF2B5EF4-FFF2-40B4-BE49-F238E27FC236}">
              <a16:creationId xmlns:a16="http://schemas.microsoft.com/office/drawing/2014/main" id="{FB3ED254-1C37-4486-83A1-BA9D5908FA87}"/>
            </a:ext>
          </a:extLst>
        </xdr:cNvPr>
        <xdr:cNvSpPr txBox="1"/>
      </xdr:nvSpPr>
      <xdr:spPr>
        <a:xfrm>
          <a:off x="5410201" y="96520"/>
          <a:ext cx="5152389" cy="160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fld id="{DAE6F791-AB19-4E75-8BC6-9C0FB4B6E45E}" type="TxLink">
            <a:rPr lang="en-US" sz="1000" b="1" i="0" u="none" strike="noStrike">
              <a:solidFill>
                <a:srgbClr val="952424"/>
              </a:solidFill>
              <a:latin typeface="Calibri"/>
              <a:cs typeface="Calibri"/>
            </a:rPr>
            <a:pPr algn="r"/>
            <a:t>Vul het blad in.</a:t>
          </a:fld>
          <a:endParaRPr lang="nl-BE" sz="1000"/>
        </a:p>
      </xdr:txBody>
    </xdr:sp>
    <xdr:clientData/>
  </xdr:twoCellAnchor>
  <xdr:twoCellAnchor editAs="oneCell">
    <xdr:from>
      <xdr:col>13</xdr:col>
      <xdr:colOff>39912</xdr:colOff>
      <xdr:row>2</xdr:row>
      <xdr:rowOff>46264</xdr:rowOff>
    </xdr:from>
    <xdr:to>
      <xdr:col>13</xdr:col>
      <xdr:colOff>248918</xdr:colOff>
      <xdr:row>3</xdr:row>
      <xdr:rowOff>136434</xdr:rowOff>
    </xdr:to>
    <xdr:sp macro="" textlink="">
      <xdr:nvSpPr>
        <xdr:cNvPr id="6" name="Check Box 4" hidden="1">
          <a:extLst>
            <a:ext uri="{63B3BB69-23CF-44E3-9099-C40C66FF867C}">
              <a14:compatExt xmlns:a14="http://schemas.microsoft.com/office/drawing/2010/main" spid="_x0000_s2052"/>
            </a:ext>
            <a:ext uri="{FF2B5EF4-FFF2-40B4-BE49-F238E27FC236}">
              <a16:creationId xmlns:a16="http://schemas.microsoft.com/office/drawing/2014/main" id="{BDB9D364-57AC-4469-BB27-753410F69BAF}"/>
            </a:ext>
          </a:extLst>
        </xdr:cNvPr>
        <xdr:cNvSpPr/>
      </xdr:nvSpPr>
      <xdr:spPr bwMode="auto">
        <a:xfrm>
          <a:off x="8364762" y="524419"/>
          <a:ext cx="209006" cy="2120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14</xdr:col>
      <xdr:colOff>39912</xdr:colOff>
      <xdr:row>2</xdr:row>
      <xdr:rowOff>46264</xdr:rowOff>
    </xdr:from>
    <xdr:ext cx="214086" cy="217714"/>
    <xdr:sp macro="" textlink="">
      <xdr:nvSpPr>
        <xdr:cNvPr id="7" name="Check Box 8" hidden="1">
          <a:extLst>
            <a:ext uri="{63B3BB69-23CF-44E3-9099-C40C66FF867C}">
              <a14:compatExt xmlns:a14="http://schemas.microsoft.com/office/drawing/2010/main" spid="_x0000_s2056"/>
            </a:ext>
            <a:ext uri="{FF2B5EF4-FFF2-40B4-BE49-F238E27FC236}">
              <a16:creationId xmlns:a16="http://schemas.microsoft.com/office/drawing/2014/main" id="{C86D6042-E57C-451A-BCAE-5C783547784F}"/>
            </a:ext>
          </a:extLst>
        </xdr:cNvPr>
        <xdr:cNvSpPr/>
      </xdr:nvSpPr>
      <xdr:spPr bwMode="auto">
        <a:xfrm>
          <a:off x="9488712" y="524419"/>
          <a:ext cx="214086" cy="2177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0</xdr:colOff>
      <xdr:row>2</xdr:row>
      <xdr:rowOff>46264</xdr:rowOff>
    </xdr:from>
    <xdr:ext cx="214086" cy="217714"/>
    <xdr:sp macro="" textlink="">
      <xdr:nvSpPr>
        <xdr:cNvPr id="8" name="Check Box 9" hidden="1">
          <a:extLst>
            <a:ext uri="{63B3BB69-23CF-44E3-9099-C40C66FF867C}">
              <a14:compatExt xmlns:a14="http://schemas.microsoft.com/office/drawing/2010/main" spid="_x0000_s2057"/>
            </a:ext>
            <a:ext uri="{FF2B5EF4-FFF2-40B4-BE49-F238E27FC236}">
              <a16:creationId xmlns:a16="http://schemas.microsoft.com/office/drawing/2014/main" id="{2236C2A3-0BFE-4424-8948-02A301E7209B}"/>
            </a:ext>
          </a:extLst>
        </xdr:cNvPr>
        <xdr:cNvSpPr/>
      </xdr:nvSpPr>
      <xdr:spPr bwMode="auto">
        <a:xfrm>
          <a:off x="10572750" y="524419"/>
          <a:ext cx="214086" cy="2177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xdr:col>
      <xdr:colOff>0</xdr:colOff>
      <xdr:row>0</xdr:row>
      <xdr:rowOff>63500</xdr:rowOff>
    </xdr:from>
    <xdr:to>
      <xdr:col>9</xdr:col>
      <xdr:colOff>457200</xdr:colOff>
      <xdr:row>0</xdr:row>
      <xdr:rowOff>279400</xdr:rowOff>
    </xdr:to>
    <xdr:sp macro="" textlink="">
      <xdr:nvSpPr>
        <xdr:cNvPr id="9" name="shpTerug">
          <a:hlinkClick xmlns:r="http://schemas.openxmlformats.org/officeDocument/2006/relationships" r:id="rId1" tooltip="Ga naar blad 'Resultaatsverwerking en reserve'"/>
          <a:extLst>
            <a:ext uri="{FF2B5EF4-FFF2-40B4-BE49-F238E27FC236}">
              <a16:creationId xmlns:a16="http://schemas.microsoft.com/office/drawing/2014/main" id="{94854A8C-41E2-DCC2-B6D5-1E7D541F0EEA}"/>
            </a:ext>
          </a:extLst>
        </xdr:cNvPr>
        <xdr:cNvSpPr/>
      </xdr:nvSpPr>
      <xdr:spPr>
        <a:xfrm flipH="1">
          <a:off x="167640" y="63500"/>
          <a:ext cx="1066800" cy="215900"/>
        </a:xfrm>
        <a:prstGeom prst="homePlate">
          <a:avLst/>
        </a:prstGeom>
        <a:solidFill>
          <a:srgbClr val="CEF0F2"/>
        </a:solidFill>
        <a:ln>
          <a:solidFill>
            <a:srgbClr val="2B979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rgbClr val="164B4E"/>
              </a:solidFill>
            </a:rPr>
            <a:t>Terug</a:t>
          </a:r>
        </a:p>
      </xdr:txBody>
    </xdr:sp>
    <xdr:clientData/>
  </xdr:twoCellAnchor>
  <xdr:twoCellAnchor>
    <xdr:from>
      <xdr:col>9</xdr:col>
      <xdr:colOff>457200</xdr:colOff>
      <xdr:row>0</xdr:row>
      <xdr:rowOff>63500</xdr:rowOff>
    </xdr:from>
    <xdr:to>
      <xdr:col>9</xdr:col>
      <xdr:colOff>1524000</xdr:colOff>
      <xdr:row>0</xdr:row>
      <xdr:rowOff>279400</xdr:rowOff>
    </xdr:to>
    <xdr:sp macro="" textlink="">
      <xdr:nvSpPr>
        <xdr:cNvPr id="10" name="shpVolgende">
          <a:hlinkClick xmlns:r="http://schemas.openxmlformats.org/officeDocument/2006/relationships" r:id="rId2" tooltip="Ga naar blad 'Personeel'"/>
          <a:extLst>
            <a:ext uri="{FF2B5EF4-FFF2-40B4-BE49-F238E27FC236}">
              <a16:creationId xmlns:a16="http://schemas.microsoft.com/office/drawing/2014/main" id="{D4E5FB85-9DAE-EB51-33F6-44FC3FAE0383}"/>
            </a:ext>
          </a:extLst>
        </xdr:cNvPr>
        <xdr:cNvSpPr/>
      </xdr:nvSpPr>
      <xdr:spPr>
        <a:xfrm>
          <a:off x="1234440" y="63500"/>
          <a:ext cx="1066800" cy="215900"/>
        </a:xfrm>
        <a:prstGeom prst="homePlate">
          <a:avLst/>
        </a:prstGeom>
        <a:solidFill>
          <a:srgbClr val="2B979D"/>
        </a:solidFill>
        <a:ln>
          <a:solidFill>
            <a:srgbClr val="164B4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rgbClr val="FFFFFF"/>
              </a:solidFill>
            </a:rPr>
            <a:t>Volgende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69850</xdr:colOff>
      <xdr:row>1</xdr:row>
      <xdr:rowOff>101600</xdr:rowOff>
    </xdr:from>
    <xdr:to>
      <xdr:col>9</xdr:col>
      <xdr:colOff>0</xdr:colOff>
      <xdr:row>2</xdr:row>
      <xdr:rowOff>165100</xdr:rowOff>
    </xdr:to>
    <xdr:sp macro="" textlink="$J$1">
      <xdr:nvSpPr>
        <xdr:cNvPr id="5" name="Tekstvak 4">
          <a:extLst>
            <a:ext uri="{FF2B5EF4-FFF2-40B4-BE49-F238E27FC236}">
              <a16:creationId xmlns:a16="http://schemas.microsoft.com/office/drawing/2014/main" id="{7BCD9938-9AAC-4E71-9FC9-59929B8E7F0B}"/>
            </a:ext>
          </a:extLst>
        </xdr:cNvPr>
        <xdr:cNvSpPr txBox="1"/>
      </xdr:nvSpPr>
      <xdr:spPr>
        <a:xfrm>
          <a:off x="7715250" y="412750"/>
          <a:ext cx="4025900" cy="184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fld id="{7E963276-ECD4-4793-A322-DFC2412A6FC3}" type="TxLink">
            <a:rPr lang="en-US" sz="1000" b="1" i="0" u="none" strike="noStrike">
              <a:solidFill>
                <a:srgbClr val="952424"/>
              </a:solidFill>
              <a:latin typeface="Calibri"/>
              <a:cs typeface="Calibri"/>
            </a:rPr>
            <a:pPr algn="r"/>
            <a:t>Vul de onderstaande tabel in.</a:t>
          </a:fld>
          <a:endParaRPr lang="nl-BE" sz="1000"/>
        </a:p>
      </xdr:txBody>
    </xdr:sp>
    <xdr:clientData/>
  </xdr:twoCellAnchor>
  <xdr:twoCellAnchor>
    <xdr:from>
      <xdr:col>4</xdr:col>
      <xdr:colOff>979806</xdr:colOff>
      <xdr:row>0</xdr:row>
      <xdr:rowOff>22226</xdr:rowOff>
    </xdr:from>
    <xdr:to>
      <xdr:col>8</xdr:col>
      <xdr:colOff>561976</xdr:colOff>
      <xdr:row>1</xdr:row>
      <xdr:rowOff>47625</xdr:rowOff>
    </xdr:to>
    <xdr:sp macro="" textlink="Vooraf!C6">
      <xdr:nvSpPr>
        <xdr:cNvPr id="7" name="Tekstvak 6">
          <a:extLst>
            <a:ext uri="{FF2B5EF4-FFF2-40B4-BE49-F238E27FC236}">
              <a16:creationId xmlns:a16="http://schemas.microsoft.com/office/drawing/2014/main" id="{95B37A63-439C-4CF5-A0B3-E12B18C38F25}"/>
            </a:ext>
          </a:extLst>
        </xdr:cNvPr>
        <xdr:cNvSpPr txBox="1"/>
      </xdr:nvSpPr>
      <xdr:spPr>
        <a:xfrm>
          <a:off x="3332481" y="22226"/>
          <a:ext cx="4801870" cy="330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2BF5D0F0-D34B-4648-B071-FC573CC2213C}" type="TxLink">
            <a:rPr lang="en-US" sz="1000" b="1" i="0" u="none" strike="noStrike">
              <a:solidFill>
                <a:srgbClr val="952424"/>
              </a:solidFill>
              <a:latin typeface="Calibri"/>
              <a:cs typeface="Calibri"/>
            </a:rPr>
            <a:pPr/>
            <a:t> </a:t>
          </a:fld>
          <a:endParaRPr lang="nl-BE" sz="600"/>
        </a:p>
      </xdr:txBody>
    </xdr:sp>
    <xdr:clientData/>
  </xdr:twoCellAnchor>
  <xdr:twoCellAnchor>
    <xdr:from>
      <xdr:col>1</xdr:col>
      <xdr:colOff>0</xdr:colOff>
      <xdr:row>0</xdr:row>
      <xdr:rowOff>63500</xdr:rowOff>
    </xdr:from>
    <xdr:to>
      <xdr:col>2</xdr:col>
      <xdr:colOff>663575</xdr:colOff>
      <xdr:row>0</xdr:row>
      <xdr:rowOff>279400</xdr:rowOff>
    </xdr:to>
    <xdr:sp macro="" textlink="">
      <xdr:nvSpPr>
        <xdr:cNvPr id="4" name="shpTerug">
          <a:hlinkClick xmlns:r="http://schemas.openxmlformats.org/officeDocument/2006/relationships" r:id="rId1" tooltip="Ga naar blad 'Begroting'"/>
          <a:extLst>
            <a:ext uri="{FF2B5EF4-FFF2-40B4-BE49-F238E27FC236}">
              <a16:creationId xmlns:a16="http://schemas.microsoft.com/office/drawing/2014/main" id="{7341C975-BA32-3D8D-33E0-44AE8C43F928}"/>
            </a:ext>
          </a:extLst>
        </xdr:cNvPr>
        <xdr:cNvSpPr/>
      </xdr:nvSpPr>
      <xdr:spPr>
        <a:xfrm flipH="1">
          <a:off x="161925" y="63500"/>
          <a:ext cx="1092200" cy="215900"/>
        </a:xfrm>
        <a:prstGeom prst="homePlate">
          <a:avLst/>
        </a:prstGeom>
        <a:solidFill>
          <a:srgbClr val="CEF0F2"/>
        </a:solidFill>
        <a:ln>
          <a:solidFill>
            <a:srgbClr val="2B979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rgbClr val="164B4E"/>
              </a:solidFill>
            </a:rPr>
            <a:t>Terug</a:t>
          </a:r>
        </a:p>
      </xdr:txBody>
    </xdr:sp>
    <xdr:clientData/>
  </xdr:twoCellAnchor>
  <xdr:twoCellAnchor>
    <xdr:from>
      <xdr:col>2</xdr:col>
      <xdr:colOff>663575</xdr:colOff>
      <xdr:row>0</xdr:row>
      <xdr:rowOff>63500</xdr:rowOff>
    </xdr:from>
    <xdr:to>
      <xdr:col>3</xdr:col>
      <xdr:colOff>374650</xdr:colOff>
      <xdr:row>0</xdr:row>
      <xdr:rowOff>279400</xdr:rowOff>
    </xdr:to>
    <xdr:sp macro="" textlink="">
      <xdr:nvSpPr>
        <xdr:cNvPr id="6" name="shpVolgende">
          <a:hlinkClick xmlns:r="http://schemas.openxmlformats.org/officeDocument/2006/relationships" r:id="rId2" tooltip="Ga naar blad 'Samenvatting'"/>
          <a:extLst>
            <a:ext uri="{FF2B5EF4-FFF2-40B4-BE49-F238E27FC236}">
              <a16:creationId xmlns:a16="http://schemas.microsoft.com/office/drawing/2014/main" id="{6FA3CE84-8A60-22F0-78D3-FDBB2BF3E97F}"/>
            </a:ext>
          </a:extLst>
        </xdr:cNvPr>
        <xdr:cNvSpPr/>
      </xdr:nvSpPr>
      <xdr:spPr>
        <a:xfrm>
          <a:off x="1254125" y="63500"/>
          <a:ext cx="1092200" cy="215900"/>
        </a:xfrm>
        <a:prstGeom prst="homePlate">
          <a:avLst/>
        </a:prstGeom>
        <a:solidFill>
          <a:srgbClr val="2B979D"/>
        </a:solidFill>
        <a:ln>
          <a:solidFill>
            <a:srgbClr val="164B4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rgbClr val="FFFFFF"/>
              </a:solidFill>
            </a:rPr>
            <a:t>Volgende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1790700</xdr:colOff>
      <xdr:row>0</xdr:row>
      <xdr:rowOff>53340</xdr:rowOff>
    </xdr:from>
    <xdr:to>
      <xdr:col>9</xdr:col>
      <xdr:colOff>1362075</xdr:colOff>
      <xdr:row>0</xdr:row>
      <xdr:rowOff>238125</xdr:rowOff>
    </xdr:to>
    <xdr:sp macro="" textlink="Vooraf!C6">
      <xdr:nvSpPr>
        <xdr:cNvPr id="3" name="Tekstvak 2">
          <a:extLst>
            <a:ext uri="{FF2B5EF4-FFF2-40B4-BE49-F238E27FC236}">
              <a16:creationId xmlns:a16="http://schemas.microsoft.com/office/drawing/2014/main" id="{06222BC6-FA08-44A9-85C8-5CC6615A3482}"/>
            </a:ext>
          </a:extLst>
        </xdr:cNvPr>
        <xdr:cNvSpPr txBox="1"/>
      </xdr:nvSpPr>
      <xdr:spPr>
        <a:xfrm>
          <a:off x="2133600" y="53340"/>
          <a:ext cx="8839200" cy="184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2731BFF0-068F-4414-BC94-FF7DA605C88C}" type="TxLink">
            <a:rPr lang="en-US" sz="1000" b="1" i="0" u="none" strike="noStrike">
              <a:solidFill>
                <a:srgbClr val="952424"/>
              </a:solidFill>
              <a:latin typeface="Calibri"/>
              <a:cs typeface="Calibri"/>
            </a:rPr>
            <a:pPr/>
            <a:t> </a:t>
          </a:fld>
          <a:endParaRPr lang="nl-BE" sz="800"/>
        </a:p>
      </xdr:txBody>
    </xdr:sp>
    <xdr:clientData/>
  </xdr:twoCellAnchor>
  <xdr:twoCellAnchor>
    <xdr:from>
      <xdr:col>1</xdr:col>
      <xdr:colOff>0</xdr:colOff>
      <xdr:row>0</xdr:row>
      <xdr:rowOff>63500</xdr:rowOff>
    </xdr:from>
    <xdr:to>
      <xdr:col>2</xdr:col>
      <xdr:colOff>899160</xdr:colOff>
      <xdr:row>0</xdr:row>
      <xdr:rowOff>279400</xdr:rowOff>
    </xdr:to>
    <xdr:sp macro="" textlink="">
      <xdr:nvSpPr>
        <xdr:cNvPr id="4" name="shpTerug">
          <a:hlinkClick xmlns:r="http://schemas.openxmlformats.org/officeDocument/2006/relationships" r:id="rId1" tooltip="Ga naar blad 'Personeel'"/>
          <a:extLst>
            <a:ext uri="{FF2B5EF4-FFF2-40B4-BE49-F238E27FC236}">
              <a16:creationId xmlns:a16="http://schemas.microsoft.com/office/drawing/2014/main" id="{96A6D6E7-0BC7-C6BF-6123-1ED675425EA8}"/>
            </a:ext>
          </a:extLst>
        </xdr:cNvPr>
        <xdr:cNvSpPr/>
      </xdr:nvSpPr>
      <xdr:spPr>
        <a:xfrm flipH="1">
          <a:off x="167640" y="63500"/>
          <a:ext cx="1066800" cy="215900"/>
        </a:xfrm>
        <a:prstGeom prst="homePlate">
          <a:avLst/>
        </a:prstGeom>
        <a:solidFill>
          <a:srgbClr val="CEF0F2"/>
        </a:solidFill>
        <a:ln>
          <a:solidFill>
            <a:srgbClr val="2B979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a:solidFill>
                <a:srgbClr val="164B4E"/>
              </a:solidFill>
            </a:rPr>
            <a:t>Terug</a:t>
          </a:r>
        </a:p>
      </xdr:txBody>
    </xdr:sp>
    <xdr:clientData/>
  </xdr:twoCellAnchor>
</xdr:wsDr>
</file>

<file path=xl/theme/theme1.xml><?xml version="1.0" encoding="utf-8"?>
<a:theme xmlns:a="http://schemas.openxmlformats.org/drawingml/2006/main" name="DCJM">
  <a:themeElements>
    <a:clrScheme name="Aangepast 1">
      <a:dk1>
        <a:sysClr val="windowText" lastClr="000000"/>
      </a:dk1>
      <a:lt1>
        <a:sysClr val="window" lastClr="FFFFFF"/>
      </a:lt1>
      <a:dk2>
        <a:srgbClr val="989898"/>
      </a:dk2>
      <a:lt2>
        <a:srgbClr val="FFFFFF"/>
      </a:lt2>
      <a:accent1>
        <a:srgbClr val="2B979D"/>
      </a:accent1>
      <a:accent2>
        <a:srgbClr val="4BA144"/>
      </a:accent2>
      <a:accent3>
        <a:srgbClr val="735781"/>
      </a:accent3>
      <a:accent4>
        <a:srgbClr val="23789C"/>
      </a:accent4>
      <a:accent5>
        <a:srgbClr val="C63131"/>
      </a:accent5>
      <a:accent6>
        <a:srgbClr val="968C19"/>
      </a:accent6>
      <a:hlink>
        <a:srgbClr val="2B979D"/>
      </a:hlink>
      <a:folHlink>
        <a:srgbClr val="6C651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vmlDrawing" Target="../drawings/vmlDrawing6.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A4F89-A955-4683-AE14-917940EC3E79}">
  <sheetPr codeName="Blad3">
    <pageSetUpPr fitToPage="1"/>
  </sheetPr>
  <dimension ref="A1:N52"/>
  <sheetViews>
    <sheetView showGridLines="0" tabSelected="1" zoomScaleNormal="100" workbookViewId="0"/>
  </sheetViews>
  <sheetFormatPr defaultRowHeight="15" x14ac:dyDescent="0.25"/>
  <cols>
    <col min="1" max="2" width="2.42578125" customWidth="1"/>
    <col min="3" max="3" width="30" customWidth="1"/>
    <col min="4" max="5" width="12.28515625" customWidth="1"/>
    <col min="6" max="7" width="2.42578125" customWidth="1"/>
    <col min="8" max="10" width="19.42578125" customWidth="1"/>
    <col min="11" max="11" width="28.42578125" customWidth="1"/>
    <col min="12" max="13" width="2.42578125" customWidth="1"/>
    <col min="14" max="14" width="8.7109375" hidden="1" customWidth="1"/>
  </cols>
  <sheetData>
    <row r="1" spans="1:13" ht="15" customHeight="1" x14ac:dyDescent="0.35">
      <c r="A1" s="23"/>
      <c r="C1" s="2"/>
      <c r="D1" s="3"/>
      <c r="E1" s="33"/>
    </row>
    <row r="2" spans="1:13" s="1" customFormat="1" ht="36.75" customHeight="1" x14ac:dyDescent="0.35">
      <c r="C2" s="34"/>
      <c r="D2" s="3"/>
      <c r="E2" s="4"/>
    </row>
    <row r="3" spans="1:13" ht="15" customHeight="1" x14ac:dyDescent="0.35">
      <c r="C3" s="2"/>
      <c r="D3" s="3"/>
    </row>
    <row r="4" spans="1:13" s="1" customFormat="1" ht="27" customHeight="1" x14ac:dyDescent="0.35">
      <c r="A4" s="35"/>
      <c r="B4" s="35"/>
      <c r="C4" s="247" t="str">
        <f>"Decreet Sociaal-Cultureel Volwassenenwerk: cijferbijlage bij de "&amp;LOWER(Sjabloon_fase)&amp;" van een "&amp;IF(Sjabloon_subsidiesoort="Project", "projectsubsidie", "werkingssubsidie")</f>
        <v>Decreet Sociaal-Cultureel Volwassenenwerk: cijferbijlage bij de verantwoording van een werkingssubsidie</v>
      </c>
      <c r="D4" s="247"/>
      <c r="E4" s="247"/>
      <c r="F4" s="247"/>
      <c r="G4" s="247"/>
      <c r="H4" s="247"/>
      <c r="I4" s="247"/>
      <c r="J4" s="247"/>
      <c r="K4" s="247"/>
      <c r="L4" s="35"/>
      <c r="M4" s="35"/>
    </row>
    <row r="5" spans="1:13" s="1" customFormat="1" ht="21" customHeight="1" x14ac:dyDescent="0.25">
      <c r="A5" s="35"/>
      <c r="B5" s="35"/>
      <c r="C5" s="249" t="str" cm="1">
        <f t="array" ref="C5">"Beleidsperiode "&amp;Datum_beleidsperiode&amp;" • Werkingsjaar "&amp;Datum_werkingsjaar</f>
        <v>Beleidsperiode 2021–2025 • Werkingsjaar 2024</v>
      </c>
      <c r="D5" s="249"/>
      <c r="E5" s="249"/>
      <c r="F5" s="249"/>
      <c r="G5" s="249"/>
      <c r="H5" s="249"/>
      <c r="I5" s="249"/>
      <c r="J5" s="249"/>
      <c r="K5" s="249"/>
      <c r="L5" s="35"/>
      <c r="M5" s="35"/>
    </row>
    <row r="6" spans="1:13" s="25" customFormat="1" ht="18" customHeight="1" x14ac:dyDescent="0.2">
      <c r="C6" s="248" t="str" cm="1">
        <f t="array" aca="1" ref="C6" ca="1">IF(Sjabloon_status="Test", Watermark_test, IF((Datum_vervaldatum-TODAY())&lt;=0, Watermark_vervallen, IF((Datum_deadline-TODAY())&lt;0, Watermark_aanmaning, "")))</f>
        <v/>
      </c>
      <c r="D6" s="248"/>
      <c r="E6" s="248"/>
      <c r="F6" s="248"/>
      <c r="G6" s="248"/>
      <c r="H6" s="248"/>
      <c r="I6" s="248"/>
      <c r="J6" s="248"/>
      <c r="K6" s="248"/>
    </row>
    <row r="7" spans="1:13" ht="14.65" customHeight="1" x14ac:dyDescent="0.25">
      <c r="A7" s="23"/>
      <c r="B7" s="138" t="s">
        <v>139</v>
      </c>
      <c r="D7" s="5"/>
      <c r="E7" s="36"/>
      <c r="F7" s="245"/>
      <c r="G7" s="138" t="s">
        <v>140</v>
      </c>
    </row>
    <row r="8" spans="1:13" ht="7.35" customHeight="1" x14ac:dyDescent="0.25">
      <c r="E8" s="29"/>
      <c r="F8" s="37"/>
    </row>
    <row r="9" spans="1:13" ht="14.65" customHeight="1" x14ac:dyDescent="0.25">
      <c r="E9" s="29"/>
      <c r="F9" s="38"/>
      <c r="H9" s="63"/>
      <c r="I9" s="61" t="s">
        <v>166</v>
      </c>
      <c r="J9" s="61"/>
      <c r="K9" s="25"/>
      <c r="L9" s="64"/>
    </row>
    <row r="10" spans="1:13" ht="7.35" customHeight="1" x14ac:dyDescent="0.25">
      <c r="E10" s="29"/>
      <c r="F10" s="37"/>
      <c r="I10" s="25"/>
      <c r="J10" s="25"/>
      <c r="K10" s="25"/>
    </row>
    <row r="11" spans="1:13" ht="14.65" customHeight="1" x14ac:dyDescent="0.25">
      <c r="E11" s="29"/>
      <c r="F11" s="38"/>
      <c r="H11" s="133" t="s">
        <v>10</v>
      </c>
      <c r="I11" s="61" t="s">
        <v>167</v>
      </c>
      <c r="J11" s="61"/>
      <c r="K11" s="25"/>
      <c r="L11" s="64"/>
    </row>
    <row r="12" spans="1:13" ht="7.35" customHeight="1" x14ac:dyDescent="0.25">
      <c r="E12" s="29"/>
      <c r="F12" s="38"/>
      <c r="I12" s="61"/>
      <c r="J12" s="61"/>
      <c r="K12" s="25"/>
      <c r="L12" s="64"/>
    </row>
    <row r="13" spans="1:13" ht="14.65" customHeight="1" x14ac:dyDescent="0.25">
      <c r="E13" s="29"/>
      <c r="F13" s="38"/>
      <c r="H13" s="134" t="s">
        <v>10</v>
      </c>
      <c r="I13" s="61" t="s">
        <v>8</v>
      </c>
      <c r="J13" s="61"/>
      <c r="K13" s="25"/>
      <c r="L13" s="64"/>
    </row>
    <row r="14" spans="1:13" ht="7.35" customHeight="1" x14ac:dyDescent="0.25">
      <c r="E14" s="29"/>
      <c r="F14" s="38"/>
      <c r="H14" s="25"/>
      <c r="I14" s="61"/>
      <c r="J14" s="61"/>
      <c r="K14" s="25"/>
      <c r="L14" s="64"/>
    </row>
    <row r="15" spans="1:13" ht="14.65" customHeight="1" x14ac:dyDescent="0.25">
      <c r="E15" s="29"/>
      <c r="F15" s="38"/>
      <c r="H15" s="135" t="s">
        <v>10</v>
      </c>
      <c r="I15" s="61" t="s">
        <v>39</v>
      </c>
      <c r="J15" s="61"/>
      <c r="K15" s="25"/>
      <c r="L15" s="64"/>
    </row>
    <row r="16" spans="1:13" ht="7.35" customHeight="1" x14ac:dyDescent="0.25">
      <c r="E16" s="29"/>
      <c r="F16" s="38"/>
      <c r="I16" s="61"/>
      <c r="J16" s="61"/>
      <c r="K16" s="25"/>
      <c r="L16" s="64"/>
    </row>
    <row r="17" spans="5:14" ht="14.65" customHeight="1" x14ac:dyDescent="0.25">
      <c r="E17" s="29"/>
      <c r="F17" s="38"/>
      <c r="H17" s="65"/>
      <c r="I17" s="61" t="s">
        <v>9</v>
      </c>
      <c r="J17" s="61"/>
      <c r="K17" s="62" t="s">
        <v>47</v>
      </c>
      <c r="L17" s="64"/>
    </row>
    <row r="18" spans="5:14" ht="14.65" customHeight="1" x14ac:dyDescent="0.25">
      <c r="E18" s="29"/>
      <c r="F18" s="38"/>
      <c r="I18" s="61" t="s">
        <v>36</v>
      </c>
      <c r="J18" s="61"/>
      <c r="K18" s="25"/>
      <c r="L18" s="64"/>
    </row>
    <row r="19" spans="5:14" ht="7.35" customHeight="1" x14ac:dyDescent="0.25">
      <c r="E19" s="29"/>
      <c r="F19" s="38"/>
      <c r="I19" s="25"/>
      <c r="J19" s="25"/>
      <c r="K19" s="25"/>
    </row>
    <row r="20" spans="5:14" ht="14.65" customHeight="1" x14ac:dyDescent="0.25">
      <c r="E20" s="29"/>
      <c r="F20" s="37"/>
      <c r="H20" s="66"/>
      <c r="I20" s="61" t="s">
        <v>11</v>
      </c>
      <c r="J20" s="61"/>
      <c r="K20" s="70" t="s">
        <v>48</v>
      </c>
      <c r="L20" s="64"/>
    </row>
    <row r="21" spans="5:14" ht="14.65" customHeight="1" x14ac:dyDescent="0.25">
      <c r="E21" s="29"/>
      <c r="F21" s="37"/>
      <c r="I21" s="61" t="s">
        <v>37</v>
      </c>
      <c r="J21" s="61"/>
      <c r="K21" s="25"/>
      <c r="L21" s="64"/>
    </row>
    <row r="22" spans="5:14" ht="14.65" customHeight="1" x14ac:dyDescent="0.25">
      <c r="E22" s="29"/>
      <c r="F22" s="59"/>
      <c r="G22" s="67"/>
      <c r="H22" s="67"/>
      <c r="I22" s="68"/>
      <c r="J22" s="68"/>
      <c r="K22" s="67"/>
      <c r="L22" s="68"/>
    </row>
    <row r="23" spans="5:14" ht="7.35" customHeight="1" x14ac:dyDescent="0.25">
      <c r="E23" s="29"/>
      <c r="F23" s="37"/>
      <c r="I23" s="64"/>
      <c r="J23" s="64"/>
      <c r="L23" s="64"/>
    </row>
    <row r="24" spans="5:14" ht="14.65" customHeight="1" x14ac:dyDescent="0.25">
      <c r="E24" s="29"/>
      <c r="F24" s="245"/>
      <c r="G24" s="138" t="s">
        <v>82</v>
      </c>
    </row>
    <row r="25" spans="5:14" ht="14.65" customHeight="1" x14ac:dyDescent="0.25">
      <c r="E25" s="29"/>
      <c r="F25" s="38"/>
      <c r="M25" s="29"/>
      <c r="N25" s="29"/>
    </row>
    <row r="26" spans="5:14" ht="14.65" customHeight="1" x14ac:dyDescent="0.25">
      <c r="E26" s="29"/>
      <c r="F26" s="38"/>
      <c r="M26" s="29"/>
      <c r="N26" s="29"/>
    </row>
    <row r="27" spans="5:14" ht="14.65" customHeight="1" x14ac:dyDescent="0.25">
      <c r="E27" s="29"/>
      <c r="F27" s="38"/>
      <c r="M27" s="29"/>
      <c r="N27" s="29"/>
    </row>
    <row r="28" spans="5:14" ht="14.65" customHeight="1" x14ac:dyDescent="0.25">
      <c r="E28" s="29"/>
      <c r="F28" s="38"/>
      <c r="M28" s="29"/>
      <c r="N28" s="29"/>
    </row>
    <row r="29" spans="5:14" ht="14.65" customHeight="1" x14ac:dyDescent="0.25">
      <c r="E29" s="29"/>
      <c r="F29" s="38"/>
      <c r="M29" s="29"/>
      <c r="N29" s="29"/>
    </row>
    <row r="30" spans="5:14" ht="14.65" customHeight="1" x14ac:dyDescent="0.25">
      <c r="E30" s="29"/>
      <c r="F30" s="38"/>
      <c r="M30" s="29"/>
      <c r="N30" s="29"/>
    </row>
    <row r="31" spans="5:14" ht="14.65" customHeight="1" x14ac:dyDescent="0.25">
      <c r="E31" s="29"/>
      <c r="F31" s="38"/>
      <c r="M31" s="29"/>
      <c r="N31" s="29"/>
    </row>
    <row r="32" spans="5:14" ht="14.65" customHeight="1" x14ac:dyDescent="0.25">
      <c r="E32" s="29"/>
      <c r="F32" s="38"/>
      <c r="M32" s="29"/>
      <c r="N32" s="29"/>
    </row>
    <row r="33" spans="1:14" ht="14.65" customHeight="1" x14ac:dyDescent="0.25">
      <c r="E33" s="29"/>
      <c r="F33" s="38"/>
      <c r="M33" s="29"/>
      <c r="N33" s="29"/>
    </row>
    <row r="34" spans="1:14" x14ac:dyDescent="0.25">
      <c r="B34" s="67"/>
      <c r="C34" s="67"/>
      <c r="D34" s="67"/>
      <c r="E34" s="67"/>
      <c r="F34" s="69"/>
      <c r="G34" s="67"/>
      <c r="H34" s="67"/>
      <c r="I34" s="67"/>
      <c r="J34" s="67"/>
      <c r="K34" s="67"/>
      <c r="L34" s="67"/>
    </row>
    <row r="35" spans="1:14" ht="7.35" customHeight="1" x14ac:dyDescent="0.25"/>
    <row r="36" spans="1:14" x14ac:dyDescent="0.25">
      <c r="A36" s="23"/>
      <c r="B36" s="138" t="s">
        <v>7</v>
      </c>
      <c r="D36" s="5"/>
    </row>
    <row r="37" spans="1:14" ht="7.35" customHeight="1" x14ac:dyDescent="0.25"/>
    <row r="38" spans="1:14" x14ac:dyDescent="0.25">
      <c r="B38" s="23"/>
      <c r="C38" s="252" t="s">
        <v>41</v>
      </c>
      <c r="D38" s="252"/>
      <c r="E38" s="252"/>
      <c r="F38" s="240"/>
      <c r="G38" s="240"/>
      <c r="H38" s="240"/>
    </row>
    <row r="39" spans="1:14" x14ac:dyDescent="0.25">
      <c r="C39" s="253" t="s">
        <v>38</v>
      </c>
      <c r="D39" s="253"/>
      <c r="E39" s="253"/>
      <c r="F39" s="241"/>
      <c r="G39" s="241"/>
      <c r="H39" s="241"/>
    </row>
    <row r="40" spans="1:14" x14ac:dyDescent="0.25">
      <c r="C40" s="253" t="s">
        <v>33</v>
      </c>
      <c r="D40" s="253"/>
      <c r="E40" s="253"/>
      <c r="F40" s="241"/>
      <c r="G40" s="241"/>
      <c r="H40" s="241"/>
    </row>
    <row r="41" spans="1:14" x14ac:dyDescent="0.25">
      <c r="C41" s="253" t="s">
        <v>83</v>
      </c>
      <c r="D41" s="253"/>
      <c r="E41" s="253"/>
      <c r="F41" s="241"/>
      <c r="G41" s="241"/>
      <c r="H41" s="241"/>
    </row>
    <row r="42" spans="1:14" x14ac:dyDescent="0.25">
      <c r="C42" s="253" t="s">
        <v>34</v>
      </c>
      <c r="D42" s="253"/>
      <c r="E42" s="253"/>
      <c r="F42" s="241"/>
      <c r="G42" s="241"/>
      <c r="H42" s="241"/>
    </row>
    <row r="43" spans="1:14" x14ac:dyDescent="0.25">
      <c r="C43" s="250" t="s">
        <v>268</v>
      </c>
      <c r="D43" s="250"/>
      <c r="E43" s="250"/>
      <c r="F43" s="242"/>
      <c r="G43" s="242"/>
      <c r="H43" s="242"/>
    </row>
    <row r="44" spans="1:14" x14ac:dyDescent="0.25">
      <c r="C44" s="250" t="s">
        <v>418</v>
      </c>
      <c r="D44" s="250"/>
      <c r="E44" s="250"/>
      <c r="F44" s="243"/>
      <c r="G44" s="243"/>
      <c r="H44" s="243"/>
    </row>
    <row r="45" spans="1:14" x14ac:dyDescent="0.25">
      <c r="C45" s="250" t="s">
        <v>419</v>
      </c>
      <c r="D45" s="250"/>
      <c r="E45" s="250"/>
      <c r="F45" s="242"/>
      <c r="G45" s="242"/>
      <c r="H45" s="242"/>
    </row>
    <row r="46" spans="1:14" x14ac:dyDescent="0.25">
      <c r="C46" s="250" t="s">
        <v>420</v>
      </c>
      <c r="D46" s="250"/>
      <c r="E46" s="250"/>
      <c r="F46" s="242"/>
      <c r="G46" s="242"/>
      <c r="H46" s="242"/>
    </row>
    <row r="47" spans="1:14" x14ac:dyDescent="0.25">
      <c r="C47" s="250" t="s">
        <v>421</v>
      </c>
      <c r="D47" s="250"/>
      <c r="E47" s="250"/>
      <c r="F47" s="242"/>
      <c r="G47" s="242"/>
      <c r="H47" s="242"/>
    </row>
    <row r="48" spans="1:14" x14ac:dyDescent="0.25">
      <c r="C48" s="250" t="s">
        <v>422</v>
      </c>
      <c r="D48" s="250"/>
      <c r="E48" s="250"/>
      <c r="F48" s="242"/>
      <c r="G48" s="242"/>
      <c r="H48" s="242"/>
    </row>
    <row r="49" spans="1:14" x14ac:dyDescent="0.25">
      <c r="C49" s="250" t="s">
        <v>423</v>
      </c>
      <c r="D49" s="250"/>
      <c r="E49" s="250"/>
      <c r="F49" s="242"/>
      <c r="G49" s="242"/>
      <c r="H49" s="242"/>
    </row>
    <row r="50" spans="1:14" x14ac:dyDescent="0.25">
      <c r="C50" s="251" t="s">
        <v>424</v>
      </c>
      <c r="D50" s="251"/>
      <c r="E50" s="251"/>
      <c r="F50" s="244"/>
      <c r="G50" s="244"/>
      <c r="H50" s="244"/>
    </row>
    <row r="51" spans="1:14" x14ac:dyDescent="0.25">
      <c r="C51" s="1"/>
      <c r="D51" s="1"/>
      <c r="E51" s="1"/>
      <c r="F51" s="1"/>
      <c r="G51" s="1"/>
      <c r="H51" s="1"/>
    </row>
    <row r="52" spans="1:14" x14ac:dyDescent="0.25">
      <c r="A52" s="26"/>
      <c r="B52" s="26"/>
      <c r="C52" s="26"/>
      <c r="D52" s="26"/>
      <c r="E52" s="26"/>
      <c r="F52" s="26"/>
      <c r="G52" s="26"/>
      <c r="H52" s="26"/>
      <c r="I52" s="26"/>
      <c r="J52" s="26"/>
      <c r="K52" s="26"/>
      <c r="L52" s="26"/>
      <c r="M52" s="26"/>
      <c r="N52" t="s">
        <v>13</v>
      </c>
    </row>
  </sheetData>
  <sheetProtection algorithmName="SHA-512" hashValue="+HNgJDs2UBe77HDIpx0Kvjw+DfDY607lhrVksQJx5+U2zTWmHLlfI8fDfQhlHtYQpkiOgiW2nHDaMf3wJjTcQg==" saltValue="dGtkIJO0In92plom1GIStQ==" spinCount="100000" sheet="1" objects="1" scenarios="1" selectLockedCells="1"/>
  <mergeCells count="16">
    <mergeCell ref="C50:E50"/>
    <mergeCell ref="C38:E38"/>
    <mergeCell ref="C39:E39"/>
    <mergeCell ref="C40:E40"/>
    <mergeCell ref="C41:E41"/>
    <mergeCell ref="C42:E42"/>
    <mergeCell ref="C44:E44"/>
    <mergeCell ref="C45:E45"/>
    <mergeCell ref="C46:E46"/>
    <mergeCell ref="C47:E47"/>
    <mergeCell ref="C48:E48"/>
    <mergeCell ref="C4:K4"/>
    <mergeCell ref="C6:K6"/>
    <mergeCell ref="C5:K5"/>
    <mergeCell ref="C43:E43"/>
    <mergeCell ref="C49:E49"/>
  </mergeCells>
  <hyperlinks>
    <hyperlink ref="C50" location="'Impact COVID-19'!A1" display="Voorziene impact van COVID-19-maatregelen op begrote kosten en opbrengsten in het boekjaar 2020" xr:uid="{870C7340-5823-4A1C-9A04-E7BF49FF6700}"/>
    <hyperlink ref="C45" location="Resultatenrekening!A1" display="Resultatenrekening!A1" xr:uid="{4AEE8E71-4EC7-4615-B0E1-3E5FFD18FA8E}"/>
    <hyperlink ref="C46" location="Toelichting!A1" display="Toelichting!A1" xr:uid="{89E8B564-5E7F-4364-AECB-31723521DD69}"/>
    <hyperlink ref="C47" location="Resultaatsverwerking!A1" display="7. Resultaatsverwerking" xr:uid="{DFC47C96-A054-410B-B2A1-8C0DE212930B}"/>
    <hyperlink ref="C43" location="Balans!A1" display="1. Balans" xr:uid="{1AD34847-FBDD-4C0E-8D20-3555F0A23A6C}"/>
    <hyperlink ref="C44:E44" location="'Toelichting balans'!A1" display="2. Toelichting bij balans" xr:uid="{98861F59-2675-4DD3-BD36-CF0DEC1530F4}"/>
  </hyperlinks>
  <pageMargins left="0.70866141732283472" right="0.70866141732283472" top="0.74803149606299213" bottom="0.74803149606299213" header="0.31496062992125984" footer="0.31496062992125984"/>
  <pageSetup paperSize="9" scale="58" fitToHeight="0" orientation="portrait" r:id="rId1"/>
  <headerFooter>
    <oddFooter>Pagina &amp;P van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02B17-3C0B-44AF-B44F-26DF67432DA6}">
  <sheetPr codeName="Blad10">
    <pageSetUpPr fitToPage="1"/>
  </sheetPr>
  <dimension ref="A1:CE104"/>
  <sheetViews>
    <sheetView showGridLines="0" zoomScaleNormal="100" workbookViewId="0">
      <pane xSplit="1" ySplit="4" topLeftCell="B5" activePane="bottomRight" state="frozen"/>
      <selection pane="topRight" activeCell="B1" sqref="B1"/>
      <selection pane="bottomLeft" activeCell="A5" sqref="A5"/>
      <selection pane="bottomRight"/>
    </sheetView>
  </sheetViews>
  <sheetFormatPr defaultColWidth="8.7109375" defaultRowHeight="14.65" customHeight="1" x14ac:dyDescent="0.2"/>
  <cols>
    <col min="1" max="1" width="2.42578125" style="25" customWidth="1"/>
    <col min="2" max="2" width="1.28515625" style="43" customWidth="1"/>
    <col min="3" max="4" width="1.28515625" style="44" customWidth="1"/>
    <col min="5" max="9" width="1.28515625" style="43" customWidth="1"/>
    <col min="10" max="10" width="36.42578125" style="43" customWidth="1"/>
    <col min="11" max="11" width="48.5703125" style="25" customWidth="1"/>
    <col min="12" max="12" width="10.5703125" style="127" customWidth="1"/>
    <col min="13" max="13" width="16.42578125" style="100" customWidth="1"/>
    <col min="14" max="14" width="16.42578125" style="101" hidden="1" customWidth="1"/>
    <col min="15" max="15" width="1.28515625" style="25" customWidth="1"/>
    <col min="16" max="22" width="1.28515625" style="25" hidden="1" customWidth="1"/>
    <col min="23" max="23" width="2.42578125" style="25" hidden="1" customWidth="1"/>
    <col min="24" max="25" width="9.28515625" style="25" hidden="1" customWidth="1"/>
    <col min="26" max="34" width="9" style="25" hidden="1" customWidth="1"/>
    <col min="35" max="36" width="9.28515625" style="25" hidden="1" customWidth="1"/>
    <col min="37" max="40" width="9" style="25" hidden="1" customWidth="1"/>
    <col min="41" max="44" width="9" style="102" hidden="1" customWidth="1"/>
    <col min="45" max="56" width="9" style="25" hidden="1" customWidth="1"/>
    <col min="57" max="57" width="2.42578125" style="103" customWidth="1"/>
    <col min="58" max="16384" width="8.7109375" style="25"/>
  </cols>
  <sheetData>
    <row r="1" spans="1:83" ht="24" customHeight="1" x14ac:dyDescent="0.2">
      <c r="A1" s="40"/>
      <c r="B1" s="41"/>
      <c r="C1" s="41"/>
      <c r="D1" s="41"/>
      <c r="E1" s="41"/>
      <c r="F1" s="41"/>
      <c r="G1" s="41"/>
      <c r="H1" s="41"/>
      <c r="I1" s="41"/>
      <c r="J1" s="41"/>
      <c r="K1" s="150"/>
      <c r="L1" s="150"/>
      <c r="X1" s="148" t="str">
        <f ca="1">IF(SUM(AE102:AF102, AO102:AP102, AS102:AX102)=1, Fout_zonder_rij_enkel, IF(SUM(AE102:AF102, AO102:AP102, AS102:AX102)&gt;1, SUM(AE102:AF102, AO102:AP102, AS102:AX102)&amp;Fout_zonder_rij_meer, IF(SUM(X102, AC102:AD102)&lt;&gt;0, "Vul het blad in.", "")))</f>
        <v>Vul het blad in.</v>
      </c>
    </row>
    <row r="2" spans="1:83" customFormat="1" ht="14.1" customHeight="1" x14ac:dyDescent="0.25">
      <c r="B2" s="254" t="str">
        <f>"BALANS "&amp;Datum_werkingsjaar</f>
        <v>BALANS 2024</v>
      </c>
      <c r="C2" s="254"/>
      <c r="D2" s="254"/>
      <c r="E2" s="254"/>
      <c r="F2" s="254"/>
      <c r="G2" s="254"/>
      <c r="H2" s="254"/>
      <c r="I2" s="254"/>
      <c r="J2" s="254"/>
      <c r="K2" s="150"/>
      <c r="L2" s="151"/>
      <c r="X2" s="202" t="s">
        <v>369</v>
      </c>
      <c r="AC2" s="79" t="s">
        <v>370</v>
      </c>
      <c r="AI2" s="202" t="s">
        <v>371</v>
      </c>
      <c r="BE2" s="76"/>
    </row>
    <row r="3" spans="1:83" s="31" customFormat="1" ht="9.6" customHeight="1" x14ac:dyDescent="0.25">
      <c r="B3" s="254"/>
      <c r="C3" s="254"/>
      <c r="D3" s="254"/>
      <c r="E3" s="254"/>
      <c r="F3" s="254"/>
      <c r="G3" s="254"/>
      <c r="H3" s="254"/>
      <c r="I3" s="254"/>
      <c r="J3" s="254"/>
      <c r="K3" s="78"/>
      <c r="L3" s="78"/>
      <c r="M3"/>
      <c r="N3"/>
      <c r="X3" s="203" t="s">
        <v>372</v>
      </c>
      <c r="Y3" s="79" t="s">
        <v>92</v>
      </c>
      <c r="Z3" s="25"/>
      <c r="AA3" s="79" t="s">
        <v>300</v>
      </c>
      <c r="AB3" s="25"/>
      <c r="AC3" s="204" t="b">
        <v>1</v>
      </c>
      <c r="AD3" s="205" t="b">
        <v>0</v>
      </c>
      <c r="AE3" s="79" t="s">
        <v>302</v>
      </c>
      <c r="AF3" s="25"/>
      <c r="AG3" s="79" t="s">
        <v>301</v>
      </c>
      <c r="AH3" s="25"/>
      <c r="AI3" s="203" t="s">
        <v>133</v>
      </c>
      <c r="AJ3" s="25"/>
      <c r="AK3" s="79" t="s">
        <v>129</v>
      </c>
      <c r="AL3" s="25"/>
      <c r="AM3" s="25" t="s">
        <v>126</v>
      </c>
      <c r="AN3" s="25"/>
      <c r="AO3" s="106" t="s">
        <v>20</v>
      </c>
      <c r="AP3" s="102"/>
      <c r="AQ3" s="102" t="s">
        <v>136</v>
      </c>
      <c r="AR3" s="102"/>
      <c r="AS3" s="25" t="s">
        <v>128</v>
      </c>
      <c r="AT3" s="25"/>
      <c r="AU3" s="25" t="s">
        <v>427</v>
      </c>
      <c r="AV3" s="25"/>
      <c r="AW3" s="25" t="s">
        <v>373</v>
      </c>
      <c r="AX3" s="25"/>
      <c r="AY3" s="25"/>
      <c r="AZ3" s="25"/>
      <c r="BA3" s="79" t="s">
        <v>14</v>
      </c>
      <c r="BB3" s="25"/>
      <c r="BC3" s="25"/>
      <c r="BD3" s="25"/>
      <c r="BE3" s="103"/>
    </row>
    <row r="4" spans="1:83" s="111" customFormat="1" ht="14.65" customHeight="1" x14ac:dyDescent="0.25">
      <c r="A4" s="75"/>
      <c r="B4" s="107" t="s">
        <v>40</v>
      </c>
      <c r="C4" s="107"/>
      <c r="D4" s="107"/>
      <c r="E4" s="107"/>
      <c r="F4" s="107"/>
      <c r="G4" s="107"/>
      <c r="H4" s="107"/>
      <c r="I4" s="107"/>
      <c r="J4" s="107"/>
      <c r="K4" s="75"/>
      <c r="L4" s="107" t="s">
        <v>0</v>
      </c>
      <c r="M4" s="108" t="str">
        <f>"Boekjaar "&amp;Datum_werkingsjaar</f>
        <v>Boekjaar 2024</v>
      </c>
      <c r="N4" s="108" t="s">
        <v>84</v>
      </c>
      <c r="O4" s="75"/>
      <c r="P4" s="75"/>
      <c r="Q4" s="75"/>
      <c r="R4" s="75"/>
      <c r="S4" s="75"/>
      <c r="T4" s="75"/>
      <c r="U4" s="75"/>
      <c r="V4" s="75"/>
      <c r="W4" s="75"/>
      <c r="X4" s="206" t="s">
        <v>374</v>
      </c>
      <c r="Y4" s="80" t="str">
        <f>"""+"" én ""-"""</f>
        <v>"+" én "-"</v>
      </c>
      <c r="Z4" s="45" t="str">
        <f xml:space="preserve"> "Enkel ""-"""</f>
        <v>Enkel "-"</v>
      </c>
      <c r="AA4" s="80" t="str">
        <f>SUBSTITUTE(ADDRESS(1, COLUMN(M3), 4, 1), "1", "")</f>
        <v>M</v>
      </c>
      <c r="AB4" s="45" t="str">
        <f>SUBSTITUTE(ADDRESS(1, COLUMN(N3), 4, 1), "1", "")</f>
        <v>N</v>
      </c>
      <c r="AC4" s="80" t="str">
        <f>SUBSTITUTE(ADDRESS(1, COLUMN(M3), 4, 1), "1", "")</f>
        <v>M</v>
      </c>
      <c r="AD4" s="45" t="str">
        <f>SUBSTITUTE(ADDRESS(1, COLUMN(N3), 4, 1), "1", "")</f>
        <v>N</v>
      </c>
      <c r="AE4" s="80" t="str">
        <f>SUBSTITUTE(ADDRESS(1, COLUMN(M3), 4, 1), "1", "")</f>
        <v>M</v>
      </c>
      <c r="AF4" s="45" t="str">
        <f>SUBSTITUTE(ADDRESS(1, COLUMN(N3), 4, 1), "1", "")</f>
        <v>N</v>
      </c>
      <c r="AG4" s="80" t="str">
        <f>SUBSTITUTE(ADDRESS(1, COLUMN(M4), 4, 1), "1", "")</f>
        <v>M</v>
      </c>
      <c r="AH4" s="45" t="str">
        <f>SUBSTITUTE(ADDRESS(1, COLUMN(N4), 4, 1), "1", "")</f>
        <v>N</v>
      </c>
      <c r="AI4" s="206" t="s">
        <v>1</v>
      </c>
      <c r="AJ4" s="45" t="s">
        <v>2</v>
      </c>
      <c r="AK4" s="81" t="str">
        <f>SUBSTITUTE(ADDRESS(1, COLUMN(M3), 4, 1), "1", "")</f>
        <v>M</v>
      </c>
      <c r="AL4" s="46" t="str">
        <f>SUBSTITUTE(ADDRESS(1, COLUMN(N3), 4, 1), "1", "")</f>
        <v>N</v>
      </c>
      <c r="AM4" s="90" t="str">
        <f>SUBSTITUTE(ADDRESS(1, COLUMN(M3), 4, 1), "1", "")</f>
        <v>M</v>
      </c>
      <c r="AN4" s="46" t="str">
        <f>SUBSTITUTE(ADDRESS(1, COLUMN(N3), 4, 1), "1", "")</f>
        <v>N</v>
      </c>
      <c r="AO4" s="82" t="str">
        <f>SUBSTITUTE(ADDRESS(1, COLUMN(M3), 4, 1), "1", "")</f>
        <v>M</v>
      </c>
      <c r="AP4" s="47" t="str">
        <f>SUBSTITUTE(ADDRESS(1, COLUMN(N3), 4, 1), "1", "")</f>
        <v>N</v>
      </c>
      <c r="AQ4" s="84" t="str">
        <f>SUBSTITUTE(ADDRESS(1, COLUMN(M3), 4, 1), "1", "")</f>
        <v>M</v>
      </c>
      <c r="AR4" s="47" t="str">
        <f>SUBSTITUTE(ADDRESS(1, COLUMN(N3), 4, 1), "1", "")</f>
        <v>N</v>
      </c>
      <c r="AS4" s="86" t="str">
        <f>SUBSTITUTE(ADDRESS(1, COLUMN(M3), 4, 1), "1", "")</f>
        <v>M</v>
      </c>
      <c r="AT4" s="45" t="str">
        <f>SUBSTITUTE(ADDRESS(1, COLUMN(N3), 4, 1), "1", "")</f>
        <v>N</v>
      </c>
      <c r="AU4" s="86" t="str">
        <f>SUBSTITUTE(ADDRESS(1, COLUMN(M3), 4, 1), "1", "")</f>
        <v>M</v>
      </c>
      <c r="AV4" s="45" t="str">
        <f>SUBSTITUTE(ADDRESS(1, COLUMN(N3), 4, 1), "1", "")</f>
        <v>N</v>
      </c>
      <c r="AW4" s="165" t="str">
        <f>SUBSTITUTE(ADDRESS(1, COLUMN(M3), 4, 1), "1", "")</f>
        <v>M</v>
      </c>
      <c r="AX4" s="45" t="str">
        <f>SUBSTITUTE(ADDRESS(1, COLUMN(N3), 4, 1), "1", "")</f>
        <v>N</v>
      </c>
      <c r="AY4" s="109" t="s">
        <v>375</v>
      </c>
      <c r="AZ4" s="88" t="s">
        <v>30</v>
      </c>
      <c r="BA4" s="80" t="str">
        <f>SUBSTITUTE(ADDRESS(1, COLUMN(M3), 4, 1), "1", "")</f>
        <v>M</v>
      </c>
      <c r="BB4" s="45" t="str">
        <f>SUBSTITUTE(ADDRESS(1, COLUMN(N3), 4, 1), "1", "")</f>
        <v>N</v>
      </c>
      <c r="BC4" s="109" t="s">
        <v>31</v>
      </c>
      <c r="BD4" s="45" t="s">
        <v>85</v>
      </c>
      <c r="BE4" s="110"/>
      <c r="CE4" s="99" t="s">
        <v>141</v>
      </c>
    </row>
    <row r="5" spans="1:83" s="27" customFormat="1" ht="14.1" customHeight="1" x14ac:dyDescent="0.25">
      <c r="A5" s="76" t="str">
        <f ca="1">IF(AZ5&lt;&gt;"", "✘", "")</f>
        <v/>
      </c>
      <c r="B5" s="112"/>
      <c r="C5" s="112" t="s">
        <v>172</v>
      </c>
      <c r="D5" s="112"/>
      <c r="E5" s="112"/>
      <c r="F5" s="112"/>
      <c r="G5" s="112"/>
      <c r="H5" s="112"/>
      <c r="I5" s="112"/>
      <c r="J5" s="112"/>
      <c r="K5" s="30"/>
      <c r="L5" s="113" t="s">
        <v>173</v>
      </c>
      <c r="M5" s="114">
        <f>SUM(M6:M7,M26)</f>
        <v>0</v>
      </c>
      <c r="N5" s="114"/>
      <c r="O5" s="30"/>
      <c r="P5" s="30"/>
      <c r="Q5" s="30"/>
      <c r="R5" s="30"/>
      <c r="S5" s="30"/>
      <c r="T5" s="30"/>
      <c r="X5" s="207">
        <f>IF(AND(
IF(AC$3, M5&lt;&gt;0, TRUE),
IF(AD$3, N5&lt;&gt;0, TRUE)),
0, 1)</f>
        <v>1</v>
      </c>
      <c r="Y5" s="91"/>
      <c r="AA5" s="172"/>
      <c r="AB5" s="173"/>
      <c r="AC5" s="91"/>
      <c r="AD5" s="27">
        <v>-1</v>
      </c>
      <c r="AE5" s="91" t="str">
        <f>IF(AND(M5&lt;&gt;0, M48&lt;&gt;0), IF(ROUND(M5, 2)&lt;&gt;ROUND(M48, 2), "| Veld '"&amp;AE$4&amp;ROW()&amp;"': Activa niet gelijk aan passiva.  ", ""), "")</f>
        <v/>
      </c>
      <c r="AF5" s="27" t="str">
        <f>IF(AND(N5&lt;&gt;0, N48&lt;&gt;0), IF(ROUND(N5, 2)&lt;&gt;ROUND(N48, 2), "| Veld '"&amp;AF$4&amp;ROW()&amp;"': Activa niet gelijk aan passiva.  ", ""), "")</f>
        <v/>
      </c>
      <c r="AG5" s="91"/>
      <c r="AI5" s="207">
        <f t="shared" ref="AI5" si="0">IF(C5&lt;&gt;"",1,IF(D5&lt;&gt;"",2,IF(E5&lt;&gt;"",3,IF(F5&lt;&gt;"",4,IF(G5&lt;&gt;"",5,IF(H5&lt;&gt;"",6,IF(I5&lt;&gt;"",7,IF(J5&lt;&gt;"",8))))))))</f>
        <v>1</v>
      </c>
      <c r="AJ5" s="27">
        <f>IF($AI6&gt;$AI5, IFERROR(MATCH($AI5, $AI6:$AI$100, 0)-1, ROW($AJ$100)-ROW()), "")</f>
        <v>42</v>
      </c>
      <c r="AK5" s="91">
        <f t="shared" ref="AK5" ca="1" si="1">IF(AC5&lt;&gt;-1, IF(AA5&lt;&gt;"", AA5, IF($AJ5&lt;&gt;"", SUMIF(OFFSET($AI5, 1, 0, $AJ5), $AI5+1, OFFSET(M5, 1, 0, $AJ5)), M5)), "")</f>
        <v>0</v>
      </c>
      <c r="AL5" s="27" t="str">
        <f t="shared" ref="AL5" ca="1" si="2">IF(AD5&lt;&gt;-1, IF(AB5&lt;&gt;"", AB5, IF($AJ5&lt;&gt;"", SUMIF(OFFSET($AI5, 1, 0, $AJ5), $AI5+1, OFFSET(N5, 1, 0, $AJ5)), N5)), "")</f>
        <v/>
      </c>
      <c r="AM5" s="87">
        <f t="shared" ref="AM5" ca="1" si="3">IF(AK5&lt;&gt;0, AK5, M5)</f>
        <v>0</v>
      </c>
      <c r="AN5" s="27" t="str">
        <f t="shared" ref="AN5" ca="1" si="4">IF(AL5&lt;&gt;0, AL5, N5)</f>
        <v/>
      </c>
      <c r="AO5" s="83" t="str">
        <f t="shared" ref="AO5" ca="1" si="5">IF(AC5&lt;&gt;-1, IF(ISTEXT(M5), IFERROR(IF(SEARCH(".", M5)&lt;&gt;0, "| Veld '"&amp;AO$4&amp;ROW()&amp;"': "&amp;Fout_punt), "| Veld '"&amp;AO$4&amp;ROW()&amp;"': "&amp;Fout_geen_getal), IF(M5&lt;&gt;AM5, "| Veld '"&amp;AO$4&amp;ROW()&amp;"': "&amp;Fout_som&amp;TEXT(AM5,"#.##0,00 €")&amp;"  ", IF($Z5&lt;&gt;0, IF(M5&gt;0, "| Veld '"&amp;AO$4&amp;ROW()&amp;"': "&amp;Fout_positief, ""), IF($Y5&lt;&gt;1, IF(M5&lt;0, "| Veld '"&amp;AO$4&amp;ROW()&amp;"': "&amp;Fout_negatief, ""), "")))), "")</f>
        <v/>
      </c>
      <c r="AP5" s="30" t="str">
        <f t="shared" ref="AP5" si="6">IF(AD5&lt;&gt;-1, IF(ISTEXT(N5), IFERROR(IF(SEARCH(".", N5)&lt;&gt;0, "| Veld '"&amp;AP$4&amp;ROW()&amp;"': "&amp;Fout_punt), "| Veld '"&amp;AP$4&amp;ROW()&amp;"': "&amp;Fout_geen_getal), IF(N5&lt;&gt;AN5, "| Veld '"&amp;AP$4&amp;ROW()&amp;"': "&amp;Fout_som&amp;TEXT(AN5,"#.##0,00 €")&amp;"  ", IF($Z5&lt;&gt;0, IF(N5&gt;0, "| Veld '"&amp;AP$4&amp;ROW()&amp;"': "&amp;Fout_positief, ""), IF($Y5&lt;&gt;1, IF(N5&lt;0, "| Veld '"&amp;AP$4&amp;ROW()&amp;"': "&amp;Fout_negatief, ""), "")))), "")</f>
        <v/>
      </c>
      <c r="AQ5" s="85" t="str">
        <f ca="1">IF(AO5&lt;&gt;"", ROW(), "")</f>
        <v/>
      </c>
      <c r="AR5" s="30" t="str">
        <f>IF(AP5&lt;&gt;"", ROW(), "")</f>
        <v/>
      </c>
      <c r="AS5" s="87" t="str">
        <f ca="1">IF(AK5&lt;&gt;AM5, "| Veld '"&amp;AS$4&amp;ROW()&amp;"': "&amp;Info_lege_velden, "")</f>
        <v/>
      </c>
      <c r="AT5" s="27" t="str">
        <f ca="1">IF(AL5&lt;&gt;AN5, "| Veld '"&amp;AT$4&amp;ROW()&amp;"': "&amp;Info_lege_velden, "")</f>
        <v/>
      </c>
      <c r="AU5" s="87" t="str">
        <f>IF(AC5&gt;0, "| Veld '"&amp;AU$4&amp;ROW()&amp;"': Dit veld is verplicht.  ", "")</f>
        <v/>
      </c>
      <c r="AV5" s="27" t="str">
        <f>IF(AD5&gt;0, "| Veld '"&amp;AV$4&amp;ROW()&amp;"': Dit veld is verplicht.  ", "")</f>
        <v/>
      </c>
      <c r="AW5" s="166" t="str">
        <f t="shared" ref="AW5" si="7">IF(AC5&lt;0, IF(M5&lt;&gt;0, "| Veld '"&amp;AW$4&amp;ROW()&amp;"'"&amp;Fout_redundant, ""), "")</f>
        <v/>
      </c>
      <c r="AX5" s="27" t="str">
        <f t="shared" ref="AX5" si="8">IF(AD5&lt;0, IF(N5&lt;&gt;0, "| Veld '"&amp;AX$4&amp;ROW()&amp;"'"&amp;Fout_redundant, ""), "")</f>
        <v/>
      </c>
      <c r="AY5" s="174"/>
      <c r="AZ5" s="89" t="str">
        <f ca="1">_xlfn.CONCAT(AO5:AP5, AS5:AT5, AU5:AV5, AW5:AX5, AE5:AF5)</f>
        <v/>
      </c>
      <c r="BA5" s="116" t="str">
        <f t="shared" ref="BA5" ca="1" si="9">IF($AJ5&lt;&gt;"", IF(SUMIF(OFFSET($AI5, 1, 0, $AJ5), "&gt;"&amp;$AI5, OFFSET(AQ5, 1, 0, $AJ5))&lt;&gt;0, IFERROR( "| Veld '"&amp;BA$4&amp;ROW()&amp;"': "&amp;Waarschuwing_1&amp;_xlfn.TEXTJOIN(" &amp; ", TRUE, OFFSET(AQ5,1,0,$AJ5))&amp;" in kolom '"&amp;BA$4&amp;"'"&amp;Waarschuwing_2, "| Veld '"&amp;BA$4&amp;ROW()&amp;"': "&amp;Waarschuwing_legacy), ""), "")</f>
        <v/>
      </c>
      <c r="BB5" s="117" t="str">
        <f t="shared" ref="BB5" ca="1" si="10">IF($AJ5&lt;&gt;"", IF(SUMIF(OFFSET($AI5, 1, 0, $AJ5), "&gt;"&amp;$AI5, OFFSET(AR5, 1, 0, $AJ5))&lt;&gt;0, IFERROR( "| Veld '"&amp;BB$4&amp;ROW()&amp;"': "&amp;Waarschuwing_1&amp;_xlfn.TEXTJOIN(" &amp; ", TRUE, OFFSET(AR5,1,0,$AJ5))&amp;" in kolom '"&amp;BB$4&amp;"'"&amp;Waarschuwing_2, "| Veld '"&amp;BB$4&amp;ROW()&amp;"': "&amp;Waarschuwing_legacy), ""), "")</f>
        <v/>
      </c>
      <c r="BC5" s="118" t="str">
        <f t="shared" ref="BC5" ca="1" si="11">_xlfn.CONCAT(BA5:BB5, AG5:AH5)</f>
        <v/>
      </c>
      <c r="BE5" s="28" t="str">
        <f ca="1">IF($AZ5&lt;&gt;"", $AZ5, $BC5)</f>
        <v/>
      </c>
    </row>
    <row r="6" spans="1:83" s="27" customFormat="1" ht="14.1" customHeight="1" x14ac:dyDescent="0.25">
      <c r="A6" s="76" t="str">
        <f t="shared" ref="A6:A69" ca="1" si="12">IF(AZ6&lt;&gt;"", "✘", "")</f>
        <v/>
      </c>
      <c r="B6" s="119"/>
      <c r="C6" s="119" t="s">
        <v>35</v>
      </c>
      <c r="D6" s="119" t="s">
        <v>174</v>
      </c>
      <c r="E6" s="119"/>
      <c r="F6" s="119"/>
      <c r="G6" s="119"/>
      <c r="H6" s="119"/>
      <c r="I6" s="119"/>
      <c r="J6" s="119"/>
      <c r="L6" s="120">
        <v>20</v>
      </c>
      <c r="M6" s="121"/>
      <c r="N6" s="121"/>
      <c r="X6" s="207"/>
      <c r="Y6" s="91"/>
      <c r="AA6" s="172"/>
      <c r="AB6" s="173"/>
      <c r="AC6" s="91"/>
      <c r="AD6" s="27">
        <v>-1</v>
      </c>
      <c r="AE6" s="91"/>
      <c r="AG6" s="91"/>
      <c r="AI6" s="207">
        <f t="shared" ref="AI6:AI69" si="13">IF(C6&lt;&gt;"",1,IF(D6&lt;&gt;"",2,IF(E6&lt;&gt;"",3,IF(F6&lt;&gt;"",4,IF(G6&lt;&gt;"",5,IF(H6&lt;&gt;"",6,IF(I6&lt;&gt;"",7,IF(J6&lt;&gt;"",8))))))))</f>
        <v>2</v>
      </c>
      <c r="AJ6" s="27" t="str">
        <f>IF($AI7&gt;$AI6, IFERROR(MATCH($AI6, $AI7:$AI$100, 0)-1, ROW($AJ$100)-ROW()), "")</f>
        <v/>
      </c>
      <c r="AK6" s="91">
        <f t="shared" ref="AK6:AK69" ca="1" si="14">IF(AC6&lt;&gt;-1, IF(AA6&lt;&gt;"", AA6, IF($AJ6&lt;&gt;"", SUMIF(OFFSET($AI6, 1, 0, $AJ6), $AI6+1, OFFSET(M6, 1, 0, $AJ6)), M6)), "")</f>
        <v>0</v>
      </c>
      <c r="AL6" s="27" t="str">
        <f t="shared" ref="AL6:AL69" ca="1" si="15">IF(AD6&lt;&gt;-1, IF(AB6&lt;&gt;"", AB6, IF($AJ6&lt;&gt;"", SUMIF(OFFSET($AI6, 1, 0, $AJ6), $AI6+1, OFFSET(N6, 1, 0, $AJ6)), N6)), "")</f>
        <v/>
      </c>
      <c r="AM6" s="87">
        <f t="shared" ref="AM6:AM69" ca="1" si="16">IF(AK6&lt;&gt;0, AK6, M6)</f>
        <v>0</v>
      </c>
      <c r="AN6" s="27" t="str">
        <f t="shared" ref="AN6:AN69" ca="1" si="17">IF(AL6&lt;&gt;0, AL6, N6)</f>
        <v/>
      </c>
      <c r="AO6" s="83" t="str">
        <f t="shared" ref="AO6:AO69" ca="1" si="18">IF(AC6&lt;&gt;-1, IF(ISTEXT(M6), IFERROR(IF(SEARCH(".", M6)&lt;&gt;0, "| Veld '"&amp;AO$4&amp;ROW()&amp;"': "&amp;Fout_punt), "| Veld '"&amp;AO$4&amp;ROW()&amp;"': "&amp;Fout_geen_getal), IF(M6&lt;&gt;AM6, "| Veld '"&amp;AO$4&amp;ROW()&amp;"': "&amp;Fout_som&amp;TEXT(AM6,"#.##0,00 €")&amp;"  ", IF($Z6&lt;&gt;0, IF(M6&gt;0, "| Veld '"&amp;AO$4&amp;ROW()&amp;"': "&amp;Fout_positief, ""), IF($Y6&lt;&gt;1, IF(M6&lt;0, "| Veld '"&amp;AO$4&amp;ROW()&amp;"': "&amp;Fout_negatief, ""), "")))), "")</f>
        <v/>
      </c>
      <c r="AP6" s="30" t="str">
        <f t="shared" ref="AP6:AP69" si="19">IF(AD6&lt;&gt;-1, IF(ISTEXT(N6), IFERROR(IF(SEARCH(".", N6)&lt;&gt;0, "| Veld '"&amp;AP$4&amp;ROW()&amp;"': "&amp;Fout_punt), "| Veld '"&amp;AP$4&amp;ROW()&amp;"': "&amp;Fout_geen_getal), IF(N6&lt;&gt;AN6, "| Veld '"&amp;AP$4&amp;ROW()&amp;"': "&amp;Fout_som&amp;TEXT(AN6,"#.##0,00 €")&amp;"  ", IF($Z6&lt;&gt;0, IF(N6&gt;0, "| Veld '"&amp;AP$4&amp;ROW()&amp;"': "&amp;Fout_positief, ""), IF($Y6&lt;&gt;1, IF(N6&lt;0, "| Veld '"&amp;AP$4&amp;ROW()&amp;"': "&amp;Fout_negatief, ""), "")))), "")</f>
        <v/>
      </c>
      <c r="AQ6" s="85" t="str">
        <f t="shared" ref="AQ6:AQ69" ca="1" si="20">IF(AO6&lt;&gt;"", ROW(), "")</f>
        <v/>
      </c>
      <c r="AR6" s="30" t="str">
        <f t="shared" ref="AR6:AR69" si="21">IF(AP6&lt;&gt;"", ROW(), "")</f>
        <v/>
      </c>
      <c r="AS6" s="87" t="str">
        <f t="shared" ref="AS6:AS69" ca="1" si="22">IF(AK6&lt;&gt;AM6, "| Veld '"&amp;AS$4&amp;ROW()&amp;"': "&amp;Info_lege_velden, "")</f>
        <v/>
      </c>
      <c r="AT6" s="27" t="str">
        <f t="shared" ref="AT6:AT69" ca="1" si="23">IF(AL6&lt;&gt;AN6, "| Veld '"&amp;AT$4&amp;ROW()&amp;"': "&amp;Info_lege_velden, "")</f>
        <v/>
      </c>
      <c r="AU6" s="87" t="str">
        <f t="shared" ref="AU6:AU69" si="24">IF(AC6&gt;0, "| Veld '"&amp;AU$4&amp;ROW()&amp;"': Dit veld is verplicht.  ", "")</f>
        <v/>
      </c>
      <c r="AV6" s="27" t="str">
        <f t="shared" ref="AV6:AV69" si="25">IF(AD6&gt;0, "| Veld '"&amp;AV$4&amp;ROW()&amp;"': Dit veld is verplicht.  ", "")</f>
        <v/>
      </c>
      <c r="AW6" s="166" t="str">
        <f t="shared" ref="AW6:AW69" si="26">IF(AC6&lt;0, IF(M6&lt;&gt;0, "| Veld '"&amp;AW$4&amp;ROW()&amp;"'"&amp;Fout_redundant, ""), "")</f>
        <v/>
      </c>
      <c r="AX6" s="27" t="str">
        <f t="shared" ref="AX6:AX69" si="27">IF(AD6&lt;0, IF(N6&lt;&gt;0, "| Veld '"&amp;AX$4&amp;ROW()&amp;"'"&amp;Fout_redundant, ""), "")</f>
        <v/>
      </c>
      <c r="AY6" s="174"/>
      <c r="AZ6" s="89" t="str">
        <f t="shared" ref="AZ6:AZ69" ca="1" si="28">_xlfn.CONCAT(AO6:AP6, AS6:AT6, AU6:AV6, AW6:AX6, AE6:AF6)</f>
        <v/>
      </c>
      <c r="BA6" s="116" t="str">
        <f t="shared" ref="BA6:BA69" ca="1" si="29">IF($AJ6&lt;&gt;"", IF(SUMIF(OFFSET($AI6, 1, 0, $AJ6), "&gt;"&amp;$AI6, OFFSET(AQ6, 1, 0, $AJ6))&lt;&gt;0, IFERROR( "| Veld '"&amp;BA$4&amp;ROW()&amp;"': "&amp;Waarschuwing_1&amp;_xlfn.TEXTJOIN(" &amp; ", TRUE, OFFSET(AQ6,1,0,$AJ6))&amp;" in kolom '"&amp;BA$4&amp;"'"&amp;Waarschuwing_2, "| Veld '"&amp;BA$4&amp;ROW()&amp;"': "&amp;Waarschuwing_legacy), ""), "")</f>
        <v/>
      </c>
      <c r="BB6" s="117" t="str">
        <f t="shared" ref="BB6:BB69" ca="1" si="30">IF($AJ6&lt;&gt;"", IF(SUMIF(OFFSET($AI6, 1, 0, $AJ6), "&gt;"&amp;$AI6, OFFSET(AR6, 1, 0, $AJ6))&lt;&gt;0, IFERROR( "| Veld '"&amp;BB$4&amp;ROW()&amp;"': "&amp;Waarschuwing_1&amp;_xlfn.TEXTJOIN(" &amp; ", TRUE, OFFSET(AR6,1,0,$AJ6))&amp;" in kolom '"&amp;BB$4&amp;"'"&amp;Waarschuwing_2, "| Veld '"&amp;BB$4&amp;ROW()&amp;"': "&amp;Waarschuwing_legacy), ""), "")</f>
        <v/>
      </c>
      <c r="BC6" s="118" t="str">
        <f t="shared" ref="BC6:BC69" ca="1" si="31">_xlfn.CONCAT(BA6:BB6, AG6:AH6)</f>
        <v/>
      </c>
      <c r="BE6" s="28" t="str">
        <f t="shared" ref="BE6:BE69" ca="1" si="32">IF($AZ6&lt;&gt;"", $AZ6, $BC6)</f>
        <v/>
      </c>
    </row>
    <row r="7" spans="1:83" s="27" customFormat="1" ht="14.1" customHeight="1" x14ac:dyDescent="0.25">
      <c r="A7" s="76" t="str">
        <f t="shared" ca="1" si="12"/>
        <v/>
      </c>
      <c r="B7" s="119"/>
      <c r="C7" s="119" t="s">
        <v>35</v>
      </c>
      <c r="D7" s="27" t="s">
        <v>175</v>
      </c>
      <c r="L7" s="120" t="s">
        <v>176</v>
      </c>
      <c r="M7" s="123">
        <f>SUM(M8:M9,M16)</f>
        <v>0</v>
      </c>
      <c r="N7" s="123"/>
      <c r="X7" s="207"/>
      <c r="Y7" s="91"/>
      <c r="AA7" s="172"/>
      <c r="AB7" s="173"/>
      <c r="AC7" s="91"/>
      <c r="AD7" s="27">
        <v>-1</v>
      </c>
      <c r="AE7" s="91"/>
      <c r="AG7" s="91"/>
      <c r="AI7" s="207">
        <f t="shared" si="13"/>
        <v>2</v>
      </c>
      <c r="AJ7" s="27">
        <f>IF($AI8&gt;$AI7, IFERROR(MATCH($AI7, $AI8:$AI$100, 0)-1, ROW($AJ$100)-ROW()), "")</f>
        <v>18</v>
      </c>
      <c r="AK7" s="91">
        <f t="shared" ca="1" si="14"/>
        <v>0</v>
      </c>
      <c r="AL7" s="27" t="str">
        <f t="shared" ca="1" si="15"/>
        <v/>
      </c>
      <c r="AM7" s="87">
        <f t="shared" ca="1" si="16"/>
        <v>0</v>
      </c>
      <c r="AN7" s="27" t="str">
        <f t="shared" ca="1" si="17"/>
        <v/>
      </c>
      <c r="AO7" s="83" t="str">
        <f t="shared" ca="1" si="18"/>
        <v/>
      </c>
      <c r="AP7" s="30" t="str">
        <f t="shared" si="19"/>
        <v/>
      </c>
      <c r="AQ7" s="85" t="str">
        <f t="shared" ca="1" si="20"/>
        <v/>
      </c>
      <c r="AR7" s="30" t="str">
        <f t="shared" si="21"/>
        <v/>
      </c>
      <c r="AS7" s="87" t="str">
        <f t="shared" ca="1" si="22"/>
        <v/>
      </c>
      <c r="AT7" s="27" t="str">
        <f t="shared" ca="1" si="23"/>
        <v/>
      </c>
      <c r="AU7" s="87" t="str">
        <f t="shared" si="24"/>
        <v/>
      </c>
      <c r="AV7" s="27" t="str">
        <f t="shared" si="25"/>
        <v/>
      </c>
      <c r="AW7" s="166" t="str">
        <f t="shared" si="26"/>
        <v/>
      </c>
      <c r="AX7" s="27" t="str">
        <f t="shared" si="27"/>
        <v/>
      </c>
      <c r="AY7" s="174"/>
      <c r="AZ7" s="89" t="str">
        <f t="shared" ca="1" si="28"/>
        <v/>
      </c>
      <c r="BA7" s="116" t="str">
        <f t="shared" ca="1" si="29"/>
        <v/>
      </c>
      <c r="BB7" s="117" t="str">
        <f t="shared" ca="1" si="30"/>
        <v/>
      </c>
      <c r="BC7" s="118" t="str">
        <f t="shared" ca="1" si="31"/>
        <v/>
      </c>
      <c r="BE7" s="28" t="str">
        <f t="shared" ca="1" si="32"/>
        <v/>
      </c>
    </row>
    <row r="8" spans="1:83" s="27" customFormat="1" ht="14.1" customHeight="1" x14ac:dyDescent="0.25">
      <c r="A8" s="76" t="str">
        <f t="shared" ca="1" si="12"/>
        <v/>
      </c>
      <c r="B8" s="119"/>
      <c r="C8" s="119" t="s">
        <v>35</v>
      </c>
      <c r="D8" s="27" t="s">
        <v>35</v>
      </c>
      <c r="E8" s="27" t="s">
        <v>177</v>
      </c>
      <c r="L8" s="120">
        <v>21</v>
      </c>
      <c r="M8" s="123"/>
      <c r="N8" s="123"/>
      <c r="X8" s="207"/>
      <c r="Y8" s="91"/>
      <c r="AA8" s="172"/>
      <c r="AB8" s="173"/>
      <c r="AC8" s="91"/>
      <c r="AD8" s="27">
        <v>-1</v>
      </c>
      <c r="AE8" s="91"/>
      <c r="AG8" s="91"/>
      <c r="AI8" s="207">
        <f t="shared" si="13"/>
        <v>3</v>
      </c>
      <c r="AJ8" s="27" t="str">
        <f>IF($AI9&gt;$AI8, IFERROR(MATCH($AI8, $AI9:$AI$100, 0)-1, ROW($AJ$100)-ROW()), "")</f>
        <v/>
      </c>
      <c r="AK8" s="91">
        <f t="shared" ca="1" si="14"/>
        <v>0</v>
      </c>
      <c r="AL8" s="27" t="str">
        <f t="shared" ca="1" si="15"/>
        <v/>
      </c>
      <c r="AM8" s="87">
        <f t="shared" ca="1" si="16"/>
        <v>0</v>
      </c>
      <c r="AN8" s="27" t="str">
        <f t="shared" ca="1" si="17"/>
        <v/>
      </c>
      <c r="AO8" s="83" t="str">
        <f t="shared" ca="1" si="18"/>
        <v/>
      </c>
      <c r="AP8" s="30" t="str">
        <f t="shared" si="19"/>
        <v/>
      </c>
      <c r="AQ8" s="85" t="str">
        <f t="shared" ca="1" si="20"/>
        <v/>
      </c>
      <c r="AR8" s="30" t="str">
        <f t="shared" si="21"/>
        <v/>
      </c>
      <c r="AS8" s="87" t="str">
        <f t="shared" ca="1" si="22"/>
        <v/>
      </c>
      <c r="AT8" s="27" t="str">
        <f t="shared" ca="1" si="23"/>
        <v/>
      </c>
      <c r="AU8" s="87" t="str">
        <f t="shared" si="24"/>
        <v/>
      </c>
      <c r="AV8" s="27" t="str">
        <f t="shared" si="25"/>
        <v/>
      </c>
      <c r="AW8" s="166" t="str">
        <f t="shared" si="26"/>
        <v/>
      </c>
      <c r="AX8" s="27" t="str">
        <f t="shared" si="27"/>
        <v/>
      </c>
      <c r="AY8" s="174"/>
      <c r="AZ8" s="89" t="str">
        <f t="shared" ca="1" si="28"/>
        <v/>
      </c>
      <c r="BA8" s="116" t="str">
        <f t="shared" ca="1" si="29"/>
        <v/>
      </c>
      <c r="BB8" s="117" t="str">
        <f t="shared" ca="1" si="30"/>
        <v/>
      </c>
      <c r="BC8" s="118" t="str">
        <f t="shared" ca="1" si="31"/>
        <v/>
      </c>
      <c r="BE8" s="28" t="str">
        <f t="shared" ca="1" si="32"/>
        <v/>
      </c>
    </row>
    <row r="9" spans="1:83" s="27" customFormat="1" ht="14.1" customHeight="1" x14ac:dyDescent="0.25">
      <c r="A9" s="76" t="str">
        <f t="shared" ca="1" si="12"/>
        <v/>
      </c>
      <c r="B9" s="119"/>
      <c r="C9" s="119" t="s">
        <v>35</v>
      </c>
      <c r="D9" s="27" t="s">
        <v>35</v>
      </c>
      <c r="E9" s="27" t="s">
        <v>178</v>
      </c>
      <c r="L9" s="120" t="s">
        <v>179</v>
      </c>
      <c r="M9" s="123">
        <f>SUM(M10:M15)</f>
        <v>0</v>
      </c>
      <c r="N9" s="123"/>
      <c r="X9" s="207"/>
      <c r="Y9" s="91"/>
      <c r="AA9" s="172"/>
      <c r="AB9" s="173"/>
      <c r="AC9" s="91"/>
      <c r="AD9" s="27">
        <v>-1</v>
      </c>
      <c r="AE9" s="91"/>
      <c r="AG9" s="91"/>
      <c r="AI9" s="207">
        <f t="shared" si="13"/>
        <v>3</v>
      </c>
      <c r="AJ9" s="27">
        <f>IF($AI10&gt;$AI9, IFERROR(MATCH($AI9, $AI10:$AI$100, 0)-1, ROW($AJ$100)-ROW()), "")</f>
        <v>6</v>
      </c>
      <c r="AK9" s="91">
        <f t="shared" ca="1" si="14"/>
        <v>0</v>
      </c>
      <c r="AL9" s="27" t="str">
        <f t="shared" ca="1" si="15"/>
        <v/>
      </c>
      <c r="AM9" s="87">
        <f t="shared" ca="1" si="16"/>
        <v>0</v>
      </c>
      <c r="AN9" s="27" t="str">
        <f t="shared" ca="1" si="17"/>
        <v/>
      </c>
      <c r="AO9" s="83" t="str">
        <f t="shared" ca="1" si="18"/>
        <v/>
      </c>
      <c r="AP9" s="30" t="str">
        <f t="shared" si="19"/>
        <v/>
      </c>
      <c r="AQ9" s="85" t="str">
        <f t="shared" ca="1" si="20"/>
        <v/>
      </c>
      <c r="AR9" s="30" t="str">
        <f t="shared" si="21"/>
        <v/>
      </c>
      <c r="AS9" s="87" t="str">
        <f t="shared" ca="1" si="22"/>
        <v/>
      </c>
      <c r="AT9" s="27" t="str">
        <f t="shared" ca="1" si="23"/>
        <v/>
      </c>
      <c r="AU9" s="87" t="str">
        <f t="shared" si="24"/>
        <v/>
      </c>
      <c r="AV9" s="27" t="str">
        <f t="shared" si="25"/>
        <v/>
      </c>
      <c r="AW9" s="166" t="str">
        <f t="shared" si="26"/>
        <v/>
      </c>
      <c r="AX9" s="27" t="str">
        <f t="shared" si="27"/>
        <v/>
      </c>
      <c r="AY9" s="174"/>
      <c r="AZ9" s="89" t="str">
        <f t="shared" ca="1" si="28"/>
        <v/>
      </c>
      <c r="BA9" s="116" t="str">
        <f t="shared" ca="1" si="29"/>
        <v/>
      </c>
      <c r="BB9" s="117" t="str">
        <f t="shared" ca="1" si="30"/>
        <v/>
      </c>
      <c r="BC9" s="118" t="str">
        <f t="shared" ca="1" si="31"/>
        <v/>
      </c>
      <c r="BE9" s="28" t="str">
        <f t="shared" ca="1" si="32"/>
        <v/>
      </c>
    </row>
    <row r="10" spans="1:83" s="27" customFormat="1" ht="14.1" customHeight="1" x14ac:dyDescent="0.25">
      <c r="A10" s="76" t="str">
        <f t="shared" ca="1" si="12"/>
        <v/>
      </c>
      <c r="B10" s="119"/>
      <c r="C10" s="119" t="s">
        <v>35</v>
      </c>
      <c r="D10" s="27" t="s">
        <v>35</v>
      </c>
      <c r="E10" s="27" t="s">
        <v>35</v>
      </c>
      <c r="F10" s="27" t="s">
        <v>180</v>
      </c>
      <c r="L10" s="120">
        <v>22</v>
      </c>
      <c r="M10" s="123"/>
      <c r="N10" s="123"/>
      <c r="X10" s="207"/>
      <c r="Y10" s="91"/>
      <c r="AA10" s="172"/>
      <c r="AB10" s="173"/>
      <c r="AC10" s="91"/>
      <c r="AD10" s="27">
        <v>-1</v>
      </c>
      <c r="AE10" s="91"/>
      <c r="AG10" s="91"/>
      <c r="AI10" s="207">
        <f t="shared" si="13"/>
        <v>4</v>
      </c>
      <c r="AJ10" s="27" t="str">
        <f>IF($AI11&gt;$AI10, IFERROR(MATCH($AI10, $AI11:$AI$100, 0)-1, ROW($AJ$100)-ROW()), "")</f>
        <v/>
      </c>
      <c r="AK10" s="91">
        <f t="shared" ca="1" si="14"/>
        <v>0</v>
      </c>
      <c r="AL10" s="27" t="str">
        <f t="shared" ca="1" si="15"/>
        <v/>
      </c>
      <c r="AM10" s="87">
        <f t="shared" ca="1" si="16"/>
        <v>0</v>
      </c>
      <c r="AN10" s="27" t="str">
        <f t="shared" ca="1" si="17"/>
        <v/>
      </c>
      <c r="AO10" s="83" t="str">
        <f t="shared" ca="1" si="18"/>
        <v/>
      </c>
      <c r="AP10" s="30" t="str">
        <f t="shared" si="19"/>
        <v/>
      </c>
      <c r="AQ10" s="85" t="str">
        <f t="shared" ca="1" si="20"/>
        <v/>
      </c>
      <c r="AR10" s="30" t="str">
        <f t="shared" si="21"/>
        <v/>
      </c>
      <c r="AS10" s="87" t="str">
        <f t="shared" ca="1" si="22"/>
        <v/>
      </c>
      <c r="AT10" s="27" t="str">
        <f t="shared" ca="1" si="23"/>
        <v/>
      </c>
      <c r="AU10" s="87" t="str">
        <f t="shared" si="24"/>
        <v/>
      </c>
      <c r="AV10" s="27" t="str">
        <f t="shared" si="25"/>
        <v/>
      </c>
      <c r="AW10" s="166" t="str">
        <f t="shared" si="26"/>
        <v/>
      </c>
      <c r="AX10" s="27" t="str">
        <f t="shared" si="27"/>
        <v/>
      </c>
      <c r="AY10" s="174"/>
      <c r="AZ10" s="89" t="str">
        <f t="shared" ca="1" si="28"/>
        <v/>
      </c>
      <c r="BA10" s="116" t="str">
        <f t="shared" ca="1" si="29"/>
        <v/>
      </c>
      <c r="BB10" s="117" t="str">
        <f t="shared" ca="1" si="30"/>
        <v/>
      </c>
      <c r="BC10" s="118" t="str">
        <f t="shared" ca="1" si="31"/>
        <v/>
      </c>
      <c r="BE10" s="28" t="str">
        <f t="shared" ca="1" si="32"/>
        <v/>
      </c>
    </row>
    <row r="11" spans="1:83" s="27" customFormat="1" ht="14.1" customHeight="1" x14ac:dyDescent="0.25">
      <c r="A11" s="76" t="str">
        <f t="shared" ca="1" si="12"/>
        <v/>
      </c>
      <c r="B11" s="119"/>
      <c r="C11" s="119" t="s">
        <v>35</v>
      </c>
      <c r="D11" s="27" t="s">
        <v>35</v>
      </c>
      <c r="E11" s="27" t="s">
        <v>35</v>
      </c>
      <c r="F11" s="27" t="s">
        <v>181</v>
      </c>
      <c r="L11" s="120">
        <v>23</v>
      </c>
      <c r="M11" s="123"/>
      <c r="N11" s="123"/>
      <c r="X11" s="207"/>
      <c r="Y11" s="91"/>
      <c r="AA11" s="172"/>
      <c r="AB11" s="173"/>
      <c r="AC11" s="91"/>
      <c r="AD11" s="27">
        <v>-1</v>
      </c>
      <c r="AE11" s="91"/>
      <c r="AG11" s="91"/>
      <c r="AI11" s="207">
        <f t="shared" si="13"/>
        <v>4</v>
      </c>
      <c r="AJ11" s="27" t="str">
        <f>IF($AI12&gt;$AI11, IFERROR(MATCH($AI11, $AI12:$AI$100, 0)-1, ROW($AJ$100)-ROW()), "")</f>
        <v/>
      </c>
      <c r="AK11" s="91">
        <f t="shared" ca="1" si="14"/>
        <v>0</v>
      </c>
      <c r="AL11" s="27" t="str">
        <f t="shared" ca="1" si="15"/>
        <v/>
      </c>
      <c r="AM11" s="87">
        <f t="shared" ca="1" si="16"/>
        <v>0</v>
      </c>
      <c r="AN11" s="27" t="str">
        <f t="shared" ca="1" si="17"/>
        <v/>
      </c>
      <c r="AO11" s="83" t="str">
        <f t="shared" ca="1" si="18"/>
        <v/>
      </c>
      <c r="AP11" s="30" t="str">
        <f t="shared" si="19"/>
        <v/>
      </c>
      <c r="AQ11" s="85" t="str">
        <f t="shared" ca="1" si="20"/>
        <v/>
      </c>
      <c r="AR11" s="30" t="str">
        <f t="shared" si="21"/>
        <v/>
      </c>
      <c r="AS11" s="87" t="str">
        <f t="shared" ca="1" si="22"/>
        <v/>
      </c>
      <c r="AT11" s="27" t="str">
        <f t="shared" ca="1" si="23"/>
        <v/>
      </c>
      <c r="AU11" s="87" t="str">
        <f t="shared" si="24"/>
        <v/>
      </c>
      <c r="AV11" s="27" t="str">
        <f t="shared" si="25"/>
        <v/>
      </c>
      <c r="AW11" s="166" t="str">
        <f t="shared" si="26"/>
        <v/>
      </c>
      <c r="AX11" s="27" t="str">
        <f t="shared" si="27"/>
        <v/>
      </c>
      <c r="AY11" s="174"/>
      <c r="AZ11" s="89" t="str">
        <f t="shared" ca="1" si="28"/>
        <v/>
      </c>
      <c r="BA11" s="116" t="str">
        <f t="shared" ca="1" si="29"/>
        <v/>
      </c>
      <c r="BB11" s="117" t="str">
        <f t="shared" ca="1" si="30"/>
        <v/>
      </c>
      <c r="BC11" s="118" t="str">
        <f t="shared" ca="1" si="31"/>
        <v/>
      </c>
      <c r="BE11" s="28" t="str">
        <f t="shared" ca="1" si="32"/>
        <v/>
      </c>
    </row>
    <row r="12" spans="1:83" s="27" customFormat="1" ht="14.1" customHeight="1" x14ac:dyDescent="0.25">
      <c r="A12" s="76" t="str">
        <f t="shared" ca="1" si="12"/>
        <v/>
      </c>
      <c r="B12" s="119"/>
      <c r="C12" s="119" t="s">
        <v>35</v>
      </c>
      <c r="D12" s="27" t="s">
        <v>35</v>
      </c>
      <c r="E12" s="27" t="s">
        <v>35</v>
      </c>
      <c r="F12" s="27" t="s">
        <v>182</v>
      </c>
      <c r="L12" s="120">
        <v>24</v>
      </c>
      <c r="M12" s="123"/>
      <c r="N12" s="123"/>
      <c r="X12" s="207"/>
      <c r="Y12" s="91"/>
      <c r="AA12" s="172"/>
      <c r="AB12" s="173"/>
      <c r="AC12" s="91"/>
      <c r="AD12" s="27">
        <v>-1</v>
      </c>
      <c r="AE12" s="91"/>
      <c r="AG12" s="91"/>
      <c r="AI12" s="207">
        <f t="shared" si="13"/>
        <v>4</v>
      </c>
      <c r="AJ12" s="27" t="str">
        <f>IF($AI13&gt;$AI12, IFERROR(MATCH($AI12, $AI13:$AI$100, 0)-1, ROW($AJ$100)-ROW()), "")</f>
        <v/>
      </c>
      <c r="AK12" s="91">
        <f t="shared" ca="1" si="14"/>
        <v>0</v>
      </c>
      <c r="AL12" s="27" t="str">
        <f t="shared" ca="1" si="15"/>
        <v/>
      </c>
      <c r="AM12" s="87">
        <f t="shared" ca="1" si="16"/>
        <v>0</v>
      </c>
      <c r="AN12" s="27" t="str">
        <f t="shared" ca="1" si="17"/>
        <v/>
      </c>
      <c r="AO12" s="83" t="str">
        <f t="shared" ca="1" si="18"/>
        <v/>
      </c>
      <c r="AP12" s="30" t="str">
        <f t="shared" si="19"/>
        <v/>
      </c>
      <c r="AQ12" s="85" t="str">
        <f t="shared" ca="1" si="20"/>
        <v/>
      </c>
      <c r="AR12" s="30" t="str">
        <f t="shared" si="21"/>
        <v/>
      </c>
      <c r="AS12" s="87" t="str">
        <f t="shared" ca="1" si="22"/>
        <v/>
      </c>
      <c r="AT12" s="27" t="str">
        <f t="shared" ca="1" si="23"/>
        <v/>
      </c>
      <c r="AU12" s="87" t="str">
        <f t="shared" si="24"/>
        <v/>
      </c>
      <c r="AV12" s="27" t="str">
        <f t="shared" si="25"/>
        <v/>
      </c>
      <c r="AW12" s="166" t="str">
        <f t="shared" si="26"/>
        <v/>
      </c>
      <c r="AX12" s="27" t="str">
        <f t="shared" si="27"/>
        <v/>
      </c>
      <c r="AY12" s="174"/>
      <c r="AZ12" s="89" t="str">
        <f t="shared" ca="1" si="28"/>
        <v/>
      </c>
      <c r="BA12" s="116" t="str">
        <f t="shared" ca="1" si="29"/>
        <v/>
      </c>
      <c r="BB12" s="117" t="str">
        <f t="shared" ca="1" si="30"/>
        <v/>
      </c>
      <c r="BC12" s="118" t="str">
        <f t="shared" ca="1" si="31"/>
        <v/>
      </c>
      <c r="BE12" s="28" t="str">
        <f t="shared" ca="1" si="32"/>
        <v/>
      </c>
    </row>
    <row r="13" spans="1:83" s="27" customFormat="1" ht="14.1" customHeight="1" x14ac:dyDescent="0.25">
      <c r="A13" s="76" t="str">
        <f t="shared" ca="1" si="12"/>
        <v/>
      </c>
      <c r="B13" s="119"/>
      <c r="C13" s="119" t="s">
        <v>35</v>
      </c>
      <c r="D13" s="27" t="s">
        <v>35</v>
      </c>
      <c r="E13" s="27" t="s">
        <v>35</v>
      </c>
      <c r="F13" s="27" t="s">
        <v>183</v>
      </c>
      <c r="L13" s="120">
        <v>25</v>
      </c>
      <c r="M13" s="123"/>
      <c r="N13" s="123"/>
      <c r="X13" s="207"/>
      <c r="Y13" s="91"/>
      <c r="AA13" s="172"/>
      <c r="AB13" s="173"/>
      <c r="AC13" s="91"/>
      <c r="AD13" s="27">
        <v>-1</v>
      </c>
      <c r="AE13" s="91"/>
      <c r="AG13" s="91"/>
      <c r="AI13" s="207">
        <f t="shared" si="13"/>
        <v>4</v>
      </c>
      <c r="AJ13" s="27" t="str">
        <f>IF($AI14&gt;$AI13, IFERROR(MATCH($AI13, $AI14:$AI$100, 0)-1, ROW($AJ$100)-ROW()), "")</f>
        <v/>
      </c>
      <c r="AK13" s="91">
        <f t="shared" ca="1" si="14"/>
        <v>0</v>
      </c>
      <c r="AL13" s="27" t="str">
        <f t="shared" ca="1" si="15"/>
        <v/>
      </c>
      <c r="AM13" s="87">
        <f t="shared" ca="1" si="16"/>
        <v>0</v>
      </c>
      <c r="AN13" s="27" t="str">
        <f t="shared" ca="1" si="17"/>
        <v/>
      </c>
      <c r="AO13" s="83" t="str">
        <f t="shared" ca="1" si="18"/>
        <v/>
      </c>
      <c r="AP13" s="30" t="str">
        <f t="shared" si="19"/>
        <v/>
      </c>
      <c r="AQ13" s="85" t="str">
        <f t="shared" ca="1" si="20"/>
        <v/>
      </c>
      <c r="AR13" s="30" t="str">
        <f t="shared" si="21"/>
        <v/>
      </c>
      <c r="AS13" s="87" t="str">
        <f t="shared" ca="1" si="22"/>
        <v/>
      </c>
      <c r="AT13" s="27" t="str">
        <f t="shared" ca="1" si="23"/>
        <v/>
      </c>
      <c r="AU13" s="87" t="str">
        <f t="shared" si="24"/>
        <v/>
      </c>
      <c r="AV13" s="27" t="str">
        <f t="shared" si="25"/>
        <v/>
      </c>
      <c r="AW13" s="166" t="str">
        <f t="shared" si="26"/>
        <v/>
      </c>
      <c r="AX13" s="27" t="str">
        <f t="shared" si="27"/>
        <v/>
      </c>
      <c r="AY13" s="174"/>
      <c r="AZ13" s="89" t="str">
        <f t="shared" ca="1" si="28"/>
        <v/>
      </c>
      <c r="BA13" s="116" t="str">
        <f t="shared" ca="1" si="29"/>
        <v/>
      </c>
      <c r="BB13" s="117" t="str">
        <f t="shared" ca="1" si="30"/>
        <v/>
      </c>
      <c r="BC13" s="118" t="str">
        <f t="shared" ca="1" si="31"/>
        <v/>
      </c>
      <c r="BE13" s="28" t="str">
        <f t="shared" ca="1" si="32"/>
        <v/>
      </c>
    </row>
    <row r="14" spans="1:83" s="27" customFormat="1" ht="14.1" customHeight="1" x14ac:dyDescent="0.25">
      <c r="A14" s="76" t="str">
        <f t="shared" ca="1" si="12"/>
        <v/>
      </c>
      <c r="B14" s="119"/>
      <c r="C14" s="119" t="s">
        <v>35</v>
      </c>
      <c r="D14" s="27" t="s">
        <v>35</v>
      </c>
      <c r="E14" s="27" t="s">
        <v>35</v>
      </c>
      <c r="F14" s="27" t="s">
        <v>184</v>
      </c>
      <c r="L14" s="120">
        <v>26</v>
      </c>
      <c r="M14" s="123"/>
      <c r="N14" s="123"/>
      <c r="X14" s="207"/>
      <c r="Y14" s="91"/>
      <c r="AA14" s="172"/>
      <c r="AB14" s="173"/>
      <c r="AC14" s="91"/>
      <c r="AD14" s="27">
        <v>-1</v>
      </c>
      <c r="AE14" s="91"/>
      <c r="AG14" s="91"/>
      <c r="AI14" s="207">
        <f t="shared" si="13"/>
        <v>4</v>
      </c>
      <c r="AJ14" s="27" t="str">
        <f>IF($AI15&gt;$AI14, IFERROR(MATCH($AI14, $AI15:$AI$100, 0)-1, ROW($AJ$100)-ROW()), "")</f>
        <v/>
      </c>
      <c r="AK14" s="91">
        <f t="shared" ca="1" si="14"/>
        <v>0</v>
      </c>
      <c r="AL14" s="27" t="str">
        <f t="shared" ca="1" si="15"/>
        <v/>
      </c>
      <c r="AM14" s="87">
        <f t="shared" ca="1" si="16"/>
        <v>0</v>
      </c>
      <c r="AN14" s="27" t="str">
        <f t="shared" ca="1" si="17"/>
        <v/>
      </c>
      <c r="AO14" s="83" t="str">
        <f t="shared" ca="1" si="18"/>
        <v/>
      </c>
      <c r="AP14" s="30" t="str">
        <f t="shared" si="19"/>
        <v/>
      </c>
      <c r="AQ14" s="85" t="str">
        <f t="shared" ca="1" si="20"/>
        <v/>
      </c>
      <c r="AR14" s="30" t="str">
        <f t="shared" si="21"/>
        <v/>
      </c>
      <c r="AS14" s="87" t="str">
        <f t="shared" ca="1" si="22"/>
        <v/>
      </c>
      <c r="AT14" s="27" t="str">
        <f t="shared" ca="1" si="23"/>
        <v/>
      </c>
      <c r="AU14" s="87" t="str">
        <f t="shared" si="24"/>
        <v/>
      </c>
      <c r="AV14" s="27" t="str">
        <f t="shared" si="25"/>
        <v/>
      </c>
      <c r="AW14" s="166" t="str">
        <f t="shared" si="26"/>
        <v/>
      </c>
      <c r="AX14" s="27" t="str">
        <f t="shared" si="27"/>
        <v/>
      </c>
      <c r="AY14" s="174"/>
      <c r="AZ14" s="89" t="str">
        <f t="shared" ca="1" si="28"/>
        <v/>
      </c>
      <c r="BA14" s="116" t="str">
        <f t="shared" ca="1" si="29"/>
        <v/>
      </c>
      <c r="BB14" s="117" t="str">
        <f t="shared" ca="1" si="30"/>
        <v/>
      </c>
      <c r="BC14" s="118" t="str">
        <f t="shared" ca="1" si="31"/>
        <v/>
      </c>
      <c r="BE14" s="28" t="str">
        <f t="shared" ca="1" si="32"/>
        <v/>
      </c>
    </row>
    <row r="15" spans="1:83" s="27" customFormat="1" ht="14.1" customHeight="1" x14ac:dyDescent="0.25">
      <c r="A15" s="76" t="str">
        <f t="shared" ca="1" si="12"/>
        <v/>
      </c>
      <c r="B15" s="119"/>
      <c r="C15" s="119" t="s">
        <v>35</v>
      </c>
      <c r="D15" s="27" t="s">
        <v>35</v>
      </c>
      <c r="E15" s="27" t="s">
        <v>35</v>
      </c>
      <c r="F15" s="27" t="s">
        <v>185</v>
      </c>
      <c r="L15" s="120">
        <v>27</v>
      </c>
      <c r="M15" s="123"/>
      <c r="N15" s="123"/>
      <c r="X15" s="207"/>
      <c r="Y15" s="91"/>
      <c r="AA15" s="172"/>
      <c r="AB15" s="173"/>
      <c r="AC15" s="91"/>
      <c r="AD15" s="27">
        <v>-1</v>
      </c>
      <c r="AE15" s="91"/>
      <c r="AG15" s="91"/>
      <c r="AI15" s="207">
        <f t="shared" si="13"/>
        <v>4</v>
      </c>
      <c r="AJ15" s="27" t="str">
        <f>IF($AI16&gt;$AI15, IFERROR(MATCH($AI15, $AI16:$AI$100, 0)-1, ROW($AJ$100)-ROW()), "")</f>
        <v/>
      </c>
      <c r="AK15" s="91">
        <f t="shared" ca="1" si="14"/>
        <v>0</v>
      </c>
      <c r="AL15" s="27" t="str">
        <f t="shared" ca="1" si="15"/>
        <v/>
      </c>
      <c r="AM15" s="87">
        <f t="shared" ca="1" si="16"/>
        <v>0</v>
      </c>
      <c r="AN15" s="27" t="str">
        <f t="shared" ca="1" si="17"/>
        <v/>
      </c>
      <c r="AO15" s="83" t="str">
        <f t="shared" ca="1" si="18"/>
        <v/>
      </c>
      <c r="AP15" s="30" t="str">
        <f t="shared" si="19"/>
        <v/>
      </c>
      <c r="AQ15" s="85" t="str">
        <f t="shared" ca="1" si="20"/>
        <v/>
      </c>
      <c r="AR15" s="30" t="str">
        <f t="shared" si="21"/>
        <v/>
      </c>
      <c r="AS15" s="87" t="str">
        <f t="shared" ca="1" si="22"/>
        <v/>
      </c>
      <c r="AT15" s="27" t="str">
        <f t="shared" ca="1" si="23"/>
        <v/>
      </c>
      <c r="AU15" s="87" t="str">
        <f t="shared" si="24"/>
        <v/>
      </c>
      <c r="AV15" s="27" t="str">
        <f t="shared" si="25"/>
        <v/>
      </c>
      <c r="AW15" s="166" t="str">
        <f t="shared" si="26"/>
        <v/>
      </c>
      <c r="AX15" s="27" t="str">
        <f t="shared" si="27"/>
        <v/>
      </c>
      <c r="AY15" s="174"/>
      <c r="AZ15" s="89" t="str">
        <f t="shared" ca="1" si="28"/>
        <v/>
      </c>
      <c r="BA15" s="116" t="str">
        <f t="shared" ca="1" si="29"/>
        <v/>
      </c>
      <c r="BB15" s="117" t="str">
        <f t="shared" ca="1" si="30"/>
        <v/>
      </c>
      <c r="BC15" s="118" t="str">
        <f t="shared" ca="1" si="31"/>
        <v/>
      </c>
      <c r="BE15" s="28" t="str">
        <f t="shared" ca="1" si="32"/>
        <v/>
      </c>
    </row>
    <row r="16" spans="1:83" s="27" customFormat="1" ht="14.1" customHeight="1" x14ac:dyDescent="0.25">
      <c r="A16" s="76" t="str">
        <f t="shared" ca="1" si="12"/>
        <v/>
      </c>
      <c r="B16" s="119"/>
      <c r="C16" s="119" t="s">
        <v>35</v>
      </c>
      <c r="D16" s="27" t="s">
        <v>35</v>
      </c>
      <c r="E16" s="27" t="s">
        <v>186</v>
      </c>
      <c r="L16" s="120">
        <v>28</v>
      </c>
      <c r="M16" s="123">
        <f>SUM(M17,M20,M23)</f>
        <v>0</v>
      </c>
      <c r="N16" s="123"/>
      <c r="X16" s="207"/>
      <c r="Y16" s="91"/>
      <c r="AA16" s="172"/>
      <c r="AB16" s="173"/>
      <c r="AC16" s="91"/>
      <c r="AD16" s="27">
        <v>-1</v>
      </c>
      <c r="AE16" s="91"/>
      <c r="AG16" s="91"/>
      <c r="AI16" s="207">
        <f t="shared" si="13"/>
        <v>3</v>
      </c>
      <c r="AJ16" s="27">
        <f>IF($AI17&gt;$AI16, IFERROR(MATCH($AI16, $AI17:$AI$100, 0)-1, ROW($AJ$100)-ROW()), "")</f>
        <v>10</v>
      </c>
      <c r="AK16" s="91">
        <f t="shared" ca="1" si="14"/>
        <v>0</v>
      </c>
      <c r="AL16" s="27" t="str">
        <f t="shared" ca="1" si="15"/>
        <v/>
      </c>
      <c r="AM16" s="87">
        <f t="shared" ca="1" si="16"/>
        <v>0</v>
      </c>
      <c r="AN16" s="27" t="str">
        <f t="shared" ca="1" si="17"/>
        <v/>
      </c>
      <c r="AO16" s="83" t="str">
        <f t="shared" ca="1" si="18"/>
        <v/>
      </c>
      <c r="AP16" s="30" t="str">
        <f t="shared" si="19"/>
        <v/>
      </c>
      <c r="AQ16" s="85" t="str">
        <f t="shared" ca="1" si="20"/>
        <v/>
      </c>
      <c r="AR16" s="30" t="str">
        <f t="shared" si="21"/>
        <v/>
      </c>
      <c r="AS16" s="87" t="str">
        <f t="shared" ca="1" si="22"/>
        <v/>
      </c>
      <c r="AT16" s="27" t="str">
        <f t="shared" ca="1" si="23"/>
        <v/>
      </c>
      <c r="AU16" s="87" t="str">
        <f t="shared" si="24"/>
        <v/>
      </c>
      <c r="AV16" s="27" t="str">
        <f t="shared" si="25"/>
        <v/>
      </c>
      <c r="AW16" s="166" t="str">
        <f t="shared" si="26"/>
        <v/>
      </c>
      <c r="AX16" s="27" t="str">
        <f t="shared" si="27"/>
        <v/>
      </c>
      <c r="AY16" s="174"/>
      <c r="AZ16" s="89" t="str">
        <f t="shared" ca="1" si="28"/>
        <v/>
      </c>
      <c r="BA16" s="116" t="str">
        <f t="shared" ca="1" si="29"/>
        <v/>
      </c>
      <c r="BB16" s="117" t="str">
        <f t="shared" ca="1" si="30"/>
        <v/>
      </c>
      <c r="BC16" s="118" t="str">
        <f t="shared" ca="1" si="31"/>
        <v/>
      </c>
      <c r="BE16" s="28" t="str">
        <f t="shared" ca="1" si="32"/>
        <v/>
      </c>
    </row>
    <row r="17" spans="1:57" s="27" customFormat="1" ht="14.1" customHeight="1" x14ac:dyDescent="0.25">
      <c r="A17" s="76" t="str">
        <f t="shared" ca="1" si="12"/>
        <v/>
      </c>
      <c r="B17" s="119"/>
      <c r="C17" s="119" t="s">
        <v>35</v>
      </c>
      <c r="D17" s="27" t="s">
        <v>35</v>
      </c>
      <c r="E17" s="27" t="s">
        <v>35</v>
      </c>
      <c r="F17" s="27" t="s">
        <v>187</v>
      </c>
      <c r="L17" s="120" t="s">
        <v>188</v>
      </c>
      <c r="M17" s="123">
        <f>SUM(M18:M19)</f>
        <v>0</v>
      </c>
      <c r="N17" s="123"/>
      <c r="X17" s="207"/>
      <c r="Y17" s="91"/>
      <c r="AA17" s="172"/>
      <c r="AB17" s="173"/>
      <c r="AC17" s="91"/>
      <c r="AD17" s="27">
        <v>-1</v>
      </c>
      <c r="AE17" s="91"/>
      <c r="AG17" s="91"/>
      <c r="AI17" s="207">
        <f t="shared" si="13"/>
        <v>4</v>
      </c>
      <c r="AJ17" s="27">
        <f>IF($AI18&gt;$AI17, IFERROR(MATCH($AI17, $AI18:$AI$100, 0)-1, ROW($AJ$100)-ROW()), "")</f>
        <v>2</v>
      </c>
      <c r="AK17" s="91">
        <f t="shared" ca="1" si="14"/>
        <v>0</v>
      </c>
      <c r="AL17" s="27" t="str">
        <f t="shared" ca="1" si="15"/>
        <v/>
      </c>
      <c r="AM17" s="87">
        <f t="shared" ca="1" si="16"/>
        <v>0</v>
      </c>
      <c r="AN17" s="27" t="str">
        <f t="shared" ca="1" si="17"/>
        <v/>
      </c>
      <c r="AO17" s="83" t="str">
        <f t="shared" ca="1" si="18"/>
        <v/>
      </c>
      <c r="AP17" s="30" t="str">
        <f t="shared" si="19"/>
        <v/>
      </c>
      <c r="AQ17" s="85" t="str">
        <f t="shared" ca="1" si="20"/>
        <v/>
      </c>
      <c r="AR17" s="30" t="str">
        <f t="shared" si="21"/>
        <v/>
      </c>
      <c r="AS17" s="87" t="str">
        <f t="shared" ca="1" si="22"/>
        <v/>
      </c>
      <c r="AT17" s="27" t="str">
        <f t="shared" ca="1" si="23"/>
        <v/>
      </c>
      <c r="AU17" s="87" t="str">
        <f t="shared" si="24"/>
        <v/>
      </c>
      <c r="AV17" s="27" t="str">
        <f t="shared" si="25"/>
        <v/>
      </c>
      <c r="AW17" s="166" t="str">
        <f t="shared" si="26"/>
        <v/>
      </c>
      <c r="AX17" s="27" t="str">
        <f t="shared" si="27"/>
        <v/>
      </c>
      <c r="AY17" s="174"/>
      <c r="AZ17" s="89" t="str">
        <f t="shared" ca="1" si="28"/>
        <v/>
      </c>
      <c r="BA17" s="116" t="str">
        <f t="shared" ca="1" si="29"/>
        <v/>
      </c>
      <c r="BB17" s="117" t="str">
        <f t="shared" ca="1" si="30"/>
        <v/>
      </c>
      <c r="BC17" s="118" t="str">
        <f t="shared" ca="1" si="31"/>
        <v/>
      </c>
      <c r="BE17" s="28" t="str">
        <f t="shared" ca="1" si="32"/>
        <v/>
      </c>
    </row>
    <row r="18" spans="1:57" s="27" customFormat="1" ht="14.1" customHeight="1" x14ac:dyDescent="0.25">
      <c r="A18" s="76" t="str">
        <f t="shared" ca="1" si="12"/>
        <v/>
      </c>
      <c r="B18" s="119"/>
      <c r="C18" s="119" t="s">
        <v>35</v>
      </c>
      <c r="D18" s="27" t="s">
        <v>35</v>
      </c>
      <c r="E18" s="27" t="s">
        <v>35</v>
      </c>
      <c r="F18" s="27" t="s">
        <v>35</v>
      </c>
      <c r="G18" s="27" t="s">
        <v>189</v>
      </c>
      <c r="L18" s="120">
        <v>280</v>
      </c>
      <c r="M18" s="123"/>
      <c r="N18" s="123"/>
      <c r="X18" s="207"/>
      <c r="Y18" s="91"/>
      <c r="AA18" s="172"/>
      <c r="AB18" s="173"/>
      <c r="AC18" s="91"/>
      <c r="AD18" s="27">
        <v>-1</v>
      </c>
      <c r="AE18" s="91"/>
      <c r="AG18" s="91"/>
      <c r="AI18" s="207">
        <f t="shared" si="13"/>
        <v>5</v>
      </c>
      <c r="AJ18" s="27" t="str">
        <f>IF($AI19&gt;$AI18, IFERROR(MATCH($AI18, $AI19:$AI$100, 0)-1, ROW($AJ$100)-ROW()), "")</f>
        <v/>
      </c>
      <c r="AK18" s="91">
        <f t="shared" ca="1" si="14"/>
        <v>0</v>
      </c>
      <c r="AL18" s="27" t="str">
        <f t="shared" ca="1" si="15"/>
        <v/>
      </c>
      <c r="AM18" s="87">
        <f t="shared" ca="1" si="16"/>
        <v>0</v>
      </c>
      <c r="AN18" s="27" t="str">
        <f t="shared" ca="1" si="17"/>
        <v/>
      </c>
      <c r="AO18" s="83" t="str">
        <f t="shared" ca="1" si="18"/>
        <v/>
      </c>
      <c r="AP18" s="30" t="str">
        <f t="shared" si="19"/>
        <v/>
      </c>
      <c r="AQ18" s="85" t="str">
        <f t="shared" ca="1" si="20"/>
        <v/>
      </c>
      <c r="AR18" s="30" t="str">
        <f t="shared" si="21"/>
        <v/>
      </c>
      <c r="AS18" s="87" t="str">
        <f t="shared" ca="1" si="22"/>
        <v/>
      </c>
      <c r="AT18" s="27" t="str">
        <f t="shared" ca="1" si="23"/>
        <v/>
      </c>
      <c r="AU18" s="87" t="str">
        <f t="shared" si="24"/>
        <v/>
      </c>
      <c r="AV18" s="27" t="str">
        <f t="shared" si="25"/>
        <v/>
      </c>
      <c r="AW18" s="166" t="str">
        <f t="shared" si="26"/>
        <v/>
      </c>
      <c r="AX18" s="27" t="str">
        <f t="shared" si="27"/>
        <v/>
      </c>
      <c r="AY18" s="174"/>
      <c r="AZ18" s="89" t="str">
        <f t="shared" ca="1" si="28"/>
        <v/>
      </c>
      <c r="BA18" s="116" t="str">
        <f t="shared" ca="1" si="29"/>
        <v/>
      </c>
      <c r="BB18" s="117" t="str">
        <f t="shared" ca="1" si="30"/>
        <v/>
      </c>
      <c r="BC18" s="118" t="str">
        <f t="shared" ca="1" si="31"/>
        <v/>
      </c>
      <c r="BE18" s="28" t="str">
        <f t="shared" ca="1" si="32"/>
        <v/>
      </c>
    </row>
    <row r="19" spans="1:57" s="27" customFormat="1" ht="14.1" customHeight="1" x14ac:dyDescent="0.25">
      <c r="A19" s="76" t="str">
        <f t="shared" ca="1" si="12"/>
        <v/>
      </c>
      <c r="B19" s="119"/>
      <c r="C19" s="119" t="s">
        <v>35</v>
      </c>
      <c r="D19" s="119" t="s">
        <v>35</v>
      </c>
      <c r="E19" s="119" t="s">
        <v>35</v>
      </c>
      <c r="F19" s="119" t="s">
        <v>35</v>
      </c>
      <c r="G19" s="119" t="s">
        <v>190</v>
      </c>
      <c r="H19" s="119"/>
      <c r="I19" s="119"/>
      <c r="J19" s="119"/>
      <c r="L19" s="120">
        <v>281</v>
      </c>
      <c r="M19" s="121"/>
      <c r="N19" s="121"/>
      <c r="X19" s="207"/>
      <c r="Y19" s="91"/>
      <c r="AA19" s="172"/>
      <c r="AB19" s="173"/>
      <c r="AC19" s="91"/>
      <c r="AD19" s="27">
        <v>-1</v>
      </c>
      <c r="AE19" s="91"/>
      <c r="AG19" s="91"/>
      <c r="AI19" s="207">
        <f t="shared" si="13"/>
        <v>5</v>
      </c>
      <c r="AJ19" s="27" t="str">
        <f>IF($AI20&gt;$AI19, IFERROR(MATCH($AI19, $AI20:$AI$100, 0)-1, ROW($AJ$100)-ROW()), "")</f>
        <v/>
      </c>
      <c r="AK19" s="91">
        <f t="shared" ca="1" si="14"/>
        <v>0</v>
      </c>
      <c r="AL19" s="27" t="str">
        <f t="shared" ca="1" si="15"/>
        <v/>
      </c>
      <c r="AM19" s="87">
        <f t="shared" ca="1" si="16"/>
        <v>0</v>
      </c>
      <c r="AN19" s="27" t="str">
        <f t="shared" ca="1" si="17"/>
        <v/>
      </c>
      <c r="AO19" s="83" t="str">
        <f t="shared" ca="1" si="18"/>
        <v/>
      </c>
      <c r="AP19" s="30" t="str">
        <f t="shared" si="19"/>
        <v/>
      </c>
      <c r="AQ19" s="85" t="str">
        <f t="shared" ca="1" si="20"/>
        <v/>
      </c>
      <c r="AR19" s="30" t="str">
        <f t="shared" si="21"/>
        <v/>
      </c>
      <c r="AS19" s="87" t="str">
        <f t="shared" ca="1" si="22"/>
        <v/>
      </c>
      <c r="AT19" s="27" t="str">
        <f t="shared" ca="1" si="23"/>
        <v/>
      </c>
      <c r="AU19" s="87" t="str">
        <f t="shared" si="24"/>
        <v/>
      </c>
      <c r="AV19" s="27" t="str">
        <f t="shared" si="25"/>
        <v/>
      </c>
      <c r="AW19" s="166" t="str">
        <f t="shared" si="26"/>
        <v/>
      </c>
      <c r="AX19" s="27" t="str">
        <f t="shared" si="27"/>
        <v/>
      </c>
      <c r="AY19" s="174"/>
      <c r="AZ19" s="89" t="str">
        <f t="shared" ca="1" si="28"/>
        <v/>
      </c>
      <c r="BA19" s="116" t="str">
        <f t="shared" ca="1" si="29"/>
        <v/>
      </c>
      <c r="BB19" s="117" t="str">
        <f t="shared" ca="1" si="30"/>
        <v/>
      </c>
      <c r="BC19" s="118" t="str">
        <f t="shared" ca="1" si="31"/>
        <v/>
      </c>
      <c r="BE19" s="28" t="str">
        <f t="shared" ca="1" si="32"/>
        <v/>
      </c>
    </row>
    <row r="20" spans="1:57" s="27" customFormat="1" ht="14.1" customHeight="1" x14ac:dyDescent="0.25">
      <c r="A20" s="76" t="str">
        <f t="shared" ca="1" si="12"/>
        <v/>
      </c>
      <c r="B20" s="119"/>
      <c r="C20" s="119" t="s">
        <v>35</v>
      </c>
      <c r="D20" s="119" t="s">
        <v>35</v>
      </c>
      <c r="E20" s="119" t="s">
        <v>35</v>
      </c>
      <c r="F20" s="119" t="s">
        <v>191</v>
      </c>
      <c r="G20" s="119"/>
      <c r="H20" s="119"/>
      <c r="I20" s="119"/>
      <c r="J20" s="119"/>
      <c r="L20" s="120" t="s">
        <v>192</v>
      </c>
      <c r="M20" s="121">
        <f>SUM(M21:M22)</f>
        <v>0</v>
      </c>
      <c r="N20" s="121"/>
      <c r="X20" s="207"/>
      <c r="Y20" s="91"/>
      <c r="AA20" s="172"/>
      <c r="AB20" s="173"/>
      <c r="AC20" s="91"/>
      <c r="AD20" s="27">
        <v>-1</v>
      </c>
      <c r="AE20" s="91"/>
      <c r="AG20" s="91"/>
      <c r="AI20" s="207">
        <f t="shared" si="13"/>
        <v>4</v>
      </c>
      <c r="AJ20" s="27">
        <f>IF($AI21&gt;$AI20, IFERROR(MATCH($AI20, $AI21:$AI$100, 0)-1, ROW($AJ$100)-ROW()), "")</f>
        <v>2</v>
      </c>
      <c r="AK20" s="91">
        <f t="shared" ca="1" si="14"/>
        <v>0</v>
      </c>
      <c r="AL20" s="27" t="str">
        <f t="shared" ca="1" si="15"/>
        <v/>
      </c>
      <c r="AM20" s="87">
        <f t="shared" ca="1" si="16"/>
        <v>0</v>
      </c>
      <c r="AN20" s="27" t="str">
        <f t="shared" ca="1" si="17"/>
        <v/>
      </c>
      <c r="AO20" s="83" t="str">
        <f t="shared" ca="1" si="18"/>
        <v/>
      </c>
      <c r="AP20" s="30" t="str">
        <f t="shared" si="19"/>
        <v/>
      </c>
      <c r="AQ20" s="85" t="str">
        <f t="shared" ca="1" si="20"/>
        <v/>
      </c>
      <c r="AR20" s="30" t="str">
        <f t="shared" si="21"/>
        <v/>
      </c>
      <c r="AS20" s="87" t="str">
        <f t="shared" ca="1" si="22"/>
        <v/>
      </c>
      <c r="AT20" s="27" t="str">
        <f t="shared" ca="1" si="23"/>
        <v/>
      </c>
      <c r="AU20" s="87" t="str">
        <f t="shared" si="24"/>
        <v/>
      </c>
      <c r="AV20" s="27" t="str">
        <f t="shared" si="25"/>
        <v/>
      </c>
      <c r="AW20" s="166" t="str">
        <f t="shared" si="26"/>
        <v/>
      </c>
      <c r="AX20" s="27" t="str">
        <f t="shared" si="27"/>
        <v/>
      </c>
      <c r="AY20" s="174"/>
      <c r="AZ20" s="89" t="str">
        <f t="shared" ca="1" si="28"/>
        <v/>
      </c>
      <c r="BA20" s="116" t="str">
        <f t="shared" ca="1" si="29"/>
        <v/>
      </c>
      <c r="BB20" s="117" t="str">
        <f t="shared" ca="1" si="30"/>
        <v/>
      </c>
      <c r="BC20" s="118" t="str">
        <f t="shared" ca="1" si="31"/>
        <v/>
      </c>
      <c r="BE20" s="28" t="str">
        <f t="shared" ca="1" si="32"/>
        <v/>
      </c>
    </row>
    <row r="21" spans="1:57" s="27" customFormat="1" ht="14.1" customHeight="1" x14ac:dyDescent="0.25">
      <c r="A21" s="76" t="str">
        <f t="shared" ca="1" si="12"/>
        <v/>
      </c>
      <c r="B21" s="119"/>
      <c r="C21" s="119" t="s">
        <v>35</v>
      </c>
      <c r="D21" s="119" t="s">
        <v>35</v>
      </c>
      <c r="E21" s="119" t="s">
        <v>35</v>
      </c>
      <c r="F21" s="119" t="s">
        <v>35</v>
      </c>
      <c r="G21" s="119" t="s">
        <v>189</v>
      </c>
      <c r="H21" s="119"/>
      <c r="I21" s="119"/>
      <c r="J21" s="119"/>
      <c r="L21" s="120">
        <v>282</v>
      </c>
      <c r="M21" s="121"/>
      <c r="N21" s="121"/>
      <c r="X21" s="207"/>
      <c r="Y21" s="91"/>
      <c r="AA21" s="172"/>
      <c r="AB21" s="173"/>
      <c r="AC21" s="91"/>
      <c r="AD21" s="27">
        <v>-1</v>
      </c>
      <c r="AE21" s="91"/>
      <c r="AG21" s="91"/>
      <c r="AI21" s="207">
        <f t="shared" si="13"/>
        <v>5</v>
      </c>
      <c r="AJ21" s="27" t="str">
        <f>IF($AI22&gt;$AI21, IFERROR(MATCH($AI21, $AI22:$AI$100, 0)-1, ROW($AJ$100)-ROW()), "")</f>
        <v/>
      </c>
      <c r="AK21" s="91">
        <f t="shared" ca="1" si="14"/>
        <v>0</v>
      </c>
      <c r="AL21" s="27" t="str">
        <f t="shared" ca="1" si="15"/>
        <v/>
      </c>
      <c r="AM21" s="87">
        <f t="shared" ca="1" si="16"/>
        <v>0</v>
      </c>
      <c r="AN21" s="27" t="str">
        <f t="shared" ca="1" si="17"/>
        <v/>
      </c>
      <c r="AO21" s="83" t="str">
        <f t="shared" ca="1" si="18"/>
        <v/>
      </c>
      <c r="AP21" s="30" t="str">
        <f t="shared" si="19"/>
        <v/>
      </c>
      <c r="AQ21" s="85" t="str">
        <f t="shared" ca="1" si="20"/>
        <v/>
      </c>
      <c r="AR21" s="30" t="str">
        <f t="shared" si="21"/>
        <v/>
      </c>
      <c r="AS21" s="87" t="str">
        <f t="shared" ca="1" si="22"/>
        <v/>
      </c>
      <c r="AT21" s="27" t="str">
        <f t="shared" ca="1" si="23"/>
        <v/>
      </c>
      <c r="AU21" s="87" t="str">
        <f t="shared" si="24"/>
        <v/>
      </c>
      <c r="AV21" s="27" t="str">
        <f t="shared" si="25"/>
        <v/>
      </c>
      <c r="AW21" s="166" t="str">
        <f t="shared" si="26"/>
        <v/>
      </c>
      <c r="AX21" s="27" t="str">
        <f t="shared" si="27"/>
        <v/>
      </c>
      <c r="AY21" s="174"/>
      <c r="AZ21" s="89" t="str">
        <f t="shared" ca="1" si="28"/>
        <v/>
      </c>
      <c r="BA21" s="116" t="str">
        <f t="shared" ca="1" si="29"/>
        <v/>
      </c>
      <c r="BB21" s="117" t="str">
        <f t="shared" ca="1" si="30"/>
        <v/>
      </c>
      <c r="BC21" s="118" t="str">
        <f t="shared" ca="1" si="31"/>
        <v/>
      </c>
      <c r="BE21" s="28" t="str">
        <f t="shared" ca="1" si="32"/>
        <v/>
      </c>
    </row>
    <row r="22" spans="1:57" s="27" customFormat="1" ht="14.1" customHeight="1" x14ac:dyDescent="0.25">
      <c r="A22" s="76" t="str">
        <f t="shared" ca="1" si="12"/>
        <v/>
      </c>
      <c r="B22" s="119"/>
      <c r="C22" s="119" t="s">
        <v>35</v>
      </c>
      <c r="D22" s="119" t="s">
        <v>35</v>
      </c>
      <c r="E22" s="119" t="s">
        <v>35</v>
      </c>
      <c r="F22" s="119" t="s">
        <v>35</v>
      </c>
      <c r="G22" s="119" t="s">
        <v>190</v>
      </c>
      <c r="H22" s="119"/>
      <c r="I22" s="119"/>
      <c r="J22" s="119"/>
      <c r="L22" s="120">
        <v>283</v>
      </c>
      <c r="M22" s="121"/>
      <c r="N22" s="121"/>
      <c r="X22" s="207"/>
      <c r="Y22" s="91"/>
      <c r="AA22" s="172"/>
      <c r="AB22" s="173"/>
      <c r="AC22" s="91"/>
      <c r="AD22" s="27">
        <v>-1</v>
      </c>
      <c r="AE22" s="91"/>
      <c r="AG22" s="91"/>
      <c r="AI22" s="207">
        <f t="shared" si="13"/>
        <v>5</v>
      </c>
      <c r="AJ22" s="27" t="str">
        <f>IF($AI23&gt;$AI22, IFERROR(MATCH($AI22, $AI23:$AI$100, 0)-1, ROW($AJ$100)-ROW()), "")</f>
        <v/>
      </c>
      <c r="AK22" s="91">
        <f t="shared" ca="1" si="14"/>
        <v>0</v>
      </c>
      <c r="AL22" s="27" t="str">
        <f t="shared" ca="1" si="15"/>
        <v/>
      </c>
      <c r="AM22" s="87">
        <f t="shared" ca="1" si="16"/>
        <v>0</v>
      </c>
      <c r="AN22" s="27" t="str">
        <f t="shared" ca="1" si="17"/>
        <v/>
      </c>
      <c r="AO22" s="83" t="str">
        <f t="shared" ca="1" si="18"/>
        <v/>
      </c>
      <c r="AP22" s="30" t="str">
        <f t="shared" si="19"/>
        <v/>
      </c>
      <c r="AQ22" s="85" t="str">
        <f t="shared" ca="1" si="20"/>
        <v/>
      </c>
      <c r="AR22" s="30" t="str">
        <f t="shared" si="21"/>
        <v/>
      </c>
      <c r="AS22" s="87" t="str">
        <f t="shared" ca="1" si="22"/>
        <v/>
      </c>
      <c r="AT22" s="27" t="str">
        <f t="shared" ca="1" si="23"/>
        <v/>
      </c>
      <c r="AU22" s="87" t="str">
        <f t="shared" si="24"/>
        <v/>
      </c>
      <c r="AV22" s="27" t="str">
        <f t="shared" si="25"/>
        <v/>
      </c>
      <c r="AW22" s="166" t="str">
        <f t="shared" si="26"/>
        <v/>
      </c>
      <c r="AX22" s="27" t="str">
        <f t="shared" si="27"/>
        <v/>
      </c>
      <c r="AY22" s="174"/>
      <c r="AZ22" s="89" t="str">
        <f t="shared" ca="1" si="28"/>
        <v/>
      </c>
      <c r="BA22" s="116" t="str">
        <f t="shared" ca="1" si="29"/>
        <v/>
      </c>
      <c r="BB22" s="117" t="str">
        <f t="shared" ca="1" si="30"/>
        <v/>
      </c>
      <c r="BC22" s="118" t="str">
        <f t="shared" ca="1" si="31"/>
        <v/>
      </c>
      <c r="BE22" s="28" t="str">
        <f t="shared" ca="1" si="32"/>
        <v/>
      </c>
    </row>
    <row r="23" spans="1:57" s="27" customFormat="1" ht="14.1" customHeight="1" x14ac:dyDescent="0.25">
      <c r="A23" s="76" t="str">
        <f t="shared" ca="1" si="12"/>
        <v/>
      </c>
      <c r="B23" s="119"/>
      <c r="C23" s="119" t="s">
        <v>35</v>
      </c>
      <c r="D23" s="119" t="s">
        <v>35</v>
      </c>
      <c r="E23" s="119" t="s">
        <v>35</v>
      </c>
      <c r="F23" s="119" t="s">
        <v>193</v>
      </c>
      <c r="G23" s="119"/>
      <c r="H23" s="119"/>
      <c r="I23" s="119"/>
      <c r="J23" s="119"/>
      <c r="L23" s="120" t="s">
        <v>194</v>
      </c>
      <c r="M23" s="121">
        <f>SUM(M24:M25)</f>
        <v>0</v>
      </c>
      <c r="N23" s="121"/>
      <c r="X23" s="207"/>
      <c r="Y23" s="91"/>
      <c r="AA23" s="172"/>
      <c r="AB23" s="173"/>
      <c r="AC23" s="91"/>
      <c r="AD23" s="27">
        <v>-1</v>
      </c>
      <c r="AE23" s="91"/>
      <c r="AG23" s="91"/>
      <c r="AI23" s="207">
        <f t="shared" si="13"/>
        <v>4</v>
      </c>
      <c r="AJ23" s="27">
        <f>IF($AI24&gt;$AI23, IFERROR(MATCH($AI23, $AI24:$AI$100, 0)-1, ROW($AJ$100)-ROW()), "")</f>
        <v>4</v>
      </c>
      <c r="AK23" s="91">
        <f t="shared" ca="1" si="14"/>
        <v>0</v>
      </c>
      <c r="AL23" s="27" t="str">
        <f t="shared" ca="1" si="15"/>
        <v/>
      </c>
      <c r="AM23" s="87">
        <f t="shared" ca="1" si="16"/>
        <v>0</v>
      </c>
      <c r="AN23" s="27" t="str">
        <f t="shared" ca="1" si="17"/>
        <v/>
      </c>
      <c r="AO23" s="83" t="str">
        <f t="shared" ca="1" si="18"/>
        <v/>
      </c>
      <c r="AP23" s="30" t="str">
        <f t="shared" si="19"/>
        <v/>
      </c>
      <c r="AQ23" s="85" t="str">
        <f t="shared" ca="1" si="20"/>
        <v/>
      </c>
      <c r="AR23" s="30" t="str">
        <f t="shared" si="21"/>
        <v/>
      </c>
      <c r="AS23" s="87" t="str">
        <f t="shared" ca="1" si="22"/>
        <v/>
      </c>
      <c r="AT23" s="27" t="str">
        <f t="shared" ca="1" si="23"/>
        <v/>
      </c>
      <c r="AU23" s="87" t="str">
        <f t="shared" si="24"/>
        <v/>
      </c>
      <c r="AV23" s="27" t="str">
        <f t="shared" si="25"/>
        <v/>
      </c>
      <c r="AW23" s="166" t="str">
        <f t="shared" si="26"/>
        <v/>
      </c>
      <c r="AX23" s="27" t="str">
        <f t="shared" si="27"/>
        <v/>
      </c>
      <c r="AY23" s="174"/>
      <c r="AZ23" s="89" t="str">
        <f t="shared" ca="1" si="28"/>
        <v/>
      </c>
      <c r="BA23" s="116" t="str">
        <f t="shared" ca="1" si="29"/>
        <v/>
      </c>
      <c r="BB23" s="117" t="str">
        <f t="shared" ca="1" si="30"/>
        <v/>
      </c>
      <c r="BC23" s="118" t="str">
        <f t="shared" ca="1" si="31"/>
        <v/>
      </c>
      <c r="BE23" s="28" t="str">
        <f t="shared" ca="1" si="32"/>
        <v/>
      </c>
    </row>
    <row r="24" spans="1:57" s="27" customFormat="1" ht="14.1" customHeight="1" x14ac:dyDescent="0.25">
      <c r="A24" s="76" t="str">
        <f t="shared" ca="1" si="12"/>
        <v/>
      </c>
      <c r="B24" s="119"/>
      <c r="C24" s="119" t="s">
        <v>35</v>
      </c>
      <c r="D24" s="119" t="s">
        <v>35</v>
      </c>
      <c r="E24" s="119" t="s">
        <v>35</v>
      </c>
      <c r="F24" s="119" t="s">
        <v>35</v>
      </c>
      <c r="G24" s="119" t="s">
        <v>195</v>
      </c>
      <c r="H24" s="119"/>
      <c r="I24" s="119"/>
      <c r="J24" s="119"/>
      <c r="L24" s="120">
        <v>284</v>
      </c>
      <c r="M24" s="121"/>
      <c r="N24" s="121"/>
      <c r="X24" s="207"/>
      <c r="Y24" s="91"/>
      <c r="AA24" s="172"/>
      <c r="AB24" s="173"/>
      <c r="AC24" s="91"/>
      <c r="AD24" s="27">
        <v>-1</v>
      </c>
      <c r="AE24" s="91"/>
      <c r="AG24" s="91"/>
      <c r="AI24" s="207">
        <f t="shared" si="13"/>
        <v>5</v>
      </c>
      <c r="AJ24" s="27" t="str">
        <f>IF($AI25&gt;$AI24, IFERROR(MATCH($AI24, $AI25:$AI$100, 0)-1, ROW($AJ$100)-ROW()), "")</f>
        <v/>
      </c>
      <c r="AK24" s="91">
        <f t="shared" ca="1" si="14"/>
        <v>0</v>
      </c>
      <c r="AL24" s="27" t="str">
        <f t="shared" ca="1" si="15"/>
        <v/>
      </c>
      <c r="AM24" s="87">
        <f t="shared" ca="1" si="16"/>
        <v>0</v>
      </c>
      <c r="AN24" s="27" t="str">
        <f t="shared" ca="1" si="17"/>
        <v/>
      </c>
      <c r="AO24" s="83" t="str">
        <f t="shared" ca="1" si="18"/>
        <v/>
      </c>
      <c r="AP24" s="30" t="str">
        <f t="shared" si="19"/>
        <v/>
      </c>
      <c r="AQ24" s="85" t="str">
        <f t="shared" ca="1" si="20"/>
        <v/>
      </c>
      <c r="AR24" s="30" t="str">
        <f t="shared" si="21"/>
        <v/>
      </c>
      <c r="AS24" s="87" t="str">
        <f t="shared" ca="1" si="22"/>
        <v/>
      </c>
      <c r="AT24" s="27" t="str">
        <f t="shared" ca="1" si="23"/>
        <v/>
      </c>
      <c r="AU24" s="87" t="str">
        <f t="shared" si="24"/>
        <v/>
      </c>
      <c r="AV24" s="27" t="str">
        <f t="shared" si="25"/>
        <v/>
      </c>
      <c r="AW24" s="166" t="str">
        <f t="shared" si="26"/>
        <v/>
      </c>
      <c r="AX24" s="27" t="str">
        <f t="shared" si="27"/>
        <v/>
      </c>
      <c r="AY24" s="174"/>
      <c r="AZ24" s="89" t="str">
        <f t="shared" ca="1" si="28"/>
        <v/>
      </c>
      <c r="BA24" s="116" t="str">
        <f t="shared" ca="1" si="29"/>
        <v/>
      </c>
      <c r="BB24" s="117" t="str">
        <f t="shared" ca="1" si="30"/>
        <v/>
      </c>
      <c r="BC24" s="118" t="str">
        <f t="shared" ca="1" si="31"/>
        <v/>
      </c>
      <c r="BE24" s="28" t="str">
        <f t="shared" ca="1" si="32"/>
        <v/>
      </c>
    </row>
    <row r="25" spans="1:57" s="27" customFormat="1" ht="14.1" customHeight="1" x14ac:dyDescent="0.25">
      <c r="A25" s="76" t="str">
        <f t="shared" ca="1" si="12"/>
        <v/>
      </c>
      <c r="B25" s="119"/>
      <c r="C25" s="119" t="s">
        <v>35</v>
      </c>
      <c r="D25" s="119" t="s">
        <v>35</v>
      </c>
      <c r="E25" s="119" t="s">
        <v>35</v>
      </c>
      <c r="F25" s="119" t="s">
        <v>35</v>
      </c>
      <c r="G25" s="119" t="s">
        <v>196</v>
      </c>
      <c r="H25" s="119"/>
      <c r="I25" s="119"/>
      <c r="J25" s="119"/>
      <c r="L25" s="120" t="s">
        <v>197</v>
      </c>
      <c r="M25" s="121"/>
      <c r="N25" s="121"/>
      <c r="X25" s="207"/>
      <c r="Y25" s="91"/>
      <c r="AA25" s="172"/>
      <c r="AB25" s="173"/>
      <c r="AC25" s="91"/>
      <c r="AD25" s="27">
        <v>-1</v>
      </c>
      <c r="AE25" s="91"/>
      <c r="AG25" s="91"/>
      <c r="AI25" s="207">
        <f t="shared" si="13"/>
        <v>5</v>
      </c>
      <c r="AJ25" s="27" t="str">
        <f>IF($AI26&gt;$AI25, IFERROR(MATCH($AI25, $AI26:$AI$100, 0)-1, ROW($AJ$100)-ROW()), "")</f>
        <v/>
      </c>
      <c r="AK25" s="91">
        <f t="shared" ca="1" si="14"/>
        <v>0</v>
      </c>
      <c r="AL25" s="27" t="str">
        <f t="shared" ca="1" si="15"/>
        <v/>
      </c>
      <c r="AM25" s="87">
        <f t="shared" ca="1" si="16"/>
        <v>0</v>
      </c>
      <c r="AN25" s="27" t="str">
        <f t="shared" ca="1" si="17"/>
        <v/>
      </c>
      <c r="AO25" s="83" t="str">
        <f t="shared" ca="1" si="18"/>
        <v/>
      </c>
      <c r="AP25" s="30" t="str">
        <f t="shared" si="19"/>
        <v/>
      </c>
      <c r="AQ25" s="85" t="str">
        <f t="shared" ca="1" si="20"/>
        <v/>
      </c>
      <c r="AR25" s="30" t="str">
        <f t="shared" si="21"/>
        <v/>
      </c>
      <c r="AS25" s="87" t="str">
        <f t="shared" ca="1" si="22"/>
        <v/>
      </c>
      <c r="AT25" s="27" t="str">
        <f t="shared" ca="1" si="23"/>
        <v/>
      </c>
      <c r="AU25" s="87" t="str">
        <f t="shared" si="24"/>
        <v/>
      </c>
      <c r="AV25" s="27" t="str">
        <f t="shared" si="25"/>
        <v/>
      </c>
      <c r="AW25" s="166" t="str">
        <f t="shared" si="26"/>
        <v/>
      </c>
      <c r="AX25" s="27" t="str">
        <f t="shared" si="27"/>
        <v/>
      </c>
      <c r="AY25" s="174"/>
      <c r="AZ25" s="89" t="str">
        <f t="shared" ca="1" si="28"/>
        <v/>
      </c>
      <c r="BA25" s="116" t="str">
        <f t="shared" ca="1" si="29"/>
        <v/>
      </c>
      <c r="BB25" s="117" t="str">
        <f t="shared" ca="1" si="30"/>
        <v/>
      </c>
      <c r="BC25" s="118" t="str">
        <f t="shared" ca="1" si="31"/>
        <v/>
      </c>
      <c r="BE25" s="28" t="str">
        <f t="shared" ca="1" si="32"/>
        <v/>
      </c>
    </row>
    <row r="26" spans="1:57" s="27" customFormat="1" ht="14.1" customHeight="1" x14ac:dyDescent="0.25">
      <c r="A26" s="76" t="str">
        <f t="shared" ca="1" si="12"/>
        <v/>
      </c>
      <c r="B26" s="119"/>
      <c r="C26" s="119" t="s">
        <v>35</v>
      </c>
      <c r="D26" s="119" t="s">
        <v>198</v>
      </c>
      <c r="E26" s="119"/>
      <c r="F26" s="119"/>
      <c r="G26" s="119"/>
      <c r="H26" s="119"/>
      <c r="I26" s="119"/>
      <c r="J26" s="119"/>
      <c r="L26" s="120" t="s">
        <v>199</v>
      </c>
      <c r="M26" s="121">
        <f>SUM(M27,M30,M33,M45:M47)</f>
        <v>0</v>
      </c>
      <c r="N26" s="121"/>
      <c r="X26" s="207"/>
      <c r="Y26" s="91"/>
      <c r="AA26" s="172"/>
      <c r="AB26" s="173"/>
      <c r="AC26" s="91"/>
      <c r="AD26" s="27">
        <v>-1</v>
      </c>
      <c r="AE26" s="91"/>
      <c r="AG26" s="91"/>
      <c r="AI26" s="207">
        <f t="shared" si="13"/>
        <v>2</v>
      </c>
      <c r="AJ26" s="27">
        <f>IF($AI27&gt;$AI26, IFERROR(MATCH($AI26, $AI27:$AI$100, 0)-1, ROW($AJ$100)-ROW()), "")</f>
        <v>22</v>
      </c>
      <c r="AK26" s="91">
        <f t="shared" ca="1" si="14"/>
        <v>0</v>
      </c>
      <c r="AL26" s="27" t="str">
        <f t="shared" ca="1" si="15"/>
        <v/>
      </c>
      <c r="AM26" s="87">
        <f t="shared" ca="1" si="16"/>
        <v>0</v>
      </c>
      <c r="AN26" s="27" t="str">
        <f t="shared" ca="1" si="17"/>
        <v/>
      </c>
      <c r="AO26" s="83" t="str">
        <f t="shared" ca="1" si="18"/>
        <v/>
      </c>
      <c r="AP26" s="30" t="str">
        <f t="shared" si="19"/>
        <v/>
      </c>
      <c r="AQ26" s="85" t="str">
        <f t="shared" ca="1" si="20"/>
        <v/>
      </c>
      <c r="AR26" s="30" t="str">
        <f t="shared" si="21"/>
        <v/>
      </c>
      <c r="AS26" s="87" t="str">
        <f t="shared" ca="1" si="22"/>
        <v/>
      </c>
      <c r="AT26" s="27" t="str">
        <f t="shared" ca="1" si="23"/>
        <v/>
      </c>
      <c r="AU26" s="87" t="str">
        <f t="shared" si="24"/>
        <v/>
      </c>
      <c r="AV26" s="27" t="str">
        <f t="shared" si="25"/>
        <v/>
      </c>
      <c r="AW26" s="166" t="str">
        <f t="shared" si="26"/>
        <v/>
      </c>
      <c r="AX26" s="27" t="str">
        <f t="shared" si="27"/>
        <v/>
      </c>
      <c r="AY26" s="174"/>
      <c r="AZ26" s="89" t="str">
        <f t="shared" ca="1" si="28"/>
        <v/>
      </c>
      <c r="BA26" s="116" t="str">
        <f t="shared" ca="1" si="29"/>
        <v/>
      </c>
      <c r="BB26" s="117" t="str">
        <f t="shared" ca="1" si="30"/>
        <v/>
      </c>
      <c r="BC26" s="118" t="str">
        <f t="shared" ca="1" si="31"/>
        <v/>
      </c>
      <c r="BE26" s="28" t="str">
        <f t="shared" ca="1" si="32"/>
        <v/>
      </c>
    </row>
    <row r="27" spans="1:57" s="27" customFormat="1" ht="14.1" customHeight="1" x14ac:dyDescent="0.25">
      <c r="A27" s="76" t="str">
        <f t="shared" ca="1" si="12"/>
        <v/>
      </c>
      <c r="B27" s="119"/>
      <c r="C27" s="119" t="s">
        <v>35</v>
      </c>
      <c r="D27" s="119" t="s">
        <v>35</v>
      </c>
      <c r="E27" s="119" t="s">
        <v>200</v>
      </c>
      <c r="F27" s="119"/>
      <c r="G27" s="119"/>
      <c r="H27" s="119"/>
      <c r="I27" s="119"/>
      <c r="J27" s="119"/>
      <c r="L27" s="120">
        <v>29</v>
      </c>
      <c r="M27" s="121">
        <f>SUM(M28:M29)</f>
        <v>0</v>
      </c>
      <c r="N27" s="121"/>
      <c r="X27" s="207"/>
      <c r="Y27" s="91"/>
      <c r="AA27" s="172"/>
      <c r="AB27" s="173"/>
      <c r="AC27" s="91"/>
      <c r="AD27" s="27">
        <v>-1</v>
      </c>
      <c r="AE27" s="91"/>
      <c r="AG27" s="91"/>
      <c r="AI27" s="207">
        <f t="shared" si="13"/>
        <v>3</v>
      </c>
      <c r="AJ27" s="27">
        <f>IF($AI28&gt;$AI27, IFERROR(MATCH($AI27, $AI28:$AI$100, 0)-1, ROW($AJ$100)-ROW()), "")</f>
        <v>2</v>
      </c>
      <c r="AK27" s="91">
        <f t="shared" ca="1" si="14"/>
        <v>0</v>
      </c>
      <c r="AL27" s="27" t="str">
        <f t="shared" ca="1" si="15"/>
        <v/>
      </c>
      <c r="AM27" s="87">
        <f t="shared" ca="1" si="16"/>
        <v>0</v>
      </c>
      <c r="AN27" s="27" t="str">
        <f t="shared" ca="1" si="17"/>
        <v/>
      </c>
      <c r="AO27" s="83" t="str">
        <f t="shared" ca="1" si="18"/>
        <v/>
      </c>
      <c r="AP27" s="30" t="str">
        <f t="shared" si="19"/>
        <v/>
      </c>
      <c r="AQ27" s="85" t="str">
        <f t="shared" ca="1" si="20"/>
        <v/>
      </c>
      <c r="AR27" s="30" t="str">
        <f t="shared" si="21"/>
        <v/>
      </c>
      <c r="AS27" s="87" t="str">
        <f t="shared" ca="1" si="22"/>
        <v/>
      </c>
      <c r="AT27" s="27" t="str">
        <f t="shared" ca="1" si="23"/>
        <v/>
      </c>
      <c r="AU27" s="87" t="str">
        <f t="shared" si="24"/>
        <v/>
      </c>
      <c r="AV27" s="27" t="str">
        <f t="shared" si="25"/>
        <v/>
      </c>
      <c r="AW27" s="166" t="str">
        <f t="shared" si="26"/>
        <v/>
      </c>
      <c r="AX27" s="27" t="str">
        <f t="shared" si="27"/>
        <v/>
      </c>
      <c r="AY27" s="174"/>
      <c r="AZ27" s="89" t="str">
        <f t="shared" ca="1" si="28"/>
        <v/>
      </c>
      <c r="BA27" s="116" t="str">
        <f t="shared" ca="1" si="29"/>
        <v/>
      </c>
      <c r="BB27" s="117" t="str">
        <f t="shared" ca="1" si="30"/>
        <v/>
      </c>
      <c r="BC27" s="118" t="str">
        <f t="shared" ca="1" si="31"/>
        <v/>
      </c>
      <c r="BE27" s="28" t="str">
        <f t="shared" ca="1" si="32"/>
        <v/>
      </c>
    </row>
    <row r="28" spans="1:57" s="27" customFormat="1" ht="14.1" customHeight="1" x14ac:dyDescent="0.25">
      <c r="A28" s="76" t="str">
        <f t="shared" ca="1" si="12"/>
        <v/>
      </c>
      <c r="B28" s="119"/>
      <c r="C28" s="119" t="s">
        <v>35</v>
      </c>
      <c r="D28" s="119" t="s">
        <v>35</v>
      </c>
      <c r="E28" s="119" t="s">
        <v>35</v>
      </c>
      <c r="F28" s="119" t="s">
        <v>201</v>
      </c>
      <c r="G28" s="119"/>
      <c r="H28" s="119"/>
      <c r="I28" s="119"/>
      <c r="J28" s="119"/>
      <c r="L28" s="120">
        <v>290</v>
      </c>
      <c r="M28" s="121"/>
      <c r="N28" s="121"/>
      <c r="X28" s="207"/>
      <c r="Y28" s="91"/>
      <c r="AA28" s="172"/>
      <c r="AB28" s="173"/>
      <c r="AC28" s="91"/>
      <c r="AD28" s="27">
        <v>-1</v>
      </c>
      <c r="AE28" s="91"/>
      <c r="AG28" s="91"/>
      <c r="AI28" s="207">
        <f t="shared" si="13"/>
        <v>4</v>
      </c>
      <c r="AJ28" s="27" t="str">
        <f>IF($AI29&gt;$AI28, IFERROR(MATCH($AI28, $AI29:$AI$100, 0)-1, ROW($AJ$100)-ROW()), "")</f>
        <v/>
      </c>
      <c r="AK28" s="91">
        <f t="shared" ca="1" si="14"/>
        <v>0</v>
      </c>
      <c r="AL28" s="27" t="str">
        <f t="shared" ca="1" si="15"/>
        <v/>
      </c>
      <c r="AM28" s="87">
        <f t="shared" ca="1" si="16"/>
        <v>0</v>
      </c>
      <c r="AN28" s="27" t="str">
        <f t="shared" ca="1" si="17"/>
        <v/>
      </c>
      <c r="AO28" s="83" t="str">
        <f t="shared" ca="1" si="18"/>
        <v/>
      </c>
      <c r="AP28" s="30" t="str">
        <f t="shared" si="19"/>
        <v/>
      </c>
      <c r="AQ28" s="85" t="str">
        <f t="shared" ca="1" si="20"/>
        <v/>
      </c>
      <c r="AR28" s="30" t="str">
        <f t="shared" si="21"/>
        <v/>
      </c>
      <c r="AS28" s="87" t="str">
        <f t="shared" ca="1" si="22"/>
        <v/>
      </c>
      <c r="AT28" s="27" t="str">
        <f t="shared" ca="1" si="23"/>
        <v/>
      </c>
      <c r="AU28" s="87" t="str">
        <f t="shared" si="24"/>
        <v/>
      </c>
      <c r="AV28" s="27" t="str">
        <f t="shared" si="25"/>
        <v/>
      </c>
      <c r="AW28" s="166" t="str">
        <f t="shared" si="26"/>
        <v/>
      </c>
      <c r="AX28" s="27" t="str">
        <f t="shared" si="27"/>
        <v/>
      </c>
      <c r="AY28" s="174"/>
      <c r="AZ28" s="89" t="str">
        <f t="shared" ca="1" si="28"/>
        <v/>
      </c>
      <c r="BA28" s="116" t="str">
        <f t="shared" ca="1" si="29"/>
        <v/>
      </c>
      <c r="BB28" s="117" t="str">
        <f t="shared" ca="1" si="30"/>
        <v/>
      </c>
      <c r="BC28" s="118" t="str">
        <f t="shared" ca="1" si="31"/>
        <v/>
      </c>
      <c r="BE28" s="28" t="str">
        <f t="shared" ca="1" si="32"/>
        <v/>
      </c>
    </row>
    <row r="29" spans="1:57" s="27" customFormat="1" ht="14.1" customHeight="1" x14ac:dyDescent="0.25">
      <c r="A29" s="76" t="str">
        <f t="shared" ca="1" si="12"/>
        <v/>
      </c>
      <c r="B29" s="119"/>
      <c r="C29" s="119" t="s">
        <v>35</v>
      </c>
      <c r="D29" s="119" t="s">
        <v>35</v>
      </c>
      <c r="E29" s="119" t="s">
        <v>35</v>
      </c>
      <c r="F29" s="119" t="s">
        <v>202</v>
      </c>
      <c r="G29" s="119"/>
      <c r="H29" s="119"/>
      <c r="I29" s="119"/>
      <c r="J29" s="119"/>
      <c r="L29" s="120">
        <v>291</v>
      </c>
      <c r="M29" s="121"/>
      <c r="N29" s="121"/>
      <c r="X29" s="207"/>
      <c r="Y29" s="91"/>
      <c r="AA29" s="172"/>
      <c r="AB29" s="173"/>
      <c r="AC29" s="91"/>
      <c r="AD29" s="27">
        <v>-1</v>
      </c>
      <c r="AE29" s="91"/>
      <c r="AG29" s="91"/>
      <c r="AI29" s="207">
        <f t="shared" si="13"/>
        <v>4</v>
      </c>
      <c r="AJ29" s="27" t="str">
        <f>IF($AI30&gt;$AI29, IFERROR(MATCH($AI29, $AI30:$AI$100, 0)-1, ROW($AJ$100)-ROW()), "")</f>
        <v/>
      </c>
      <c r="AK29" s="91">
        <f t="shared" ca="1" si="14"/>
        <v>0</v>
      </c>
      <c r="AL29" s="27" t="str">
        <f t="shared" ca="1" si="15"/>
        <v/>
      </c>
      <c r="AM29" s="87">
        <f t="shared" ca="1" si="16"/>
        <v>0</v>
      </c>
      <c r="AN29" s="27" t="str">
        <f t="shared" ca="1" si="17"/>
        <v/>
      </c>
      <c r="AO29" s="83" t="str">
        <f t="shared" ca="1" si="18"/>
        <v/>
      </c>
      <c r="AP29" s="30" t="str">
        <f t="shared" si="19"/>
        <v/>
      </c>
      <c r="AQ29" s="85" t="str">
        <f t="shared" ca="1" si="20"/>
        <v/>
      </c>
      <c r="AR29" s="30" t="str">
        <f t="shared" si="21"/>
        <v/>
      </c>
      <c r="AS29" s="87" t="str">
        <f t="shared" ca="1" si="22"/>
        <v/>
      </c>
      <c r="AT29" s="27" t="str">
        <f t="shared" ca="1" si="23"/>
        <v/>
      </c>
      <c r="AU29" s="87" t="str">
        <f t="shared" si="24"/>
        <v/>
      </c>
      <c r="AV29" s="27" t="str">
        <f t="shared" si="25"/>
        <v/>
      </c>
      <c r="AW29" s="166" t="str">
        <f t="shared" si="26"/>
        <v/>
      </c>
      <c r="AX29" s="27" t="str">
        <f t="shared" si="27"/>
        <v/>
      </c>
      <c r="AY29" s="174"/>
      <c r="AZ29" s="89" t="str">
        <f t="shared" ca="1" si="28"/>
        <v/>
      </c>
      <c r="BA29" s="116" t="str">
        <f t="shared" ca="1" si="29"/>
        <v/>
      </c>
      <c r="BB29" s="117" t="str">
        <f t="shared" ca="1" si="30"/>
        <v/>
      </c>
      <c r="BC29" s="118" t="str">
        <f t="shared" ca="1" si="31"/>
        <v/>
      </c>
      <c r="BE29" s="28" t="str">
        <f t="shared" ca="1" si="32"/>
        <v/>
      </c>
    </row>
    <row r="30" spans="1:57" s="27" customFormat="1" ht="14.1" customHeight="1" x14ac:dyDescent="0.25">
      <c r="A30" s="76" t="str">
        <f t="shared" ca="1" si="12"/>
        <v/>
      </c>
      <c r="B30" s="119"/>
      <c r="C30" s="119" t="s">
        <v>35</v>
      </c>
      <c r="D30" s="119" t="s">
        <v>35</v>
      </c>
      <c r="E30" s="119" t="s">
        <v>203</v>
      </c>
      <c r="F30" s="119"/>
      <c r="G30" s="119"/>
      <c r="H30" s="119"/>
      <c r="I30" s="119"/>
      <c r="J30" s="119"/>
      <c r="L30" s="120">
        <v>3</v>
      </c>
      <c r="M30" s="121">
        <f>SUM(M31,M32)</f>
        <v>0</v>
      </c>
      <c r="N30" s="121"/>
      <c r="X30" s="207"/>
      <c r="Y30" s="91"/>
      <c r="AA30" s="172"/>
      <c r="AB30" s="173"/>
      <c r="AC30" s="91"/>
      <c r="AD30" s="27">
        <v>-1</v>
      </c>
      <c r="AE30" s="91"/>
      <c r="AG30" s="91"/>
      <c r="AI30" s="207">
        <f t="shared" si="13"/>
        <v>3</v>
      </c>
      <c r="AJ30" s="27">
        <f>IF($AI31&gt;$AI30, IFERROR(MATCH($AI30, $AI31:$AI$100, 0)-1, ROW($AJ$100)-ROW()), "")</f>
        <v>2</v>
      </c>
      <c r="AK30" s="91">
        <f t="shared" ca="1" si="14"/>
        <v>0</v>
      </c>
      <c r="AL30" s="27" t="str">
        <f t="shared" ca="1" si="15"/>
        <v/>
      </c>
      <c r="AM30" s="87">
        <f t="shared" ca="1" si="16"/>
        <v>0</v>
      </c>
      <c r="AN30" s="27" t="str">
        <f t="shared" ca="1" si="17"/>
        <v/>
      </c>
      <c r="AO30" s="83" t="str">
        <f t="shared" ca="1" si="18"/>
        <v/>
      </c>
      <c r="AP30" s="30" t="str">
        <f t="shared" si="19"/>
        <v/>
      </c>
      <c r="AQ30" s="85" t="str">
        <f t="shared" ca="1" si="20"/>
        <v/>
      </c>
      <c r="AR30" s="30" t="str">
        <f t="shared" si="21"/>
        <v/>
      </c>
      <c r="AS30" s="87" t="str">
        <f t="shared" ca="1" si="22"/>
        <v/>
      </c>
      <c r="AT30" s="27" t="str">
        <f t="shared" ca="1" si="23"/>
        <v/>
      </c>
      <c r="AU30" s="87" t="str">
        <f t="shared" si="24"/>
        <v/>
      </c>
      <c r="AV30" s="27" t="str">
        <f t="shared" si="25"/>
        <v/>
      </c>
      <c r="AW30" s="166" t="str">
        <f t="shared" si="26"/>
        <v/>
      </c>
      <c r="AX30" s="27" t="str">
        <f t="shared" si="27"/>
        <v/>
      </c>
      <c r="AY30" s="174"/>
      <c r="AZ30" s="89" t="str">
        <f t="shared" ca="1" si="28"/>
        <v/>
      </c>
      <c r="BA30" s="116" t="str">
        <f t="shared" ca="1" si="29"/>
        <v/>
      </c>
      <c r="BB30" s="117" t="str">
        <f t="shared" ca="1" si="30"/>
        <v/>
      </c>
      <c r="BC30" s="118" t="str">
        <f t="shared" ca="1" si="31"/>
        <v/>
      </c>
      <c r="BE30" s="28" t="str">
        <f t="shared" ca="1" si="32"/>
        <v/>
      </c>
    </row>
    <row r="31" spans="1:57" s="27" customFormat="1" ht="14.1" customHeight="1" x14ac:dyDescent="0.25">
      <c r="A31" s="76" t="str">
        <f t="shared" ca="1" si="12"/>
        <v/>
      </c>
      <c r="B31" s="119"/>
      <c r="C31" s="119" t="s">
        <v>35</v>
      </c>
      <c r="D31" s="119" t="s">
        <v>35</v>
      </c>
      <c r="E31" s="27" t="s">
        <v>35</v>
      </c>
      <c r="F31" s="27" t="s">
        <v>204</v>
      </c>
      <c r="L31" s="120" t="s">
        <v>205</v>
      </c>
      <c r="M31" s="121"/>
      <c r="N31" s="121"/>
      <c r="X31" s="207"/>
      <c r="Y31" s="91"/>
      <c r="AA31" s="172"/>
      <c r="AB31" s="173"/>
      <c r="AC31" s="91"/>
      <c r="AD31" s="27">
        <v>-1</v>
      </c>
      <c r="AE31" s="91"/>
      <c r="AG31" s="91"/>
      <c r="AI31" s="207">
        <f t="shared" si="13"/>
        <v>4</v>
      </c>
      <c r="AJ31" s="27" t="str">
        <f>IF($AI32&gt;$AI31, IFERROR(MATCH($AI31, $AI32:$AI$100, 0)-1, ROW($AJ$100)-ROW()), "")</f>
        <v/>
      </c>
      <c r="AK31" s="91">
        <f t="shared" ca="1" si="14"/>
        <v>0</v>
      </c>
      <c r="AL31" s="27" t="str">
        <f t="shared" ca="1" si="15"/>
        <v/>
      </c>
      <c r="AM31" s="87">
        <f t="shared" ca="1" si="16"/>
        <v>0</v>
      </c>
      <c r="AN31" s="27" t="str">
        <f t="shared" ca="1" si="17"/>
        <v/>
      </c>
      <c r="AO31" s="83" t="str">
        <f t="shared" ca="1" si="18"/>
        <v/>
      </c>
      <c r="AP31" s="30" t="str">
        <f t="shared" si="19"/>
        <v/>
      </c>
      <c r="AQ31" s="85" t="str">
        <f t="shared" ca="1" si="20"/>
        <v/>
      </c>
      <c r="AR31" s="30" t="str">
        <f t="shared" si="21"/>
        <v/>
      </c>
      <c r="AS31" s="87" t="str">
        <f t="shared" ca="1" si="22"/>
        <v/>
      </c>
      <c r="AT31" s="27" t="str">
        <f t="shared" ca="1" si="23"/>
        <v/>
      </c>
      <c r="AU31" s="87" t="str">
        <f t="shared" si="24"/>
        <v/>
      </c>
      <c r="AV31" s="27" t="str">
        <f t="shared" si="25"/>
        <v/>
      </c>
      <c r="AW31" s="166" t="str">
        <f t="shared" si="26"/>
        <v/>
      </c>
      <c r="AX31" s="27" t="str">
        <f t="shared" si="27"/>
        <v/>
      </c>
      <c r="AY31" s="174"/>
      <c r="AZ31" s="89" t="str">
        <f t="shared" ca="1" si="28"/>
        <v/>
      </c>
      <c r="BA31" s="116" t="str">
        <f t="shared" ca="1" si="29"/>
        <v/>
      </c>
      <c r="BB31" s="117" t="str">
        <f t="shared" ca="1" si="30"/>
        <v/>
      </c>
      <c r="BC31" s="118" t="str">
        <f t="shared" ca="1" si="31"/>
        <v/>
      </c>
      <c r="BE31" s="28" t="str">
        <f t="shared" ca="1" si="32"/>
        <v/>
      </c>
    </row>
    <row r="32" spans="1:57" s="27" customFormat="1" ht="14.1" customHeight="1" x14ac:dyDescent="0.25">
      <c r="A32" s="76" t="str">
        <f t="shared" ca="1" si="12"/>
        <v/>
      </c>
      <c r="B32" s="119"/>
      <c r="C32" s="119" t="s">
        <v>35</v>
      </c>
      <c r="D32" s="119" t="s">
        <v>35</v>
      </c>
      <c r="E32" s="27" t="s">
        <v>35</v>
      </c>
      <c r="F32" s="27" t="s">
        <v>206</v>
      </c>
      <c r="L32" s="120">
        <v>37</v>
      </c>
      <c r="M32" s="121"/>
      <c r="N32" s="121"/>
      <c r="X32" s="207"/>
      <c r="Y32" s="91"/>
      <c r="AA32" s="172"/>
      <c r="AB32" s="173"/>
      <c r="AC32" s="91"/>
      <c r="AD32" s="27">
        <v>-1</v>
      </c>
      <c r="AE32" s="91"/>
      <c r="AG32" s="91"/>
      <c r="AI32" s="207">
        <f t="shared" si="13"/>
        <v>4</v>
      </c>
      <c r="AJ32" s="27" t="str">
        <f>IF($AI33&gt;$AI32, IFERROR(MATCH($AI32, $AI33:$AI$100, 0)-1, ROW($AJ$100)-ROW()), "")</f>
        <v/>
      </c>
      <c r="AK32" s="91">
        <f t="shared" ca="1" si="14"/>
        <v>0</v>
      </c>
      <c r="AL32" s="27" t="str">
        <f t="shared" ca="1" si="15"/>
        <v/>
      </c>
      <c r="AM32" s="87">
        <f t="shared" ca="1" si="16"/>
        <v>0</v>
      </c>
      <c r="AN32" s="27" t="str">
        <f t="shared" ca="1" si="17"/>
        <v/>
      </c>
      <c r="AO32" s="83" t="str">
        <f t="shared" ca="1" si="18"/>
        <v/>
      </c>
      <c r="AP32" s="30" t="str">
        <f t="shared" si="19"/>
        <v/>
      </c>
      <c r="AQ32" s="85" t="str">
        <f t="shared" ca="1" si="20"/>
        <v/>
      </c>
      <c r="AR32" s="30" t="str">
        <f t="shared" si="21"/>
        <v/>
      </c>
      <c r="AS32" s="87" t="str">
        <f t="shared" ca="1" si="22"/>
        <v/>
      </c>
      <c r="AT32" s="27" t="str">
        <f t="shared" ca="1" si="23"/>
        <v/>
      </c>
      <c r="AU32" s="87" t="str">
        <f t="shared" si="24"/>
        <v/>
      </c>
      <c r="AV32" s="27" t="str">
        <f t="shared" si="25"/>
        <v/>
      </c>
      <c r="AW32" s="166" t="str">
        <f t="shared" si="26"/>
        <v/>
      </c>
      <c r="AX32" s="27" t="str">
        <f t="shared" si="27"/>
        <v/>
      </c>
      <c r="AY32" s="174"/>
      <c r="AZ32" s="89" t="str">
        <f t="shared" ca="1" si="28"/>
        <v/>
      </c>
      <c r="BA32" s="116" t="str">
        <f t="shared" ca="1" si="29"/>
        <v/>
      </c>
      <c r="BB32" s="117" t="str">
        <f t="shared" ca="1" si="30"/>
        <v/>
      </c>
      <c r="BC32" s="118" t="str">
        <f t="shared" ca="1" si="31"/>
        <v/>
      </c>
      <c r="BE32" s="28" t="str">
        <f t="shared" ca="1" si="32"/>
        <v/>
      </c>
    </row>
    <row r="33" spans="1:57" s="27" customFormat="1" ht="14.1" customHeight="1" x14ac:dyDescent="0.25">
      <c r="A33" s="76" t="str">
        <f t="shared" ca="1" si="12"/>
        <v/>
      </c>
      <c r="B33" s="119"/>
      <c r="C33" s="119" t="s">
        <v>35</v>
      </c>
      <c r="D33" s="119" t="s">
        <v>35</v>
      </c>
      <c r="E33" s="119" t="s">
        <v>207</v>
      </c>
      <c r="F33" s="119"/>
      <c r="G33" s="119"/>
      <c r="H33" s="119"/>
      <c r="I33" s="119"/>
      <c r="J33" s="119"/>
      <c r="L33" s="120" t="s">
        <v>208</v>
      </c>
      <c r="M33" s="121">
        <f>SUM(M34:M35)</f>
        <v>0</v>
      </c>
      <c r="N33" s="121"/>
      <c r="X33" s="207"/>
      <c r="Y33" s="91"/>
      <c r="AA33" s="172"/>
      <c r="AB33" s="173"/>
      <c r="AC33" s="91"/>
      <c r="AD33" s="27">
        <v>-1</v>
      </c>
      <c r="AE33" s="91"/>
      <c r="AG33" s="91"/>
      <c r="AI33" s="207">
        <f t="shared" si="13"/>
        <v>3</v>
      </c>
      <c r="AJ33" s="27">
        <f>IF($AI34&gt;$AI33, IFERROR(MATCH($AI33, $AI34:$AI$100, 0)-1, ROW($AJ$100)-ROW()), "")</f>
        <v>11</v>
      </c>
      <c r="AK33" s="91">
        <f t="shared" ca="1" si="14"/>
        <v>0</v>
      </c>
      <c r="AL33" s="27" t="str">
        <f t="shared" ca="1" si="15"/>
        <v/>
      </c>
      <c r="AM33" s="87">
        <f t="shared" ca="1" si="16"/>
        <v>0</v>
      </c>
      <c r="AN33" s="27" t="str">
        <f t="shared" ca="1" si="17"/>
        <v/>
      </c>
      <c r="AO33" s="83" t="str">
        <f t="shared" ca="1" si="18"/>
        <v/>
      </c>
      <c r="AP33" s="30" t="str">
        <f t="shared" si="19"/>
        <v/>
      </c>
      <c r="AQ33" s="85" t="str">
        <f t="shared" ca="1" si="20"/>
        <v/>
      </c>
      <c r="AR33" s="30" t="str">
        <f t="shared" si="21"/>
        <v/>
      </c>
      <c r="AS33" s="87" t="str">
        <f t="shared" ca="1" si="22"/>
        <v/>
      </c>
      <c r="AT33" s="27" t="str">
        <f t="shared" ca="1" si="23"/>
        <v/>
      </c>
      <c r="AU33" s="87" t="str">
        <f t="shared" si="24"/>
        <v/>
      </c>
      <c r="AV33" s="27" t="str">
        <f t="shared" si="25"/>
        <v/>
      </c>
      <c r="AW33" s="166" t="str">
        <f t="shared" si="26"/>
        <v/>
      </c>
      <c r="AX33" s="27" t="str">
        <f t="shared" si="27"/>
        <v/>
      </c>
      <c r="AY33" s="174"/>
      <c r="AZ33" s="89" t="str">
        <f t="shared" ca="1" si="28"/>
        <v/>
      </c>
      <c r="BA33" s="116" t="str">
        <f t="shared" ca="1" si="29"/>
        <v/>
      </c>
      <c r="BB33" s="117" t="str">
        <f t="shared" ca="1" si="30"/>
        <v/>
      </c>
      <c r="BC33" s="118" t="str">
        <f t="shared" ca="1" si="31"/>
        <v/>
      </c>
      <c r="BE33" s="28" t="str">
        <f t="shared" ca="1" si="32"/>
        <v/>
      </c>
    </row>
    <row r="34" spans="1:57" s="27" customFormat="1" ht="14.1" customHeight="1" x14ac:dyDescent="0.25">
      <c r="A34" s="76" t="str">
        <f t="shared" ca="1" si="12"/>
        <v/>
      </c>
      <c r="B34" s="119"/>
      <c r="C34" s="119" t="s">
        <v>35</v>
      </c>
      <c r="D34" s="119" t="s">
        <v>35</v>
      </c>
      <c r="E34" s="119" t="s">
        <v>35</v>
      </c>
      <c r="F34" s="119" t="s">
        <v>201</v>
      </c>
      <c r="G34" s="119"/>
      <c r="H34" s="119"/>
      <c r="I34" s="119"/>
      <c r="J34" s="119"/>
      <c r="L34" s="120">
        <v>40</v>
      </c>
      <c r="M34" s="121"/>
      <c r="N34" s="121"/>
      <c r="X34" s="207"/>
      <c r="Y34" s="91"/>
      <c r="AA34" s="172"/>
      <c r="AB34" s="173"/>
      <c r="AC34" s="91"/>
      <c r="AD34" s="27">
        <v>-1</v>
      </c>
      <c r="AE34" s="91"/>
      <c r="AG34" s="91"/>
      <c r="AI34" s="207">
        <f t="shared" si="13"/>
        <v>4</v>
      </c>
      <c r="AJ34" s="27" t="str">
        <f>IF($AI35&gt;$AI34, IFERROR(MATCH($AI34, $AI35:$AI$100, 0)-1, ROW($AJ$100)-ROW()), "")</f>
        <v/>
      </c>
      <c r="AK34" s="91">
        <f t="shared" ca="1" si="14"/>
        <v>0</v>
      </c>
      <c r="AL34" s="27" t="str">
        <f t="shared" ca="1" si="15"/>
        <v/>
      </c>
      <c r="AM34" s="87">
        <f t="shared" ca="1" si="16"/>
        <v>0</v>
      </c>
      <c r="AN34" s="27" t="str">
        <f t="shared" ca="1" si="17"/>
        <v/>
      </c>
      <c r="AO34" s="83" t="str">
        <f t="shared" ca="1" si="18"/>
        <v/>
      </c>
      <c r="AP34" s="30" t="str">
        <f t="shared" si="19"/>
        <v/>
      </c>
      <c r="AQ34" s="85" t="str">
        <f t="shared" ca="1" si="20"/>
        <v/>
      </c>
      <c r="AR34" s="30" t="str">
        <f t="shared" si="21"/>
        <v/>
      </c>
      <c r="AS34" s="87" t="str">
        <f t="shared" ca="1" si="22"/>
        <v/>
      </c>
      <c r="AT34" s="27" t="str">
        <f t="shared" ca="1" si="23"/>
        <v/>
      </c>
      <c r="AU34" s="87" t="str">
        <f t="shared" si="24"/>
        <v/>
      </c>
      <c r="AV34" s="27" t="str">
        <f t="shared" si="25"/>
        <v/>
      </c>
      <c r="AW34" s="166" t="str">
        <f t="shared" si="26"/>
        <v/>
      </c>
      <c r="AX34" s="27" t="str">
        <f t="shared" si="27"/>
        <v/>
      </c>
      <c r="AY34" s="174"/>
      <c r="AZ34" s="89" t="str">
        <f t="shared" ca="1" si="28"/>
        <v/>
      </c>
      <c r="BA34" s="116" t="str">
        <f t="shared" ca="1" si="29"/>
        <v/>
      </c>
      <c r="BB34" s="117" t="str">
        <f t="shared" ca="1" si="30"/>
        <v/>
      </c>
      <c r="BC34" s="118" t="str">
        <f t="shared" ca="1" si="31"/>
        <v/>
      </c>
      <c r="BE34" s="28" t="str">
        <f t="shared" ca="1" si="32"/>
        <v/>
      </c>
    </row>
    <row r="35" spans="1:57" s="27" customFormat="1" ht="14.1" customHeight="1" x14ac:dyDescent="0.25">
      <c r="A35" s="76" t="str">
        <f t="shared" ca="1" si="12"/>
        <v/>
      </c>
      <c r="B35" s="119"/>
      <c r="C35" s="27" t="s">
        <v>35</v>
      </c>
      <c r="D35" s="27" t="s">
        <v>35</v>
      </c>
      <c r="E35" s="27" t="s">
        <v>35</v>
      </c>
      <c r="F35" s="27" t="s">
        <v>202</v>
      </c>
      <c r="L35" s="120">
        <v>41</v>
      </c>
      <c r="M35" s="121">
        <f>SUM(M36:M44)</f>
        <v>0</v>
      </c>
      <c r="N35" s="121"/>
      <c r="X35" s="207"/>
      <c r="Y35" s="91"/>
      <c r="AA35" s="172"/>
      <c r="AB35" s="173"/>
      <c r="AC35" s="91"/>
      <c r="AD35" s="27">
        <v>-1</v>
      </c>
      <c r="AE35" s="91"/>
      <c r="AG35" s="91"/>
      <c r="AI35" s="207">
        <f t="shared" si="13"/>
        <v>4</v>
      </c>
      <c r="AJ35" s="27">
        <f>IF($AI36&gt;$AI35, IFERROR(MATCH($AI35, $AI36:$AI$100, 0)-1, ROW($AJ$100)-ROW()), "")</f>
        <v>17</v>
      </c>
      <c r="AK35" s="91">
        <f t="shared" ca="1" si="14"/>
        <v>0</v>
      </c>
      <c r="AL35" s="27" t="str">
        <f t="shared" ca="1" si="15"/>
        <v/>
      </c>
      <c r="AM35" s="87">
        <f t="shared" ca="1" si="16"/>
        <v>0</v>
      </c>
      <c r="AN35" s="27" t="str">
        <f t="shared" ca="1" si="17"/>
        <v/>
      </c>
      <c r="AO35" s="83" t="str">
        <f t="shared" ca="1" si="18"/>
        <v/>
      </c>
      <c r="AP35" s="30" t="str">
        <f t="shared" si="19"/>
        <v/>
      </c>
      <c r="AQ35" s="85" t="str">
        <f t="shared" ca="1" si="20"/>
        <v/>
      </c>
      <c r="AR35" s="30" t="str">
        <f t="shared" si="21"/>
        <v/>
      </c>
      <c r="AS35" s="87" t="str">
        <f t="shared" ca="1" si="22"/>
        <v/>
      </c>
      <c r="AT35" s="27" t="str">
        <f t="shared" ca="1" si="23"/>
        <v/>
      </c>
      <c r="AU35" s="87" t="str">
        <f t="shared" si="24"/>
        <v/>
      </c>
      <c r="AV35" s="27" t="str">
        <f t="shared" si="25"/>
        <v/>
      </c>
      <c r="AW35" s="166" t="str">
        <f t="shared" si="26"/>
        <v/>
      </c>
      <c r="AX35" s="27" t="str">
        <f t="shared" si="27"/>
        <v/>
      </c>
      <c r="AY35" s="174"/>
      <c r="AZ35" s="89" t="str">
        <f t="shared" ca="1" si="28"/>
        <v/>
      </c>
      <c r="BA35" s="116" t="str">
        <f t="shared" ca="1" si="29"/>
        <v/>
      </c>
      <c r="BB35" s="117" t="str">
        <f t="shared" ca="1" si="30"/>
        <v/>
      </c>
      <c r="BC35" s="118" t="str">
        <f t="shared" ca="1" si="31"/>
        <v/>
      </c>
      <c r="BE35" s="28" t="str">
        <f t="shared" ca="1" si="32"/>
        <v/>
      </c>
    </row>
    <row r="36" spans="1:57" s="27" customFormat="1" ht="14.1" customHeight="1" x14ac:dyDescent="0.25">
      <c r="A36" s="76" t="str">
        <f t="shared" ca="1" si="12"/>
        <v/>
      </c>
      <c r="B36" s="119"/>
      <c r="C36" s="119"/>
      <c r="G36" s="27" t="s">
        <v>376</v>
      </c>
      <c r="L36" s="120">
        <v>411</v>
      </c>
      <c r="M36" s="121"/>
      <c r="N36" s="121"/>
      <c r="X36" s="207"/>
      <c r="Y36" s="91"/>
      <c r="AA36" s="172"/>
      <c r="AB36" s="173"/>
      <c r="AC36" s="91"/>
      <c r="AD36" s="27">
        <v>-1</v>
      </c>
      <c r="AE36" s="91"/>
      <c r="AG36" s="91"/>
      <c r="AI36" s="207">
        <f t="shared" si="13"/>
        <v>5</v>
      </c>
      <c r="AJ36" s="27" t="str">
        <f>IF($AI37&gt;$AI36, IFERROR(MATCH($AI36, $AI37:$AI$100, 0)-1, ROW($AJ$100)-ROW()), "")</f>
        <v/>
      </c>
      <c r="AK36" s="91">
        <f t="shared" ca="1" si="14"/>
        <v>0</v>
      </c>
      <c r="AL36" s="27" t="str">
        <f t="shared" ca="1" si="15"/>
        <v/>
      </c>
      <c r="AM36" s="87">
        <f t="shared" ca="1" si="16"/>
        <v>0</v>
      </c>
      <c r="AN36" s="27" t="str">
        <f t="shared" ca="1" si="17"/>
        <v/>
      </c>
      <c r="AO36" s="83" t="str">
        <f t="shared" ca="1" si="18"/>
        <v/>
      </c>
      <c r="AP36" s="30" t="str">
        <f t="shared" si="19"/>
        <v/>
      </c>
      <c r="AQ36" s="85" t="str">
        <f t="shared" ca="1" si="20"/>
        <v/>
      </c>
      <c r="AR36" s="30" t="str">
        <f t="shared" si="21"/>
        <v/>
      </c>
      <c r="AS36" s="87" t="str">
        <f t="shared" ca="1" si="22"/>
        <v/>
      </c>
      <c r="AT36" s="27" t="str">
        <f t="shared" ca="1" si="23"/>
        <v/>
      </c>
      <c r="AU36" s="87" t="str">
        <f t="shared" si="24"/>
        <v/>
      </c>
      <c r="AV36" s="27" t="str">
        <f t="shared" si="25"/>
        <v/>
      </c>
      <c r="AW36" s="166" t="str">
        <f t="shared" si="26"/>
        <v/>
      </c>
      <c r="AX36" s="27" t="str">
        <f t="shared" si="27"/>
        <v/>
      </c>
      <c r="AY36" s="174"/>
      <c r="AZ36" s="89" t="str">
        <f t="shared" ca="1" si="28"/>
        <v/>
      </c>
      <c r="BA36" s="116" t="str">
        <f t="shared" ca="1" si="29"/>
        <v/>
      </c>
      <c r="BB36" s="117" t="str">
        <f t="shared" ca="1" si="30"/>
        <v/>
      </c>
      <c r="BC36" s="118" t="str">
        <f t="shared" ca="1" si="31"/>
        <v/>
      </c>
      <c r="BE36" s="28" t="str">
        <f t="shared" ca="1" si="32"/>
        <v/>
      </c>
    </row>
    <row r="37" spans="1:57" s="27" customFormat="1" ht="14.1" customHeight="1" x14ac:dyDescent="0.25">
      <c r="A37" s="76" t="str">
        <f t="shared" ca="1" si="12"/>
        <v/>
      </c>
      <c r="B37" s="119"/>
      <c r="C37" s="119"/>
      <c r="D37" s="119"/>
      <c r="E37" s="119"/>
      <c r="F37" s="119"/>
      <c r="G37" s="119" t="s">
        <v>377</v>
      </c>
      <c r="H37" s="119"/>
      <c r="I37" s="119"/>
      <c r="J37" s="119"/>
      <c r="L37" s="120">
        <v>412</v>
      </c>
      <c r="M37" s="121"/>
      <c r="N37" s="121"/>
      <c r="X37" s="207"/>
      <c r="Y37" s="91"/>
      <c r="AA37" s="172"/>
      <c r="AB37" s="173"/>
      <c r="AC37" s="91"/>
      <c r="AD37" s="27">
        <v>-1</v>
      </c>
      <c r="AE37" s="91"/>
      <c r="AG37" s="91"/>
      <c r="AI37" s="207">
        <f t="shared" si="13"/>
        <v>5</v>
      </c>
      <c r="AJ37" s="27" t="str">
        <f>IF($AI38&gt;$AI37, IFERROR(MATCH($AI37, $AI38:$AI$100, 0)-1, ROW($AJ$100)-ROW()), "")</f>
        <v/>
      </c>
      <c r="AK37" s="91">
        <f t="shared" ca="1" si="14"/>
        <v>0</v>
      </c>
      <c r="AL37" s="27" t="str">
        <f t="shared" ca="1" si="15"/>
        <v/>
      </c>
      <c r="AM37" s="87">
        <f t="shared" ca="1" si="16"/>
        <v>0</v>
      </c>
      <c r="AN37" s="27" t="str">
        <f t="shared" ca="1" si="17"/>
        <v/>
      </c>
      <c r="AO37" s="83" t="str">
        <f t="shared" ca="1" si="18"/>
        <v/>
      </c>
      <c r="AP37" s="30" t="str">
        <f t="shared" si="19"/>
        <v/>
      </c>
      <c r="AQ37" s="85" t="str">
        <f t="shared" ca="1" si="20"/>
        <v/>
      </c>
      <c r="AR37" s="30" t="str">
        <f t="shared" si="21"/>
        <v/>
      </c>
      <c r="AS37" s="87" t="str">
        <f t="shared" ca="1" si="22"/>
        <v/>
      </c>
      <c r="AT37" s="27" t="str">
        <f t="shared" ca="1" si="23"/>
        <v/>
      </c>
      <c r="AU37" s="87" t="str">
        <f t="shared" si="24"/>
        <v/>
      </c>
      <c r="AV37" s="27" t="str">
        <f t="shared" si="25"/>
        <v/>
      </c>
      <c r="AW37" s="166" t="str">
        <f t="shared" si="26"/>
        <v/>
      </c>
      <c r="AX37" s="27" t="str">
        <f t="shared" si="27"/>
        <v/>
      </c>
      <c r="AY37" s="174"/>
      <c r="AZ37" s="89" t="str">
        <f t="shared" ca="1" si="28"/>
        <v/>
      </c>
      <c r="BA37" s="116" t="str">
        <f t="shared" ca="1" si="29"/>
        <v/>
      </c>
      <c r="BB37" s="117" t="str">
        <f t="shared" ca="1" si="30"/>
        <v/>
      </c>
      <c r="BC37" s="118" t="str">
        <f t="shared" ca="1" si="31"/>
        <v/>
      </c>
      <c r="BE37" s="28" t="str">
        <f t="shared" ca="1" si="32"/>
        <v/>
      </c>
    </row>
    <row r="38" spans="1:57" s="27" customFormat="1" ht="14.1" customHeight="1" x14ac:dyDescent="0.25">
      <c r="A38" s="76" t="str">
        <f t="shared" ca="1" si="12"/>
        <v/>
      </c>
      <c r="B38" s="119"/>
      <c r="C38" s="119"/>
      <c r="D38" s="119"/>
      <c r="E38" s="119"/>
      <c r="F38" s="119"/>
      <c r="G38" s="119" t="s">
        <v>378</v>
      </c>
      <c r="H38" s="119"/>
      <c r="I38" s="119"/>
      <c r="J38" s="119"/>
      <c r="L38" s="120">
        <v>413</v>
      </c>
      <c r="M38" s="121"/>
      <c r="N38" s="121"/>
      <c r="X38" s="207"/>
      <c r="Y38" s="91"/>
      <c r="AA38" s="172"/>
      <c r="AB38" s="173"/>
      <c r="AC38" s="91">
        <f>IF(M5&lt;&gt;0, IF(M38&lt;&gt;0, 0, 1), 0)</f>
        <v>0</v>
      </c>
      <c r="AD38" s="27">
        <v>-1</v>
      </c>
      <c r="AE38" s="91" t="str">
        <f>IF(M38&lt;&gt;"", IF(M38=0, "| Veld '"&amp;AE$4&amp;ROW()&amp;"': Dit bedrag moet groter dan 0 zijn.", ""), "")</f>
        <v/>
      </c>
      <c r="AG38" s="91"/>
      <c r="AI38" s="207">
        <f t="shared" si="13"/>
        <v>5</v>
      </c>
      <c r="AJ38" s="27" t="str">
        <f>IF($AI39&gt;$AI38, IFERROR(MATCH($AI38, $AI39:$AI$100, 0)-1, ROW($AJ$100)-ROW()), "")</f>
        <v/>
      </c>
      <c r="AK38" s="91">
        <f t="shared" ca="1" si="14"/>
        <v>0</v>
      </c>
      <c r="AL38" s="27" t="str">
        <f t="shared" ca="1" si="15"/>
        <v/>
      </c>
      <c r="AM38" s="87">
        <f t="shared" ca="1" si="16"/>
        <v>0</v>
      </c>
      <c r="AN38" s="27" t="str">
        <f t="shared" ca="1" si="17"/>
        <v/>
      </c>
      <c r="AO38" s="83" t="str">
        <f t="shared" ca="1" si="18"/>
        <v/>
      </c>
      <c r="AP38" s="30" t="str">
        <f t="shared" si="19"/>
        <v/>
      </c>
      <c r="AQ38" s="85" t="str">
        <f t="shared" ca="1" si="20"/>
        <v/>
      </c>
      <c r="AR38" s="30" t="str">
        <f t="shared" si="21"/>
        <v/>
      </c>
      <c r="AS38" s="87" t="str">
        <f t="shared" ca="1" si="22"/>
        <v/>
      </c>
      <c r="AT38" s="27" t="str">
        <f t="shared" ca="1" si="23"/>
        <v/>
      </c>
      <c r="AU38" s="87" t="str">
        <f t="shared" si="24"/>
        <v/>
      </c>
      <c r="AV38" s="27" t="str">
        <f t="shared" si="25"/>
        <v/>
      </c>
      <c r="AW38" s="166" t="str">
        <f t="shared" si="26"/>
        <v/>
      </c>
      <c r="AX38" s="27" t="str">
        <f t="shared" si="27"/>
        <v/>
      </c>
      <c r="AY38" s="174"/>
      <c r="AZ38" s="89" t="str">
        <f t="shared" ca="1" si="28"/>
        <v/>
      </c>
      <c r="BA38" s="116" t="str">
        <f t="shared" ca="1" si="29"/>
        <v/>
      </c>
      <c r="BB38" s="117" t="str">
        <f t="shared" ca="1" si="30"/>
        <v/>
      </c>
      <c r="BC38" s="118" t="str">
        <f t="shared" ca="1" si="31"/>
        <v/>
      </c>
      <c r="BE38" s="28" t="str">
        <f t="shared" ca="1" si="32"/>
        <v/>
      </c>
    </row>
    <row r="39" spans="1:57" s="27" customFormat="1" ht="14.1" customHeight="1" x14ac:dyDescent="0.25">
      <c r="A39" s="76" t="str">
        <f t="shared" ca="1" si="12"/>
        <v/>
      </c>
      <c r="B39" s="119"/>
      <c r="C39" s="119"/>
      <c r="D39" s="119"/>
      <c r="E39" s="119"/>
      <c r="F39" s="119"/>
      <c r="G39" s="119" t="s">
        <v>379</v>
      </c>
      <c r="H39" s="119"/>
      <c r="I39" s="119"/>
      <c r="J39" s="119"/>
      <c r="L39" s="120">
        <v>414</v>
      </c>
      <c r="M39" s="121"/>
      <c r="N39" s="121"/>
      <c r="X39" s="207"/>
      <c r="Y39" s="91"/>
      <c r="AA39" s="172"/>
      <c r="AB39" s="173"/>
      <c r="AC39" s="91"/>
      <c r="AD39" s="27">
        <v>-1</v>
      </c>
      <c r="AE39" s="91"/>
      <c r="AG39" s="91"/>
      <c r="AI39" s="207">
        <f t="shared" si="13"/>
        <v>5</v>
      </c>
      <c r="AJ39" s="27" t="str">
        <f>IF($AI40&gt;$AI39, IFERROR(MATCH($AI39, $AI40:$AI$100, 0)-1, ROW($AJ$100)-ROW()), "")</f>
        <v/>
      </c>
      <c r="AK39" s="91">
        <f t="shared" ca="1" si="14"/>
        <v>0</v>
      </c>
      <c r="AL39" s="27" t="str">
        <f t="shared" ca="1" si="15"/>
        <v/>
      </c>
      <c r="AM39" s="87">
        <f t="shared" ca="1" si="16"/>
        <v>0</v>
      </c>
      <c r="AN39" s="27" t="str">
        <f t="shared" ca="1" si="17"/>
        <v/>
      </c>
      <c r="AO39" s="83" t="str">
        <f t="shared" ca="1" si="18"/>
        <v/>
      </c>
      <c r="AP39" s="30" t="str">
        <f t="shared" si="19"/>
        <v/>
      </c>
      <c r="AQ39" s="85" t="str">
        <f t="shared" ca="1" si="20"/>
        <v/>
      </c>
      <c r="AR39" s="30" t="str">
        <f t="shared" si="21"/>
        <v/>
      </c>
      <c r="AS39" s="87" t="str">
        <f t="shared" ca="1" si="22"/>
        <v/>
      </c>
      <c r="AT39" s="27" t="str">
        <f t="shared" ca="1" si="23"/>
        <v/>
      </c>
      <c r="AU39" s="87" t="str">
        <f t="shared" si="24"/>
        <v/>
      </c>
      <c r="AV39" s="27" t="str">
        <f t="shared" si="25"/>
        <v/>
      </c>
      <c r="AW39" s="166" t="str">
        <f t="shared" si="26"/>
        <v/>
      </c>
      <c r="AX39" s="27" t="str">
        <f t="shared" si="27"/>
        <v/>
      </c>
      <c r="AY39" s="174"/>
      <c r="AZ39" s="89" t="str">
        <f t="shared" ca="1" si="28"/>
        <v/>
      </c>
      <c r="BA39" s="116" t="str">
        <f t="shared" ca="1" si="29"/>
        <v/>
      </c>
      <c r="BB39" s="117" t="str">
        <f t="shared" ca="1" si="30"/>
        <v/>
      </c>
      <c r="BC39" s="118" t="str">
        <f t="shared" ca="1" si="31"/>
        <v/>
      </c>
      <c r="BE39" s="28" t="str">
        <f t="shared" ca="1" si="32"/>
        <v/>
      </c>
    </row>
    <row r="40" spans="1:57" s="27" customFormat="1" ht="14.1" customHeight="1" x14ac:dyDescent="0.25">
      <c r="A40" s="76" t="str">
        <f t="shared" ca="1" si="12"/>
        <v/>
      </c>
      <c r="B40" s="119"/>
      <c r="C40" s="119"/>
      <c r="D40" s="119"/>
      <c r="E40" s="119"/>
      <c r="F40" s="119"/>
      <c r="G40" s="119" t="s">
        <v>380</v>
      </c>
      <c r="H40" s="119"/>
      <c r="I40" s="119"/>
      <c r="J40" s="119"/>
      <c r="L40" s="120">
        <v>415</v>
      </c>
      <c r="M40" s="121"/>
      <c r="N40" s="121"/>
      <c r="X40" s="207"/>
      <c r="Y40" s="91"/>
      <c r="AA40" s="172"/>
      <c r="AB40" s="173"/>
      <c r="AC40" s="91"/>
      <c r="AD40" s="27">
        <v>-1</v>
      </c>
      <c r="AE40" s="91"/>
      <c r="AG40" s="91"/>
      <c r="AI40" s="207">
        <f t="shared" si="13"/>
        <v>5</v>
      </c>
      <c r="AJ40" s="27" t="str">
        <f>IF($AI41&gt;$AI40, IFERROR(MATCH($AI40, $AI41:$AI$100, 0)-1, ROW($AJ$100)-ROW()), "")</f>
        <v/>
      </c>
      <c r="AK40" s="91">
        <f t="shared" ca="1" si="14"/>
        <v>0</v>
      </c>
      <c r="AL40" s="27" t="str">
        <f t="shared" ca="1" si="15"/>
        <v/>
      </c>
      <c r="AM40" s="87">
        <f t="shared" ca="1" si="16"/>
        <v>0</v>
      </c>
      <c r="AN40" s="27" t="str">
        <f t="shared" ca="1" si="17"/>
        <v/>
      </c>
      <c r="AO40" s="83" t="str">
        <f t="shared" ca="1" si="18"/>
        <v/>
      </c>
      <c r="AP40" s="30" t="str">
        <f t="shared" si="19"/>
        <v/>
      </c>
      <c r="AQ40" s="85" t="str">
        <f t="shared" ca="1" si="20"/>
        <v/>
      </c>
      <c r="AR40" s="30" t="str">
        <f t="shared" si="21"/>
        <v/>
      </c>
      <c r="AS40" s="87" t="str">
        <f t="shared" ca="1" si="22"/>
        <v/>
      </c>
      <c r="AT40" s="27" t="str">
        <f t="shared" ca="1" si="23"/>
        <v/>
      </c>
      <c r="AU40" s="87" t="str">
        <f t="shared" si="24"/>
        <v/>
      </c>
      <c r="AV40" s="27" t="str">
        <f t="shared" si="25"/>
        <v/>
      </c>
      <c r="AW40" s="166" t="str">
        <f t="shared" si="26"/>
        <v/>
      </c>
      <c r="AX40" s="27" t="str">
        <f t="shared" si="27"/>
        <v/>
      </c>
      <c r="AY40" s="174"/>
      <c r="AZ40" s="89" t="str">
        <f t="shared" ca="1" si="28"/>
        <v/>
      </c>
      <c r="BA40" s="116" t="str">
        <f t="shared" ca="1" si="29"/>
        <v/>
      </c>
      <c r="BB40" s="117" t="str">
        <f t="shared" ca="1" si="30"/>
        <v/>
      </c>
      <c r="BC40" s="118" t="str">
        <f t="shared" ca="1" si="31"/>
        <v/>
      </c>
      <c r="BE40" s="28" t="str">
        <f t="shared" ca="1" si="32"/>
        <v/>
      </c>
    </row>
    <row r="41" spans="1:57" s="27" customFormat="1" ht="14.1" customHeight="1" x14ac:dyDescent="0.25">
      <c r="A41" s="76" t="str">
        <f t="shared" ca="1" si="12"/>
        <v/>
      </c>
      <c r="B41" s="119"/>
      <c r="C41" s="119"/>
      <c r="D41" s="119"/>
      <c r="E41" s="119"/>
      <c r="F41" s="119"/>
      <c r="G41" s="119" t="s">
        <v>381</v>
      </c>
      <c r="H41" s="119"/>
      <c r="I41" s="119"/>
      <c r="J41" s="119"/>
      <c r="L41" s="120">
        <v>416</v>
      </c>
      <c r="M41" s="121"/>
      <c r="N41" s="121"/>
      <c r="X41" s="207"/>
      <c r="Y41" s="91"/>
      <c r="AA41" s="172"/>
      <c r="AB41" s="173"/>
      <c r="AC41" s="91"/>
      <c r="AD41" s="27">
        <v>-1</v>
      </c>
      <c r="AE41" s="91"/>
      <c r="AG41" s="91"/>
      <c r="AI41" s="207">
        <f t="shared" si="13"/>
        <v>5</v>
      </c>
      <c r="AJ41" s="27" t="str">
        <f>IF($AI42&gt;$AI41, IFERROR(MATCH($AI41, $AI42:$AI$100, 0)-1, ROW($AJ$100)-ROW()), "")</f>
        <v/>
      </c>
      <c r="AK41" s="91">
        <f t="shared" ca="1" si="14"/>
        <v>0</v>
      </c>
      <c r="AL41" s="27" t="str">
        <f t="shared" ca="1" si="15"/>
        <v/>
      </c>
      <c r="AM41" s="87">
        <f t="shared" ca="1" si="16"/>
        <v>0</v>
      </c>
      <c r="AN41" s="27" t="str">
        <f t="shared" ca="1" si="17"/>
        <v/>
      </c>
      <c r="AO41" s="83" t="str">
        <f t="shared" ca="1" si="18"/>
        <v/>
      </c>
      <c r="AP41" s="30" t="str">
        <f t="shared" si="19"/>
        <v/>
      </c>
      <c r="AQ41" s="85" t="str">
        <f t="shared" ca="1" si="20"/>
        <v/>
      </c>
      <c r="AR41" s="30" t="str">
        <f t="shared" si="21"/>
        <v/>
      </c>
      <c r="AS41" s="87" t="str">
        <f t="shared" ca="1" si="22"/>
        <v/>
      </c>
      <c r="AT41" s="27" t="str">
        <f t="shared" ca="1" si="23"/>
        <v/>
      </c>
      <c r="AU41" s="87" t="str">
        <f t="shared" si="24"/>
        <v/>
      </c>
      <c r="AV41" s="27" t="str">
        <f t="shared" si="25"/>
        <v/>
      </c>
      <c r="AW41" s="166" t="str">
        <f t="shared" si="26"/>
        <v/>
      </c>
      <c r="AX41" s="27" t="str">
        <f t="shared" si="27"/>
        <v/>
      </c>
      <c r="AY41" s="174"/>
      <c r="AZ41" s="89" t="str">
        <f t="shared" ca="1" si="28"/>
        <v/>
      </c>
      <c r="BA41" s="116" t="str">
        <f t="shared" ca="1" si="29"/>
        <v/>
      </c>
      <c r="BB41" s="117" t="str">
        <f t="shared" ca="1" si="30"/>
        <v/>
      </c>
      <c r="BC41" s="118" t="str">
        <f t="shared" ca="1" si="31"/>
        <v/>
      </c>
      <c r="BE41" s="28" t="str">
        <f t="shared" ca="1" si="32"/>
        <v/>
      </c>
    </row>
    <row r="42" spans="1:57" s="27" customFormat="1" ht="14.1" customHeight="1" x14ac:dyDescent="0.25">
      <c r="A42" s="76" t="str">
        <f t="shared" ca="1" si="12"/>
        <v/>
      </c>
      <c r="B42" s="119"/>
      <c r="C42" s="119"/>
      <c r="D42" s="119"/>
      <c r="E42" s="119"/>
      <c r="F42" s="119"/>
      <c r="G42" s="119" t="s">
        <v>382</v>
      </c>
      <c r="H42" s="119"/>
      <c r="I42" s="119"/>
      <c r="J42" s="119"/>
      <c r="L42" s="120">
        <v>417</v>
      </c>
      <c r="M42" s="121"/>
      <c r="N42" s="121"/>
      <c r="X42" s="207"/>
      <c r="Y42" s="91"/>
      <c r="AA42" s="172"/>
      <c r="AB42" s="173"/>
      <c r="AC42" s="91"/>
      <c r="AD42" s="27">
        <v>-1</v>
      </c>
      <c r="AE42" s="91"/>
      <c r="AG42" s="91"/>
      <c r="AI42" s="207">
        <f t="shared" si="13"/>
        <v>5</v>
      </c>
      <c r="AJ42" s="27" t="str">
        <f>IF($AI43&gt;$AI42, IFERROR(MATCH($AI42, $AI43:$AI$100, 0)-1, ROW($AJ$100)-ROW()), "")</f>
        <v/>
      </c>
      <c r="AK42" s="91">
        <f t="shared" ca="1" si="14"/>
        <v>0</v>
      </c>
      <c r="AL42" s="27" t="str">
        <f t="shared" ca="1" si="15"/>
        <v/>
      </c>
      <c r="AM42" s="87">
        <f t="shared" ca="1" si="16"/>
        <v>0</v>
      </c>
      <c r="AN42" s="27" t="str">
        <f t="shared" ca="1" si="17"/>
        <v/>
      </c>
      <c r="AO42" s="83" t="str">
        <f t="shared" ca="1" si="18"/>
        <v/>
      </c>
      <c r="AP42" s="30" t="str">
        <f t="shared" si="19"/>
        <v/>
      </c>
      <c r="AQ42" s="85" t="str">
        <f t="shared" ca="1" si="20"/>
        <v/>
      </c>
      <c r="AR42" s="30" t="str">
        <f t="shared" si="21"/>
        <v/>
      </c>
      <c r="AS42" s="87" t="str">
        <f t="shared" ca="1" si="22"/>
        <v/>
      </c>
      <c r="AT42" s="27" t="str">
        <f t="shared" ca="1" si="23"/>
        <v/>
      </c>
      <c r="AU42" s="87" t="str">
        <f t="shared" si="24"/>
        <v/>
      </c>
      <c r="AV42" s="27" t="str">
        <f t="shared" si="25"/>
        <v/>
      </c>
      <c r="AW42" s="166" t="str">
        <f t="shared" si="26"/>
        <v/>
      </c>
      <c r="AX42" s="27" t="str">
        <f t="shared" si="27"/>
        <v/>
      </c>
      <c r="AY42" s="174"/>
      <c r="AZ42" s="89" t="str">
        <f t="shared" ca="1" si="28"/>
        <v/>
      </c>
      <c r="BA42" s="116" t="str">
        <f t="shared" ca="1" si="29"/>
        <v/>
      </c>
      <c r="BB42" s="117" t="str">
        <f t="shared" ca="1" si="30"/>
        <v/>
      </c>
      <c r="BC42" s="118" t="str">
        <f t="shared" ca="1" si="31"/>
        <v/>
      </c>
      <c r="BE42" s="28" t="str">
        <f t="shared" ca="1" si="32"/>
        <v/>
      </c>
    </row>
    <row r="43" spans="1:57" s="27" customFormat="1" ht="14.1" customHeight="1" x14ac:dyDescent="0.25">
      <c r="A43" s="76" t="str">
        <f t="shared" ca="1" si="12"/>
        <v/>
      </c>
      <c r="B43" s="119"/>
      <c r="C43" s="119"/>
      <c r="D43" s="119"/>
      <c r="E43" s="119"/>
      <c r="F43" s="119"/>
      <c r="G43" s="119" t="s">
        <v>383</v>
      </c>
      <c r="H43" s="119"/>
      <c r="I43" s="119"/>
      <c r="J43" s="119"/>
      <c r="L43" s="120">
        <v>418</v>
      </c>
      <c r="M43" s="121"/>
      <c r="N43" s="121"/>
      <c r="X43" s="207"/>
      <c r="Y43" s="91"/>
      <c r="AA43" s="172"/>
      <c r="AB43" s="173"/>
      <c r="AC43" s="91"/>
      <c r="AD43" s="27">
        <v>-1</v>
      </c>
      <c r="AE43" s="91"/>
      <c r="AG43" s="91"/>
      <c r="AI43" s="207">
        <f t="shared" si="13"/>
        <v>5</v>
      </c>
      <c r="AJ43" s="27" t="str">
        <f>IF($AI44&gt;$AI43, IFERROR(MATCH($AI43, $AI44:$AI$100, 0)-1, ROW($AJ$100)-ROW()), "")</f>
        <v/>
      </c>
      <c r="AK43" s="91">
        <f t="shared" ca="1" si="14"/>
        <v>0</v>
      </c>
      <c r="AL43" s="27" t="str">
        <f t="shared" ca="1" si="15"/>
        <v/>
      </c>
      <c r="AM43" s="87">
        <f t="shared" ca="1" si="16"/>
        <v>0</v>
      </c>
      <c r="AN43" s="27" t="str">
        <f t="shared" ca="1" si="17"/>
        <v/>
      </c>
      <c r="AO43" s="83" t="str">
        <f t="shared" ca="1" si="18"/>
        <v/>
      </c>
      <c r="AP43" s="30" t="str">
        <f t="shared" si="19"/>
        <v/>
      </c>
      <c r="AQ43" s="85" t="str">
        <f t="shared" ca="1" si="20"/>
        <v/>
      </c>
      <c r="AR43" s="30" t="str">
        <f t="shared" si="21"/>
        <v/>
      </c>
      <c r="AS43" s="87" t="str">
        <f t="shared" ca="1" si="22"/>
        <v/>
      </c>
      <c r="AT43" s="27" t="str">
        <f t="shared" ca="1" si="23"/>
        <v/>
      </c>
      <c r="AU43" s="87" t="str">
        <f t="shared" si="24"/>
        <v/>
      </c>
      <c r="AV43" s="27" t="str">
        <f t="shared" si="25"/>
        <v/>
      </c>
      <c r="AW43" s="166" t="str">
        <f t="shared" si="26"/>
        <v/>
      </c>
      <c r="AX43" s="27" t="str">
        <f t="shared" si="27"/>
        <v/>
      </c>
      <c r="AY43" s="174"/>
      <c r="AZ43" s="89" t="str">
        <f t="shared" ca="1" si="28"/>
        <v/>
      </c>
      <c r="BA43" s="116" t="str">
        <f t="shared" ca="1" si="29"/>
        <v/>
      </c>
      <c r="BB43" s="117" t="str">
        <f t="shared" ca="1" si="30"/>
        <v/>
      </c>
      <c r="BC43" s="118" t="str">
        <f t="shared" ca="1" si="31"/>
        <v/>
      </c>
      <c r="BE43" s="28" t="str">
        <f t="shared" ca="1" si="32"/>
        <v/>
      </c>
    </row>
    <row r="44" spans="1:57" s="27" customFormat="1" ht="14.1" customHeight="1" x14ac:dyDescent="0.25">
      <c r="A44" s="76" t="str">
        <f t="shared" ca="1" si="12"/>
        <v/>
      </c>
      <c r="B44" s="119"/>
      <c r="C44" s="119"/>
      <c r="D44" s="119"/>
      <c r="E44" s="119"/>
      <c r="F44" s="119"/>
      <c r="G44" s="119" t="s">
        <v>384</v>
      </c>
      <c r="H44" s="119"/>
      <c r="I44" s="119"/>
      <c r="J44" s="119"/>
      <c r="L44" s="120">
        <v>419</v>
      </c>
      <c r="M44" s="121"/>
      <c r="N44" s="121"/>
      <c r="X44" s="207"/>
      <c r="Y44" s="91"/>
      <c r="Z44" s="27">
        <v>1</v>
      </c>
      <c r="AA44" s="172"/>
      <c r="AB44" s="173"/>
      <c r="AC44" s="91"/>
      <c r="AD44" s="27">
        <v>-1</v>
      </c>
      <c r="AE44" s="91"/>
      <c r="AG44" s="91"/>
      <c r="AI44" s="207">
        <f t="shared" si="13"/>
        <v>5</v>
      </c>
      <c r="AJ44" s="27" t="str">
        <f>IF($AI45&gt;$AI44, IFERROR(MATCH($AI44, $AI45:$AI$100, 0)-1, ROW($AJ$100)-ROW()), "")</f>
        <v/>
      </c>
      <c r="AK44" s="91">
        <f t="shared" ca="1" si="14"/>
        <v>0</v>
      </c>
      <c r="AL44" s="27" t="str">
        <f t="shared" ca="1" si="15"/>
        <v/>
      </c>
      <c r="AM44" s="87">
        <f t="shared" ca="1" si="16"/>
        <v>0</v>
      </c>
      <c r="AN44" s="27" t="str">
        <f t="shared" ca="1" si="17"/>
        <v/>
      </c>
      <c r="AO44" s="83" t="str">
        <f t="shared" ca="1" si="18"/>
        <v/>
      </c>
      <c r="AP44" s="30" t="str">
        <f t="shared" si="19"/>
        <v/>
      </c>
      <c r="AQ44" s="85" t="str">
        <f t="shared" ca="1" si="20"/>
        <v/>
      </c>
      <c r="AR44" s="30" t="str">
        <f t="shared" si="21"/>
        <v/>
      </c>
      <c r="AS44" s="87" t="str">
        <f t="shared" ca="1" si="22"/>
        <v/>
      </c>
      <c r="AT44" s="27" t="str">
        <f t="shared" ca="1" si="23"/>
        <v/>
      </c>
      <c r="AU44" s="87" t="str">
        <f t="shared" si="24"/>
        <v/>
      </c>
      <c r="AV44" s="27" t="str">
        <f t="shared" si="25"/>
        <v/>
      </c>
      <c r="AW44" s="166" t="str">
        <f t="shared" si="26"/>
        <v/>
      </c>
      <c r="AX44" s="27" t="str">
        <f t="shared" si="27"/>
        <v/>
      </c>
      <c r="AY44" s="174"/>
      <c r="AZ44" s="89" t="str">
        <f t="shared" ca="1" si="28"/>
        <v/>
      </c>
      <c r="BA44" s="116" t="str">
        <f t="shared" ca="1" si="29"/>
        <v/>
      </c>
      <c r="BB44" s="117" t="str">
        <f t="shared" ca="1" si="30"/>
        <v/>
      </c>
      <c r="BC44" s="118" t="str">
        <f t="shared" ca="1" si="31"/>
        <v/>
      </c>
      <c r="BE44" s="28" t="str">
        <f t="shared" ca="1" si="32"/>
        <v/>
      </c>
    </row>
    <row r="45" spans="1:57" s="27" customFormat="1" ht="14.1" customHeight="1" x14ac:dyDescent="0.25">
      <c r="A45" s="76" t="str">
        <f t="shared" ca="1" si="12"/>
        <v/>
      </c>
      <c r="B45" s="119"/>
      <c r="C45" s="119" t="s">
        <v>35</v>
      </c>
      <c r="D45" s="119" t="s">
        <v>35</v>
      </c>
      <c r="E45" s="119" t="s">
        <v>209</v>
      </c>
      <c r="F45" s="119"/>
      <c r="G45" s="119"/>
      <c r="H45" s="119"/>
      <c r="I45" s="119"/>
      <c r="J45" s="119"/>
      <c r="L45" s="120" t="s">
        <v>210</v>
      </c>
      <c r="M45" s="121"/>
      <c r="N45" s="121"/>
      <c r="X45" s="207"/>
      <c r="Y45" s="91"/>
      <c r="AA45" s="172"/>
      <c r="AB45" s="173"/>
      <c r="AC45" s="91"/>
      <c r="AD45" s="27">
        <v>-1</v>
      </c>
      <c r="AE45" s="91"/>
      <c r="AG45" s="91"/>
      <c r="AI45" s="207">
        <f t="shared" si="13"/>
        <v>3</v>
      </c>
      <c r="AJ45" s="27" t="str">
        <f>IF($AI46&gt;$AI45, IFERROR(MATCH($AI45, $AI46:$AI$100, 0)-1, ROW($AJ$100)-ROW()), "")</f>
        <v/>
      </c>
      <c r="AK45" s="91">
        <f t="shared" ca="1" si="14"/>
        <v>0</v>
      </c>
      <c r="AL45" s="27" t="str">
        <f t="shared" ca="1" si="15"/>
        <v/>
      </c>
      <c r="AM45" s="87">
        <f t="shared" ca="1" si="16"/>
        <v>0</v>
      </c>
      <c r="AN45" s="27" t="str">
        <f t="shared" ca="1" si="17"/>
        <v/>
      </c>
      <c r="AO45" s="83" t="str">
        <f t="shared" ca="1" si="18"/>
        <v/>
      </c>
      <c r="AP45" s="30" t="str">
        <f t="shared" si="19"/>
        <v/>
      </c>
      <c r="AQ45" s="85" t="str">
        <f t="shared" ca="1" si="20"/>
        <v/>
      </c>
      <c r="AR45" s="30" t="str">
        <f t="shared" si="21"/>
        <v/>
      </c>
      <c r="AS45" s="87" t="str">
        <f t="shared" ca="1" si="22"/>
        <v/>
      </c>
      <c r="AT45" s="27" t="str">
        <f t="shared" ca="1" si="23"/>
        <v/>
      </c>
      <c r="AU45" s="87" t="str">
        <f t="shared" si="24"/>
        <v/>
      </c>
      <c r="AV45" s="27" t="str">
        <f t="shared" si="25"/>
        <v/>
      </c>
      <c r="AW45" s="166" t="str">
        <f t="shared" si="26"/>
        <v/>
      </c>
      <c r="AX45" s="27" t="str">
        <f t="shared" si="27"/>
        <v/>
      </c>
      <c r="AY45" s="174"/>
      <c r="AZ45" s="89" t="str">
        <f t="shared" ca="1" si="28"/>
        <v/>
      </c>
      <c r="BA45" s="116" t="str">
        <f t="shared" ca="1" si="29"/>
        <v/>
      </c>
      <c r="BB45" s="117" t="str">
        <f t="shared" ca="1" si="30"/>
        <v/>
      </c>
      <c r="BC45" s="118" t="str">
        <f t="shared" ca="1" si="31"/>
        <v/>
      </c>
      <c r="BE45" s="28" t="str">
        <f t="shared" ca="1" si="32"/>
        <v/>
      </c>
    </row>
    <row r="46" spans="1:57" s="27" customFormat="1" ht="14.1" customHeight="1" x14ac:dyDescent="0.25">
      <c r="A46" s="76" t="str">
        <f t="shared" ca="1" si="12"/>
        <v/>
      </c>
      <c r="B46" s="119"/>
      <c r="C46" s="119" t="s">
        <v>35</v>
      </c>
      <c r="D46" s="119" t="s">
        <v>35</v>
      </c>
      <c r="E46" s="119" t="s">
        <v>211</v>
      </c>
      <c r="F46" s="119"/>
      <c r="G46" s="119"/>
      <c r="H46" s="119"/>
      <c r="I46" s="119"/>
      <c r="J46" s="119"/>
      <c r="L46" s="120" t="s">
        <v>212</v>
      </c>
      <c r="M46" s="121"/>
      <c r="N46" s="121"/>
      <c r="X46" s="207"/>
      <c r="Y46" s="91"/>
      <c r="AA46" s="172"/>
      <c r="AB46" s="173"/>
      <c r="AC46" s="91"/>
      <c r="AD46" s="27">
        <v>-1</v>
      </c>
      <c r="AE46" s="91"/>
      <c r="AG46" s="91"/>
      <c r="AI46" s="207">
        <f t="shared" si="13"/>
        <v>3</v>
      </c>
      <c r="AJ46" s="27" t="str">
        <f>IF($AI47&gt;$AI46, IFERROR(MATCH($AI46, $AI47:$AI$100, 0)-1, ROW($AJ$100)-ROW()), "")</f>
        <v/>
      </c>
      <c r="AK46" s="91">
        <f t="shared" ca="1" si="14"/>
        <v>0</v>
      </c>
      <c r="AL46" s="27" t="str">
        <f t="shared" ca="1" si="15"/>
        <v/>
      </c>
      <c r="AM46" s="87">
        <f t="shared" ca="1" si="16"/>
        <v>0</v>
      </c>
      <c r="AN46" s="27" t="str">
        <f t="shared" ca="1" si="17"/>
        <v/>
      </c>
      <c r="AO46" s="83" t="str">
        <f t="shared" ca="1" si="18"/>
        <v/>
      </c>
      <c r="AP46" s="30" t="str">
        <f t="shared" si="19"/>
        <v/>
      </c>
      <c r="AQ46" s="85" t="str">
        <f t="shared" ca="1" si="20"/>
        <v/>
      </c>
      <c r="AR46" s="30" t="str">
        <f t="shared" si="21"/>
        <v/>
      </c>
      <c r="AS46" s="87" t="str">
        <f t="shared" ca="1" si="22"/>
        <v/>
      </c>
      <c r="AT46" s="27" t="str">
        <f t="shared" ca="1" si="23"/>
        <v/>
      </c>
      <c r="AU46" s="87" t="str">
        <f t="shared" si="24"/>
        <v/>
      </c>
      <c r="AV46" s="27" t="str">
        <f t="shared" si="25"/>
        <v/>
      </c>
      <c r="AW46" s="166" t="str">
        <f t="shared" si="26"/>
        <v/>
      </c>
      <c r="AX46" s="27" t="str">
        <f t="shared" si="27"/>
        <v/>
      </c>
      <c r="AY46" s="174"/>
      <c r="AZ46" s="89" t="str">
        <f t="shared" ca="1" si="28"/>
        <v/>
      </c>
      <c r="BA46" s="116" t="str">
        <f t="shared" ca="1" si="29"/>
        <v/>
      </c>
      <c r="BB46" s="117" t="str">
        <f t="shared" ca="1" si="30"/>
        <v/>
      </c>
      <c r="BC46" s="118" t="str">
        <f t="shared" ca="1" si="31"/>
        <v/>
      </c>
      <c r="BE46" s="28" t="str">
        <f t="shared" ca="1" si="32"/>
        <v/>
      </c>
    </row>
    <row r="47" spans="1:57" s="27" customFormat="1" ht="14.1" customHeight="1" x14ac:dyDescent="0.25">
      <c r="A47" s="76" t="str">
        <f t="shared" ca="1" si="12"/>
        <v/>
      </c>
      <c r="B47" s="119"/>
      <c r="C47" s="119" t="s">
        <v>35</v>
      </c>
      <c r="D47" s="119" t="s">
        <v>35</v>
      </c>
      <c r="E47" s="119" t="s">
        <v>213</v>
      </c>
      <c r="F47" s="119"/>
      <c r="G47" s="119"/>
      <c r="H47" s="119"/>
      <c r="I47" s="119"/>
      <c r="J47" s="119"/>
      <c r="L47" s="120" t="s">
        <v>214</v>
      </c>
      <c r="M47" s="121"/>
      <c r="N47" s="121"/>
      <c r="X47" s="207"/>
      <c r="Y47" s="91"/>
      <c r="AA47" s="172"/>
      <c r="AB47" s="173"/>
      <c r="AC47" s="91"/>
      <c r="AD47" s="27">
        <v>-1</v>
      </c>
      <c r="AE47" s="91"/>
      <c r="AG47" s="91"/>
      <c r="AI47" s="207">
        <f t="shared" si="13"/>
        <v>3</v>
      </c>
      <c r="AJ47" s="27" t="str">
        <f>IF($AI48&gt;$AI47, IFERROR(MATCH($AI47, $AI48:$AI$100, 0)-1, ROW($AJ$100)-ROW()), "")</f>
        <v/>
      </c>
      <c r="AK47" s="91">
        <f t="shared" ca="1" si="14"/>
        <v>0</v>
      </c>
      <c r="AL47" s="27" t="str">
        <f t="shared" ca="1" si="15"/>
        <v/>
      </c>
      <c r="AM47" s="87">
        <f t="shared" ca="1" si="16"/>
        <v>0</v>
      </c>
      <c r="AN47" s="27" t="str">
        <f t="shared" ca="1" si="17"/>
        <v/>
      </c>
      <c r="AO47" s="83" t="str">
        <f t="shared" ca="1" si="18"/>
        <v/>
      </c>
      <c r="AP47" s="30" t="str">
        <f t="shared" si="19"/>
        <v/>
      </c>
      <c r="AQ47" s="85" t="str">
        <f t="shared" ca="1" si="20"/>
        <v/>
      </c>
      <c r="AR47" s="30" t="str">
        <f t="shared" si="21"/>
        <v/>
      </c>
      <c r="AS47" s="87" t="str">
        <f t="shared" ca="1" si="22"/>
        <v/>
      </c>
      <c r="AT47" s="27" t="str">
        <f t="shared" ca="1" si="23"/>
        <v/>
      </c>
      <c r="AU47" s="87" t="str">
        <f t="shared" si="24"/>
        <v/>
      </c>
      <c r="AV47" s="27" t="str">
        <f t="shared" si="25"/>
        <v/>
      </c>
      <c r="AW47" s="166" t="str">
        <f t="shared" si="26"/>
        <v/>
      </c>
      <c r="AX47" s="27" t="str">
        <f t="shared" si="27"/>
        <v/>
      </c>
      <c r="AY47" s="174"/>
      <c r="AZ47" s="89" t="str">
        <f t="shared" ca="1" si="28"/>
        <v/>
      </c>
      <c r="BA47" s="116" t="str">
        <f t="shared" ca="1" si="29"/>
        <v/>
      </c>
      <c r="BB47" s="117" t="str">
        <f t="shared" ca="1" si="30"/>
        <v/>
      </c>
      <c r="BC47" s="118" t="str">
        <f t="shared" ca="1" si="31"/>
        <v/>
      </c>
      <c r="BE47" s="28" t="str">
        <f t="shared" ca="1" si="32"/>
        <v/>
      </c>
    </row>
    <row r="48" spans="1:57" s="27" customFormat="1" ht="14.1" customHeight="1" x14ac:dyDescent="0.25">
      <c r="A48" s="76" t="str">
        <f t="shared" ca="1" si="12"/>
        <v/>
      </c>
      <c r="B48" s="119"/>
      <c r="C48" s="119" t="s">
        <v>215</v>
      </c>
      <c r="D48" s="119"/>
      <c r="E48" s="119"/>
      <c r="F48" s="119"/>
      <c r="G48" s="119"/>
      <c r="H48" s="119"/>
      <c r="I48" s="119"/>
      <c r="J48" s="119"/>
      <c r="L48" s="120" t="s">
        <v>216</v>
      </c>
      <c r="M48" s="121">
        <f>SUM(M49,M59,M68)</f>
        <v>0</v>
      </c>
      <c r="N48" s="121"/>
      <c r="X48" s="207">
        <f>IF(AND(
IF(AC$3, M48&lt;&gt;0, TRUE),
IF(AD$3, N48&lt;&gt;0, TRUE)),
0, 1)</f>
        <v>1</v>
      </c>
      <c r="Y48" s="91"/>
      <c r="AA48" s="172"/>
      <c r="AB48" s="173"/>
      <c r="AC48" s="91"/>
      <c r="AD48" s="27">
        <v>-1</v>
      </c>
      <c r="AE48" s="91" t="str">
        <f>IF(AND(M5&lt;&gt;0, M48&lt;&gt;0), IF(ROUND(M5, 2)&lt;&gt;ROUND(M48, 2), "| Veld '"&amp;AE$4&amp;ROW()&amp;"': Activa niet gelijk aan passiva.  ", ""), "")</f>
        <v/>
      </c>
      <c r="AF48" s="27" t="str">
        <f>IF(AND(N5&lt;&gt;0, N48&lt;&gt;0), IF(ROUND(N5, 2)&lt;&gt;ROUND(N48, 2), "| Veld '"&amp;AF$4&amp;ROW()&amp;"': Activa niet gelijk aan passiva.  ", ""), "")</f>
        <v/>
      </c>
      <c r="AG48" s="91"/>
      <c r="AI48" s="207">
        <f t="shared" si="13"/>
        <v>1</v>
      </c>
      <c r="AJ48" s="27">
        <f>IF($AI49&gt;$AI48, IFERROR(MATCH($AI48, $AI49:$AI$100, 0)-1, ROW($AJ$100)-ROW()), "")</f>
        <v>52</v>
      </c>
      <c r="AK48" s="91">
        <f t="shared" ca="1" si="14"/>
        <v>0</v>
      </c>
      <c r="AL48" s="27" t="str">
        <f t="shared" ca="1" si="15"/>
        <v/>
      </c>
      <c r="AM48" s="87">
        <f t="shared" ca="1" si="16"/>
        <v>0</v>
      </c>
      <c r="AN48" s="27" t="str">
        <f t="shared" ca="1" si="17"/>
        <v/>
      </c>
      <c r="AO48" s="83" t="str">
        <f t="shared" ca="1" si="18"/>
        <v/>
      </c>
      <c r="AP48" s="30" t="str">
        <f t="shared" si="19"/>
        <v/>
      </c>
      <c r="AQ48" s="85" t="str">
        <f t="shared" ca="1" si="20"/>
        <v/>
      </c>
      <c r="AR48" s="30" t="str">
        <f t="shared" si="21"/>
        <v/>
      </c>
      <c r="AS48" s="87" t="str">
        <f t="shared" ca="1" si="22"/>
        <v/>
      </c>
      <c r="AT48" s="27" t="str">
        <f t="shared" ca="1" si="23"/>
        <v/>
      </c>
      <c r="AU48" s="87" t="str">
        <f t="shared" si="24"/>
        <v/>
      </c>
      <c r="AV48" s="27" t="str">
        <f t="shared" si="25"/>
        <v/>
      </c>
      <c r="AW48" s="166" t="str">
        <f t="shared" si="26"/>
        <v/>
      </c>
      <c r="AX48" s="27" t="str">
        <f t="shared" si="27"/>
        <v/>
      </c>
      <c r="AY48" s="174"/>
      <c r="AZ48" s="89" t="str">
        <f t="shared" ca="1" si="28"/>
        <v/>
      </c>
      <c r="BA48" s="116" t="str">
        <f t="shared" ca="1" si="29"/>
        <v/>
      </c>
      <c r="BB48" s="117" t="str">
        <f t="shared" ca="1" si="30"/>
        <v/>
      </c>
      <c r="BC48" s="118" t="str">
        <f t="shared" ca="1" si="31"/>
        <v/>
      </c>
      <c r="BE48" s="28" t="str">
        <f t="shared" ca="1" si="32"/>
        <v/>
      </c>
    </row>
    <row r="49" spans="1:57" s="27" customFormat="1" ht="14.1" customHeight="1" x14ac:dyDescent="0.25">
      <c r="A49" s="76" t="str">
        <f t="shared" ca="1" si="12"/>
        <v/>
      </c>
      <c r="B49" s="119"/>
      <c r="C49" s="119" t="s">
        <v>35</v>
      </c>
      <c r="D49" s="119" t="s">
        <v>217</v>
      </c>
      <c r="E49" s="119"/>
      <c r="F49" s="119"/>
      <c r="G49" s="119"/>
      <c r="H49" s="119"/>
      <c r="I49" s="119"/>
      <c r="J49" s="119"/>
      <c r="L49" s="120" t="s">
        <v>218</v>
      </c>
      <c r="M49" s="121">
        <f>SUM(M50:M52,M57:M58)</f>
        <v>0</v>
      </c>
      <c r="N49" s="121"/>
      <c r="X49" s="207"/>
      <c r="Y49" s="91">
        <v>1</v>
      </c>
      <c r="AA49" s="172"/>
      <c r="AB49" s="173"/>
      <c r="AC49" s="91"/>
      <c r="AD49" s="27">
        <v>-1</v>
      </c>
      <c r="AE49" s="91"/>
      <c r="AG49" s="91"/>
      <c r="AI49" s="207">
        <f t="shared" si="13"/>
        <v>2</v>
      </c>
      <c r="AJ49" s="27">
        <f>IF($AI50&gt;$AI49, IFERROR(MATCH($AI49, $AI50:$AI$100, 0)-1, ROW($AJ$100)-ROW()), "")</f>
        <v>9</v>
      </c>
      <c r="AK49" s="91">
        <f t="shared" ca="1" si="14"/>
        <v>0</v>
      </c>
      <c r="AL49" s="27" t="str">
        <f t="shared" ca="1" si="15"/>
        <v/>
      </c>
      <c r="AM49" s="87">
        <f t="shared" ca="1" si="16"/>
        <v>0</v>
      </c>
      <c r="AN49" s="27" t="str">
        <f t="shared" ca="1" si="17"/>
        <v/>
      </c>
      <c r="AO49" s="83" t="str">
        <f t="shared" ca="1" si="18"/>
        <v/>
      </c>
      <c r="AP49" s="30" t="str">
        <f t="shared" si="19"/>
        <v/>
      </c>
      <c r="AQ49" s="85" t="str">
        <f t="shared" ca="1" si="20"/>
        <v/>
      </c>
      <c r="AR49" s="30" t="str">
        <f t="shared" si="21"/>
        <v/>
      </c>
      <c r="AS49" s="87" t="str">
        <f t="shared" ca="1" si="22"/>
        <v/>
      </c>
      <c r="AT49" s="27" t="str">
        <f t="shared" ca="1" si="23"/>
        <v/>
      </c>
      <c r="AU49" s="87" t="str">
        <f t="shared" si="24"/>
        <v/>
      </c>
      <c r="AV49" s="27" t="str">
        <f t="shared" si="25"/>
        <v/>
      </c>
      <c r="AW49" s="166" t="str">
        <f t="shared" si="26"/>
        <v/>
      </c>
      <c r="AX49" s="27" t="str">
        <f t="shared" si="27"/>
        <v/>
      </c>
      <c r="AY49" s="174"/>
      <c r="AZ49" s="89" t="str">
        <f t="shared" ca="1" si="28"/>
        <v/>
      </c>
      <c r="BA49" s="116" t="str">
        <f t="shared" ca="1" si="29"/>
        <v/>
      </c>
      <c r="BB49" s="117" t="str">
        <f t="shared" ca="1" si="30"/>
        <v/>
      </c>
      <c r="BC49" s="118" t="str">
        <f t="shared" ca="1" si="31"/>
        <v/>
      </c>
      <c r="BE49" s="28" t="str">
        <f t="shared" ca="1" si="32"/>
        <v/>
      </c>
    </row>
    <row r="50" spans="1:57" s="27" customFormat="1" ht="14.1" customHeight="1" x14ac:dyDescent="0.25">
      <c r="A50" s="76" t="str">
        <f t="shared" ca="1" si="12"/>
        <v/>
      </c>
      <c r="B50" s="119"/>
      <c r="C50" s="119" t="s">
        <v>35</v>
      </c>
      <c r="D50" s="119" t="s">
        <v>35</v>
      </c>
      <c r="E50" s="119" t="s">
        <v>219</v>
      </c>
      <c r="F50" s="119"/>
      <c r="G50" s="119"/>
      <c r="H50" s="119"/>
      <c r="I50" s="119"/>
      <c r="J50" s="119"/>
      <c r="L50" s="120">
        <v>10</v>
      </c>
      <c r="M50" s="121"/>
      <c r="N50" s="121"/>
      <c r="X50" s="207"/>
      <c r="Y50" s="91"/>
      <c r="AA50" s="172"/>
      <c r="AB50" s="173"/>
      <c r="AC50" s="91"/>
      <c r="AD50" s="27">
        <v>-1</v>
      </c>
      <c r="AE50" s="91"/>
      <c r="AG50" s="91"/>
      <c r="AI50" s="207">
        <f t="shared" si="13"/>
        <v>3</v>
      </c>
      <c r="AJ50" s="27" t="str">
        <f>IF($AI51&gt;$AI50, IFERROR(MATCH($AI50, $AI51:$AI$100, 0)-1, ROW($AJ$100)-ROW()), "")</f>
        <v/>
      </c>
      <c r="AK50" s="91">
        <f t="shared" ca="1" si="14"/>
        <v>0</v>
      </c>
      <c r="AL50" s="27" t="str">
        <f t="shared" ca="1" si="15"/>
        <v/>
      </c>
      <c r="AM50" s="87">
        <f t="shared" ca="1" si="16"/>
        <v>0</v>
      </c>
      <c r="AN50" s="27" t="str">
        <f t="shared" ca="1" si="17"/>
        <v/>
      </c>
      <c r="AO50" s="83" t="str">
        <f t="shared" ca="1" si="18"/>
        <v/>
      </c>
      <c r="AP50" s="30" t="str">
        <f t="shared" si="19"/>
        <v/>
      </c>
      <c r="AQ50" s="85" t="str">
        <f t="shared" ca="1" si="20"/>
        <v/>
      </c>
      <c r="AR50" s="30" t="str">
        <f t="shared" si="21"/>
        <v/>
      </c>
      <c r="AS50" s="87" t="str">
        <f t="shared" ca="1" si="22"/>
        <v/>
      </c>
      <c r="AT50" s="27" t="str">
        <f t="shared" ca="1" si="23"/>
        <v/>
      </c>
      <c r="AU50" s="87" t="str">
        <f t="shared" si="24"/>
        <v/>
      </c>
      <c r="AV50" s="27" t="str">
        <f t="shared" si="25"/>
        <v/>
      </c>
      <c r="AW50" s="166" t="str">
        <f t="shared" si="26"/>
        <v/>
      </c>
      <c r="AX50" s="27" t="str">
        <f t="shared" si="27"/>
        <v/>
      </c>
      <c r="AY50" s="174"/>
      <c r="AZ50" s="89" t="str">
        <f t="shared" ca="1" si="28"/>
        <v/>
      </c>
      <c r="BA50" s="116" t="str">
        <f t="shared" ca="1" si="29"/>
        <v/>
      </c>
      <c r="BB50" s="117" t="str">
        <f t="shared" ca="1" si="30"/>
        <v/>
      </c>
      <c r="BC50" s="118" t="str">
        <f t="shared" ca="1" si="31"/>
        <v/>
      </c>
      <c r="BE50" s="28" t="str">
        <f t="shared" ca="1" si="32"/>
        <v/>
      </c>
    </row>
    <row r="51" spans="1:57" s="27" customFormat="1" ht="14.1" customHeight="1" x14ac:dyDescent="0.25">
      <c r="A51" s="76" t="str">
        <f t="shared" ca="1" si="12"/>
        <v/>
      </c>
      <c r="B51" s="119"/>
      <c r="C51" s="119" t="s">
        <v>35</v>
      </c>
      <c r="D51" s="119" t="s">
        <v>35</v>
      </c>
      <c r="E51" s="119" t="s">
        <v>220</v>
      </c>
      <c r="F51" s="119"/>
      <c r="G51" s="119"/>
      <c r="H51" s="119"/>
      <c r="I51" s="119"/>
      <c r="J51" s="119"/>
      <c r="L51" s="120">
        <v>12</v>
      </c>
      <c r="M51" s="121"/>
      <c r="N51" s="121"/>
      <c r="X51" s="207"/>
      <c r="Y51" s="91"/>
      <c r="AA51" s="172"/>
      <c r="AB51" s="173"/>
      <c r="AC51" s="91"/>
      <c r="AD51" s="27">
        <v>-1</v>
      </c>
      <c r="AE51" s="91"/>
      <c r="AG51" s="91"/>
      <c r="AI51" s="207">
        <f t="shared" si="13"/>
        <v>3</v>
      </c>
      <c r="AJ51" s="27" t="str">
        <f>IF($AI52&gt;$AI51, IFERROR(MATCH($AI51, $AI52:$AI$100, 0)-1, ROW($AJ$100)-ROW()), "")</f>
        <v/>
      </c>
      <c r="AK51" s="91">
        <f t="shared" ca="1" si="14"/>
        <v>0</v>
      </c>
      <c r="AL51" s="27" t="str">
        <f t="shared" ca="1" si="15"/>
        <v/>
      </c>
      <c r="AM51" s="87">
        <f t="shared" ca="1" si="16"/>
        <v>0</v>
      </c>
      <c r="AN51" s="27" t="str">
        <f t="shared" ca="1" si="17"/>
        <v/>
      </c>
      <c r="AO51" s="83" t="str">
        <f t="shared" ca="1" si="18"/>
        <v/>
      </c>
      <c r="AP51" s="30" t="str">
        <f t="shared" si="19"/>
        <v/>
      </c>
      <c r="AQ51" s="85" t="str">
        <f t="shared" ca="1" si="20"/>
        <v/>
      </c>
      <c r="AR51" s="30" t="str">
        <f t="shared" si="21"/>
        <v/>
      </c>
      <c r="AS51" s="87" t="str">
        <f t="shared" ca="1" si="22"/>
        <v/>
      </c>
      <c r="AT51" s="27" t="str">
        <f t="shared" ca="1" si="23"/>
        <v/>
      </c>
      <c r="AU51" s="87" t="str">
        <f t="shared" si="24"/>
        <v/>
      </c>
      <c r="AV51" s="27" t="str">
        <f t="shared" si="25"/>
        <v/>
      </c>
      <c r="AW51" s="166" t="str">
        <f t="shared" si="26"/>
        <v/>
      </c>
      <c r="AX51" s="27" t="str">
        <f t="shared" si="27"/>
        <v/>
      </c>
      <c r="AY51" s="174"/>
      <c r="AZ51" s="89" t="str">
        <f t="shared" ca="1" si="28"/>
        <v/>
      </c>
      <c r="BA51" s="116" t="str">
        <f t="shared" ca="1" si="29"/>
        <v/>
      </c>
      <c r="BB51" s="117" t="str">
        <f t="shared" ca="1" si="30"/>
        <v/>
      </c>
      <c r="BC51" s="118" t="str">
        <f t="shared" ca="1" si="31"/>
        <v/>
      </c>
      <c r="BE51" s="28" t="str">
        <f t="shared" ca="1" si="32"/>
        <v/>
      </c>
    </row>
    <row r="52" spans="1:57" s="27" customFormat="1" ht="14.1" customHeight="1" x14ac:dyDescent="0.25">
      <c r="A52" s="76" t="str">
        <f t="shared" ca="1" si="12"/>
        <v/>
      </c>
      <c r="B52" s="119"/>
      <c r="C52" s="119" t="s">
        <v>35</v>
      </c>
      <c r="D52" s="119" t="s">
        <v>35</v>
      </c>
      <c r="E52" s="119" t="s">
        <v>221</v>
      </c>
      <c r="F52" s="119"/>
      <c r="G52" s="119"/>
      <c r="H52" s="119"/>
      <c r="I52" s="119"/>
      <c r="J52" s="119"/>
      <c r="L52" s="120">
        <v>13</v>
      </c>
      <c r="M52" s="121">
        <f>SUM(M53:M56)</f>
        <v>0</v>
      </c>
      <c r="N52" s="121"/>
      <c r="X52" s="207"/>
      <c r="Y52" s="91"/>
      <c r="AA52" s="172"/>
      <c r="AB52" s="173"/>
      <c r="AC52" s="91"/>
      <c r="AD52" s="27">
        <v>-1</v>
      </c>
      <c r="AE52" s="91"/>
      <c r="AG52" s="91"/>
      <c r="AI52" s="207">
        <f t="shared" si="13"/>
        <v>3</v>
      </c>
      <c r="AJ52" s="27">
        <f>IF($AI53&gt;$AI52, IFERROR(MATCH($AI52, $AI53:$AI$100, 0)-1, ROW($AJ$100)-ROW()), "")</f>
        <v>4</v>
      </c>
      <c r="AK52" s="91">
        <f t="shared" ca="1" si="14"/>
        <v>0</v>
      </c>
      <c r="AL52" s="27" t="str">
        <f t="shared" ca="1" si="15"/>
        <v/>
      </c>
      <c r="AM52" s="87">
        <f t="shared" ca="1" si="16"/>
        <v>0</v>
      </c>
      <c r="AN52" s="27" t="str">
        <f t="shared" ca="1" si="17"/>
        <v/>
      </c>
      <c r="AO52" s="83" t="str">
        <f t="shared" ca="1" si="18"/>
        <v/>
      </c>
      <c r="AP52" s="30" t="str">
        <f t="shared" si="19"/>
        <v/>
      </c>
      <c r="AQ52" s="85" t="str">
        <f t="shared" ca="1" si="20"/>
        <v/>
      </c>
      <c r="AR52" s="30" t="str">
        <f t="shared" si="21"/>
        <v/>
      </c>
      <c r="AS52" s="87" t="str">
        <f t="shared" ca="1" si="22"/>
        <v/>
      </c>
      <c r="AT52" s="27" t="str">
        <f t="shared" ca="1" si="23"/>
        <v/>
      </c>
      <c r="AU52" s="87" t="str">
        <f t="shared" si="24"/>
        <v/>
      </c>
      <c r="AV52" s="27" t="str">
        <f t="shared" si="25"/>
        <v/>
      </c>
      <c r="AW52" s="166" t="str">
        <f t="shared" si="26"/>
        <v/>
      </c>
      <c r="AX52" s="27" t="str">
        <f t="shared" si="27"/>
        <v/>
      </c>
      <c r="AY52" s="174"/>
      <c r="AZ52" s="89" t="str">
        <f t="shared" ca="1" si="28"/>
        <v/>
      </c>
      <c r="BA52" s="116" t="str">
        <f t="shared" ca="1" si="29"/>
        <v/>
      </c>
      <c r="BB52" s="117" t="str">
        <f t="shared" ca="1" si="30"/>
        <v/>
      </c>
      <c r="BC52" s="118" t="str">
        <f t="shared" ca="1" si="31"/>
        <v/>
      </c>
      <c r="BE52" s="28" t="str">
        <f t="shared" ca="1" si="32"/>
        <v/>
      </c>
    </row>
    <row r="53" spans="1:57" s="27" customFormat="1" ht="14.1" customHeight="1" x14ac:dyDescent="0.25">
      <c r="A53" s="76" t="str">
        <f t="shared" ca="1" si="12"/>
        <v/>
      </c>
      <c r="B53" s="119"/>
      <c r="C53" s="119" t="s">
        <v>35</v>
      </c>
      <c r="D53" s="119" t="s">
        <v>35</v>
      </c>
      <c r="E53" s="119" t="s">
        <v>35</v>
      </c>
      <c r="F53" s="119" t="s">
        <v>222</v>
      </c>
      <c r="G53" s="119"/>
      <c r="H53" s="119"/>
      <c r="I53" s="119"/>
      <c r="J53" s="119"/>
      <c r="L53" s="120">
        <v>130</v>
      </c>
      <c r="M53" s="121"/>
      <c r="N53" s="121"/>
      <c r="X53" s="207"/>
      <c r="Y53" s="91"/>
      <c r="AA53" s="172"/>
      <c r="AB53" s="173"/>
      <c r="AC53" s="91"/>
      <c r="AD53" s="27">
        <v>-1</v>
      </c>
      <c r="AE53" s="91"/>
      <c r="AG53" s="91"/>
      <c r="AI53" s="207">
        <f t="shared" si="13"/>
        <v>4</v>
      </c>
      <c r="AJ53" s="27" t="str">
        <f>IF($AI54&gt;$AI53, IFERROR(MATCH($AI53, $AI54:$AI$100, 0)-1, ROW($AJ$100)-ROW()), "")</f>
        <v/>
      </c>
      <c r="AK53" s="91">
        <f t="shared" ca="1" si="14"/>
        <v>0</v>
      </c>
      <c r="AL53" s="27" t="str">
        <f t="shared" ca="1" si="15"/>
        <v/>
      </c>
      <c r="AM53" s="87">
        <f t="shared" ca="1" si="16"/>
        <v>0</v>
      </c>
      <c r="AN53" s="27" t="str">
        <f t="shared" ca="1" si="17"/>
        <v/>
      </c>
      <c r="AO53" s="83" t="str">
        <f t="shared" ca="1" si="18"/>
        <v/>
      </c>
      <c r="AP53" s="30" t="str">
        <f t="shared" si="19"/>
        <v/>
      </c>
      <c r="AQ53" s="85" t="str">
        <f t="shared" ca="1" si="20"/>
        <v/>
      </c>
      <c r="AR53" s="30" t="str">
        <f t="shared" si="21"/>
        <v/>
      </c>
      <c r="AS53" s="87" t="str">
        <f t="shared" ca="1" si="22"/>
        <v/>
      </c>
      <c r="AT53" s="27" t="str">
        <f t="shared" ca="1" si="23"/>
        <v/>
      </c>
      <c r="AU53" s="87" t="str">
        <f t="shared" si="24"/>
        <v/>
      </c>
      <c r="AV53" s="27" t="str">
        <f t="shared" si="25"/>
        <v/>
      </c>
      <c r="AW53" s="166" t="str">
        <f t="shared" si="26"/>
        <v/>
      </c>
      <c r="AX53" s="27" t="str">
        <f t="shared" si="27"/>
        <v/>
      </c>
      <c r="AY53" s="174"/>
      <c r="AZ53" s="89" t="str">
        <f t="shared" ca="1" si="28"/>
        <v/>
      </c>
      <c r="BA53" s="116" t="str">
        <f t="shared" ca="1" si="29"/>
        <v/>
      </c>
      <c r="BB53" s="117" t="str">
        <f t="shared" ca="1" si="30"/>
        <v/>
      </c>
      <c r="BC53" s="118" t="str">
        <f t="shared" ca="1" si="31"/>
        <v/>
      </c>
      <c r="BE53" s="28" t="str">
        <f t="shared" ca="1" si="32"/>
        <v/>
      </c>
    </row>
    <row r="54" spans="1:57" s="27" customFormat="1" ht="14.1" customHeight="1" x14ac:dyDescent="0.25">
      <c r="A54" s="76" t="str">
        <f t="shared" ca="1" si="12"/>
        <v/>
      </c>
      <c r="B54" s="119"/>
      <c r="C54" s="119" t="s">
        <v>35</v>
      </c>
      <c r="D54" s="119" t="s">
        <v>35</v>
      </c>
      <c r="E54" s="119" t="s">
        <v>35</v>
      </c>
      <c r="F54" s="119" t="s">
        <v>223</v>
      </c>
      <c r="G54" s="119"/>
      <c r="H54" s="119"/>
      <c r="I54" s="119"/>
      <c r="J54" s="119"/>
      <c r="L54" s="120">
        <v>131</v>
      </c>
      <c r="M54" s="121"/>
      <c r="N54" s="121"/>
      <c r="X54" s="207"/>
      <c r="Y54" s="91"/>
      <c r="AA54" s="172"/>
      <c r="AB54" s="173"/>
      <c r="AC54" s="91"/>
      <c r="AD54" s="27">
        <v>-1</v>
      </c>
      <c r="AE54" s="91"/>
      <c r="AG54" s="91"/>
      <c r="AI54" s="207">
        <f t="shared" si="13"/>
        <v>4</v>
      </c>
      <c r="AJ54" s="27" t="str">
        <f>IF($AI55&gt;$AI54, IFERROR(MATCH($AI54, $AI55:$AI$100, 0)-1, ROW($AJ$100)-ROW()), "")</f>
        <v/>
      </c>
      <c r="AK54" s="91">
        <f t="shared" ca="1" si="14"/>
        <v>0</v>
      </c>
      <c r="AL54" s="27" t="str">
        <f t="shared" ca="1" si="15"/>
        <v/>
      </c>
      <c r="AM54" s="87">
        <f t="shared" ca="1" si="16"/>
        <v>0</v>
      </c>
      <c r="AN54" s="27" t="str">
        <f t="shared" ca="1" si="17"/>
        <v/>
      </c>
      <c r="AO54" s="83" t="str">
        <f t="shared" ca="1" si="18"/>
        <v/>
      </c>
      <c r="AP54" s="30" t="str">
        <f t="shared" si="19"/>
        <v/>
      </c>
      <c r="AQ54" s="85" t="str">
        <f t="shared" ca="1" si="20"/>
        <v/>
      </c>
      <c r="AR54" s="30" t="str">
        <f t="shared" si="21"/>
        <v/>
      </c>
      <c r="AS54" s="87" t="str">
        <f t="shared" ca="1" si="22"/>
        <v/>
      </c>
      <c r="AT54" s="27" t="str">
        <f t="shared" ca="1" si="23"/>
        <v/>
      </c>
      <c r="AU54" s="87" t="str">
        <f t="shared" si="24"/>
        <v/>
      </c>
      <c r="AV54" s="27" t="str">
        <f t="shared" si="25"/>
        <v/>
      </c>
      <c r="AW54" s="166" t="str">
        <f t="shared" si="26"/>
        <v/>
      </c>
      <c r="AX54" s="27" t="str">
        <f t="shared" si="27"/>
        <v/>
      </c>
      <c r="AY54" s="174"/>
      <c r="AZ54" s="89" t="str">
        <f t="shared" ca="1" si="28"/>
        <v/>
      </c>
      <c r="BA54" s="116" t="str">
        <f t="shared" ca="1" si="29"/>
        <v/>
      </c>
      <c r="BB54" s="117" t="str">
        <f t="shared" ca="1" si="30"/>
        <v/>
      </c>
      <c r="BC54" s="118" t="str">
        <f t="shared" ca="1" si="31"/>
        <v/>
      </c>
      <c r="BE54" s="28" t="str">
        <f t="shared" ca="1" si="32"/>
        <v/>
      </c>
    </row>
    <row r="55" spans="1:57" s="27" customFormat="1" ht="14.1" customHeight="1" x14ac:dyDescent="0.25">
      <c r="A55" s="76" t="str">
        <f t="shared" ca="1" si="12"/>
        <v/>
      </c>
      <c r="B55" s="119"/>
      <c r="C55" s="119" t="s">
        <v>35</v>
      </c>
      <c r="D55" s="119" t="s">
        <v>35</v>
      </c>
      <c r="E55" s="119" t="s">
        <v>35</v>
      </c>
      <c r="F55" s="119" t="s">
        <v>224</v>
      </c>
      <c r="G55" s="119"/>
      <c r="H55" s="119"/>
      <c r="I55" s="119"/>
      <c r="J55" s="119"/>
      <c r="L55" s="120">
        <v>132</v>
      </c>
      <c r="M55" s="121"/>
      <c r="N55" s="121"/>
      <c r="X55" s="207"/>
      <c r="Y55" s="91"/>
      <c r="AA55" s="172"/>
      <c r="AB55" s="173"/>
      <c r="AC55" s="91"/>
      <c r="AD55" s="27">
        <v>-1</v>
      </c>
      <c r="AE55" s="91"/>
      <c r="AG55" s="91"/>
      <c r="AI55" s="207">
        <f t="shared" si="13"/>
        <v>4</v>
      </c>
      <c r="AJ55" s="27" t="str">
        <f>IF($AI56&gt;$AI55, IFERROR(MATCH($AI55, $AI56:$AI$100, 0)-1, ROW($AJ$100)-ROW()), "")</f>
        <v/>
      </c>
      <c r="AK55" s="91">
        <f t="shared" ca="1" si="14"/>
        <v>0</v>
      </c>
      <c r="AL55" s="27" t="str">
        <f t="shared" ca="1" si="15"/>
        <v/>
      </c>
      <c r="AM55" s="87">
        <f t="shared" ca="1" si="16"/>
        <v>0</v>
      </c>
      <c r="AN55" s="27" t="str">
        <f t="shared" ca="1" si="17"/>
        <v/>
      </c>
      <c r="AO55" s="83" t="str">
        <f t="shared" ca="1" si="18"/>
        <v/>
      </c>
      <c r="AP55" s="30" t="str">
        <f t="shared" si="19"/>
        <v/>
      </c>
      <c r="AQ55" s="85" t="str">
        <f t="shared" ca="1" si="20"/>
        <v/>
      </c>
      <c r="AR55" s="30" t="str">
        <f t="shared" si="21"/>
        <v/>
      </c>
      <c r="AS55" s="87" t="str">
        <f t="shared" ca="1" si="22"/>
        <v/>
      </c>
      <c r="AT55" s="27" t="str">
        <f t="shared" ca="1" si="23"/>
        <v/>
      </c>
      <c r="AU55" s="87" t="str">
        <f t="shared" si="24"/>
        <v/>
      </c>
      <c r="AV55" s="27" t="str">
        <f t="shared" si="25"/>
        <v/>
      </c>
      <c r="AW55" s="166" t="str">
        <f t="shared" si="26"/>
        <v/>
      </c>
      <c r="AX55" s="27" t="str">
        <f t="shared" si="27"/>
        <v/>
      </c>
      <c r="AY55" s="174"/>
      <c r="AZ55" s="89" t="str">
        <f t="shared" ca="1" si="28"/>
        <v/>
      </c>
      <c r="BA55" s="116" t="str">
        <f t="shared" ca="1" si="29"/>
        <v/>
      </c>
      <c r="BB55" s="117" t="str">
        <f t="shared" ca="1" si="30"/>
        <v/>
      </c>
      <c r="BC55" s="118" t="str">
        <f t="shared" ca="1" si="31"/>
        <v/>
      </c>
      <c r="BE55" s="28" t="str">
        <f t="shared" ca="1" si="32"/>
        <v/>
      </c>
    </row>
    <row r="56" spans="1:57" s="27" customFormat="1" ht="14.1" customHeight="1" x14ac:dyDescent="0.25">
      <c r="A56" s="76" t="str">
        <f t="shared" ca="1" si="12"/>
        <v/>
      </c>
      <c r="B56" s="119"/>
      <c r="C56" s="119" t="s">
        <v>35</v>
      </c>
      <c r="D56" s="119" t="s">
        <v>35</v>
      </c>
      <c r="E56" s="119" t="s">
        <v>35</v>
      </c>
      <c r="F56" s="119" t="s">
        <v>225</v>
      </c>
      <c r="G56" s="119"/>
      <c r="H56" s="119"/>
      <c r="I56" s="119"/>
      <c r="J56" s="119"/>
      <c r="L56" s="120">
        <v>139</v>
      </c>
      <c r="M56" s="121"/>
      <c r="N56" s="121"/>
      <c r="X56" s="207"/>
      <c r="Y56" s="91"/>
      <c r="AA56" s="172"/>
      <c r="AB56" s="173"/>
      <c r="AC56" s="91"/>
      <c r="AD56" s="27">
        <v>-1</v>
      </c>
      <c r="AE56" s="91"/>
      <c r="AG56" s="91"/>
      <c r="AI56" s="207">
        <f t="shared" si="13"/>
        <v>4</v>
      </c>
      <c r="AJ56" s="27" t="str">
        <f>IF($AI57&gt;$AI56, IFERROR(MATCH($AI56, $AI57:$AI$100, 0)-1, ROW($AJ$100)-ROW()), "")</f>
        <v/>
      </c>
      <c r="AK56" s="91">
        <f t="shared" ca="1" si="14"/>
        <v>0</v>
      </c>
      <c r="AL56" s="27" t="str">
        <f t="shared" ca="1" si="15"/>
        <v/>
      </c>
      <c r="AM56" s="87">
        <f t="shared" ca="1" si="16"/>
        <v>0</v>
      </c>
      <c r="AN56" s="27" t="str">
        <f t="shared" ca="1" si="17"/>
        <v/>
      </c>
      <c r="AO56" s="83" t="str">
        <f t="shared" ca="1" si="18"/>
        <v/>
      </c>
      <c r="AP56" s="30" t="str">
        <f t="shared" si="19"/>
        <v/>
      </c>
      <c r="AQ56" s="85" t="str">
        <f t="shared" ca="1" si="20"/>
        <v/>
      </c>
      <c r="AR56" s="30" t="str">
        <f t="shared" si="21"/>
        <v/>
      </c>
      <c r="AS56" s="87" t="str">
        <f t="shared" ca="1" si="22"/>
        <v/>
      </c>
      <c r="AT56" s="27" t="str">
        <f t="shared" ca="1" si="23"/>
        <v/>
      </c>
      <c r="AU56" s="87" t="str">
        <f t="shared" si="24"/>
        <v/>
      </c>
      <c r="AV56" s="27" t="str">
        <f t="shared" si="25"/>
        <v/>
      </c>
      <c r="AW56" s="166" t="str">
        <f t="shared" si="26"/>
        <v/>
      </c>
      <c r="AX56" s="27" t="str">
        <f t="shared" si="27"/>
        <v/>
      </c>
      <c r="AY56" s="174"/>
      <c r="AZ56" s="89" t="str">
        <f t="shared" ca="1" si="28"/>
        <v/>
      </c>
      <c r="BA56" s="116" t="str">
        <f t="shared" ca="1" si="29"/>
        <v/>
      </c>
      <c r="BB56" s="117" t="str">
        <f t="shared" ca="1" si="30"/>
        <v/>
      </c>
      <c r="BC56" s="118" t="str">
        <f t="shared" ca="1" si="31"/>
        <v/>
      </c>
      <c r="BE56" s="28" t="str">
        <f t="shared" ca="1" si="32"/>
        <v/>
      </c>
    </row>
    <row r="57" spans="1:57" s="27" customFormat="1" ht="14.1" customHeight="1" x14ac:dyDescent="0.25">
      <c r="A57" s="76" t="str">
        <f t="shared" ca="1" si="12"/>
        <v/>
      </c>
      <c r="B57" s="119"/>
      <c r="C57" s="119" t="s">
        <v>35</v>
      </c>
      <c r="D57" s="119" t="s">
        <v>35</v>
      </c>
      <c r="E57" s="119" t="s">
        <v>226</v>
      </c>
      <c r="F57" s="119"/>
      <c r="G57" s="119"/>
      <c r="H57" s="119"/>
      <c r="I57" s="119"/>
      <c r="J57" s="119"/>
      <c r="L57" s="120">
        <v>14</v>
      </c>
      <c r="M57" s="121"/>
      <c r="N57" s="121"/>
      <c r="X57" s="207"/>
      <c r="Y57" s="91">
        <v>1</v>
      </c>
      <c r="AA57" s="172"/>
      <c r="AB57" s="173"/>
      <c r="AC57" s="91"/>
      <c r="AD57" s="27">
        <v>-1</v>
      </c>
      <c r="AE57" s="91"/>
      <c r="AG57" s="91"/>
      <c r="AI57" s="207">
        <f t="shared" si="13"/>
        <v>3</v>
      </c>
      <c r="AJ57" s="27" t="str">
        <f>IF($AI58&gt;$AI57, IFERROR(MATCH($AI57, $AI58:$AI$100, 0)-1, ROW($AJ$100)-ROW()), "")</f>
        <v/>
      </c>
      <c r="AK57" s="91">
        <f t="shared" ca="1" si="14"/>
        <v>0</v>
      </c>
      <c r="AL57" s="27" t="str">
        <f t="shared" ca="1" si="15"/>
        <v/>
      </c>
      <c r="AM57" s="87">
        <f t="shared" ca="1" si="16"/>
        <v>0</v>
      </c>
      <c r="AN57" s="27" t="str">
        <f t="shared" ca="1" si="17"/>
        <v/>
      </c>
      <c r="AO57" s="83" t="str">
        <f t="shared" ca="1" si="18"/>
        <v/>
      </c>
      <c r="AP57" s="30" t="str">
        <f t="shared" si="19"/>
        <v/>
      </c>
      <c r="AQ57" s="85" t="str">
        <f t="shared" ca="1" si="20"/>
        <v/>
      </c>
      <c r="AR57" s="30" t="str">
        <f t="shared" si="21"/>
        <v/>
      </c>
      <c r="AS57" s="87" t="str">
        <f t="shared" ca="1" si="22"/>
        <v/>
      </c>
      <c r="AT57" s="27" t="str">
        <f t="shared" ca="1" si="23"/>
        <v/>
      </c>
      <c r="AU57" s="87" t="str">
        <f t="shared" si="24"/>
        <v/>
      </c>
      <c r="AV57" s="27" t="str">
        <f t="shared" si="25"/>
        <v/>
      </c>
      <c r="AW57" s="166" t="str">
        <f t="shared" si="26"/>
        <v/>
      </c>
      <c r="AX57" s="27" t="str">
        <f t="shared" si="27"/>
        <v/>
      </c>
      <c r="AY57" s="174"/>
      <c r="AZ57" s="89" t="str">
        <f t="shared" ca="1" si="28"/>
        <v/>
      </c>
      <c r="BA57" s="116" t="str">
        <f t="shared" ca="1" si="29"/>
        <v/>
      </c>
      <c r="BB57" s="117" t="str">
        <f t="shared" ca="1" si="30"/>
        <v/>
      </c>
      <c r="BC57" s="118" t="str">
        <f t="shared" ca="1" si="31"/>
        <v/>
      </c>
      <c r="BE57" s="28" t="str">
        <f t="shared" ca="1" si="32"/>
        <v/>
      </c>
    </row>
    <row r="58" spans="1:57" s="27" customFormat="1" ht="14.1" customHeight="1" x14ac:dyDescent="0.25">
      <c r="A58" s="76" t="str">
        <f t="shared" ca="1" si="12"/>
        <v/>
      </c>
      <c r="B58" s="119"/>
      <c r="C58" s="119" t="s">
        <v>35</v>
      </c>
      <c r="D58" s="119" t="s">
        <v>35</v>
      </c>
      <c r="E58" s="119" t="s">
        <v>227</v>
      </c>
      <c r="F58" s="119"/>
      <c r="G58" s="119"/>
      <c r="H58" s="119"/>
      <c r="I58" s="119"/>
      <c r="J58" s="119"/>
      <c r="L58" s="120">
        <v>15</v>
      </c>
      <c r="M58" s="121"/>
      <c r="N58" s="121"/>
      <c r="X58" s="207"/>
      <c r="Y58" s="91"/>
      <c r="AA58" s="172"/>
      <c r="AB58" s="173"/>
      <c r="AC58" s="91"/>
      <c r="AD58" s="27">
        <v>-1</v>
      </c>
      <c r="AE58" s="91"/>
      <c r="AG58" s="91"/>
      <c r="AI58" s="207">
        <f t="shared" si="13"/>
        <v>3</v>
      </c>
      <c r="AJ58" s="27" t="str">
        <f>IF($AI59&gt;$AI58, IFERROR(MATCH($AI58, $AI59:$AI$100, 0)-1, ROW($AJ$100)-ROW()), "")</f>
        <v/>
      </c>
      <c r="AK58" s="91">
        <f t="shared" ca="1" si="14"/>
        <v>0</v>
      </c>
      <c r="AL58" s="27" t="str">
        <f t="shared" ca="1" si="15"/>
        <v/>
      </c>
      <c r="AM58" s="87">
        <f t="shared" ca="1" si="16"/>
        <v>0</v>
      </c>
      <c r="AN58" s="27" t="str">
        <f t="shared" ca="1" si="17"/>
        <v/>
      </c>
      <c r="AO58" s="83" t="str">
        <f t="shared" ca="1" si="18"/>
        <v/>
      </c>
      <c r="AP58" s="30" t="str">
        <f t="shared" si="19"/>
        <v/>
      </c>
      <c r="AQ58" s="85" t="str">
        <f t="shared" ca="1" si="20"/>
        <v/>
      </c>
      <c r="AR58" s="30" t="str">
        <f t="shared" si="21"/>
        <v/>
      </c>
      <c r="AS58" s="87" t="str">
        <f t="shared" ca="1" si="22"/>
        <v/>
      </c>
      <c r="AT58" s="27" t="str">
        <f t="shared" ca="1" si="23"/>
        <v/>
      </c>
      <c r="AU58" s="87" t="str">
        <f t="shared" si="24"/>
        <v/>
      </c>
      <c r="AV58" s="27" t="str">
        <f t="shared" si="25"/>
        <v/>
      </c>
      <c r="AW58" s="166" t="str">
        <f t="shared" si="26"/>
        <v/>
      </c>
      <c r="AX58" s="27" t="str">
        <f t="shared" si="27"/>
        <v/>
      </c>
      <c r="AY58" s="174"/>
      <c r="AZ58" s="89" t="str">
        <f t="shared" ca="1" si="28"/>
        <v/>
      </c>
      <c r="BA58" s="116" t="str">
        <f t="shared" ca="1" si="29"/>
        <v/>
      </c>
      <c r="BB58" s="117" t="str">
        <f t="shared" ca="1" si="30"/>
        <v/>
      </c>
      <c r="BC58" s="118" t="str">
        <f t="shared" ca="1" si="31"/>
        <v/>
      </c>
      <c r="BE58" s="28" t="str">
        <f t="shared" ca="1" si="32"/>
        <v/>
      </c>
    </row>
    <row r="59" spans="1:57" s="27" customFormat="1" ht="14.1" customHeight="1" x14ac:dyDescent="0.25">
      <c r="A59" s="76" t="str">
        <f t="shared" ca="1" si="12"/>
        <v/>
      </c>
      <c r="B59" s="119"/>
      <c r="C59" s="119" t="s">
        <v>35</v>
      </c>
      <c r="D59" s="119" t="s">
        <v>228</v>
      </c>
      <c r="E59" s="119"/>
      <c r="F59" s="119"/>
      <c r="G59" s="119"/>
      <c r="H59" s="119"/>
      <c r="I59" s="119"/>
      <c r="J59" s="119"/>
      <c r="L59" s="120">
        <v>16</v>
      </c>
      <c r="M59" s="121">
        <f>SUM(M60,M66:M67)</f>
        <v>0</v>
      </c>
      <c r="N59" s="121"/>
      <c r="X59" s="207"/>
      <c r="Y59" s="91"/>
      <c r="AA59" s="172"/>
      <c r="AB59" s="173"/>
      <c r="AC59" s="91"/>
      <c r="AD59" s="27">
        <v>-1</v>
      </c>
      <c r="AE59" s="91"/>
      <c r="AG59" s="91"/>
      <c r="AI59" s="207">
        <f t="shared" si="13"/>
        <v>2</v>
      </c>
      <c r="AJ59" s="27">
        <f>IF($AI60&gt;$AI59, IFERROR(MATCH($AI59, $AI60:$AI$100, 0)-1, ROW($AJ$100)-ROW()), "")</f>
        <v>8</v>
      </c>
      <c r="AK59" s="91">
        <f t="shared" ca="1" si="14"/>
        <v>0</v>
      </c>
      <c r="AL59" s="27" t="str">
        <f t="shared" ca="1" si="15"/>
        <v/>
      </c>
      <c r="AM59" s="87">
        <f t="shared" ca="1" si="16"/>
        <v>0</v>
      </c>
      <c r="AN59" s="27" t="str">
        <f t="shared" ca="1" si="17"/>
        <v/>
      </c>
      <c r="AO59" s="83" t="str">
        <f t="shared" ca="1" si="18"/>
        <v/>
      </c>
      <c r="AP59" s="30" t="str">
        <f t="shared" si="19"/>
        <v/>
      </c>
      <c r="AQ59" s="85" t="str">
        <f t="shared" ca="1" si="20"/>
        <v/>
      </c>
      <c r="AR59" s="30" t="str">
        <f t="shared" si="21"/>
        <v/>
      </c>
      <c r="AS59" s="87" t="str">
        <f t="shared" ca="1" si="22"/>
        <v/>
      </c>
      <c r="AT59" s="27" t="str">
        <f t="shared" ca="1" si="23"/>
        <v/>
      </c>
      <c r="AU59" s="87" t="str">
        <f t="shared" si="24"/>
        <v/>
      </c>
      <c r="AV59" s="27" t="str">
        <f t="shared" si="25"/>
        <v/>
      </c>
      <c r="AW59" s="166" t="str">
        <f t="shared" si="26"/>
        <v/>
      </c>
      <c r="AX59" s="27" t="str">
        <f t="shared" si="27"/>
        <v/>
      </c>
      <c r="AY59" s="174"/>
      <c r="AZ59" s="89" t="str">
        <f t="shared" ca="1" si="28"/>
        <v/>
      </c>
      <c r="BA59" s="116" t="str">
        <f t="shared" ca="1" si="29"/>
        <v/>
      </c>
      <c r="BB59" s="117" t="str">
        <f t="shared" ca="1" si="30"/>
        <v/>
      </c>
      <c r="BC59" s="118" t="str">
        <f t="shared" ca="1" si="31"/>
        <v/>
      </c>
      <c r="BE59" s="28" t="str">
        <f t="shared" ca="1" si="32"/>
        <v/>
      </c>
    </row>
    <row r="60" spans="1:57" s="27" customFormat="1" ht="14.1" customHeight="1" x14ac:dyDescent="0.25">
      <c r="A60" s="76" t="str">
        <f t="shared" ca="1" si="12"/>
        <v/>
      </c>
      <c r="B60" s="119"/>
      <c r="C60" s="119" t="s">
        <v>35</v>
      </c>
      <c r="D60" s="119"/>
      <c r="E60" s="119" t="s">
        <v>229</v>
      </c>
      <c r="F60" s="119"/>
      <c r="G60" s="119"/>
      <c r="H60" s="119"/>
      <c r="I60" s="119"/>
      <c r="J60" s="119"/>
      <c r="L60" s="120" t="s">
        <v>230</v>
      </c>
      <c r="M60" s="121">
        <f>SUM(M61:M65)</f>
        <v>0</v>
      </c>
      <c r="N60" s="121"/>
      <c r="X60" s="207"/>
      <c r="Y60" s="91"/>
      <c r="AA60" s="172"/>
      <c r="AB60" s="173"/>
      <c r="AC60" s="91"/>
      <c r="AD60" s="27">
        <v>-1</v>
      </c>
      <c r="AE60" s="91"/>
      <c r="AG60" s="91"/>
      <c r="AI60" s="207">
        <f t="shared" si="13"/>
        <v>3</v>
      </c>
      <c r="AJ60" s="27">
        <f>IF($AI61&gt;$AI60, IFERROR(MATCH($AI60, $AI61:$AI$100, 0)-1, ROW($AJ$100)-ROW()), "")</f>
        <v>5</v>
      </c>
      <c r="AK60" s="91">
        <f t="shared" ca="1" si="14"/>
        <v>0</v>
      </c>
      <c r="AL60" s="27" t="str">
        <f t="shared" ca="1" si="15"/>
        <v/>
      </c>
      <c r="AM60" s="87">
        <f t="shared" ca="1" si="16"/>
        <v>0</v>
      </c>
      <c r="AN60" s="27" t="str">
        <f t="shared" ca="1" si="17"/>
        <v/>
      </c>
      <c r="AO60" s="83" t="str">
        <f t="shared" ca="1" si="18"/>
        <v/>
      </c>
      <c r="AP60" s="30" t="str">
        <f t="shared" si="19"/>
        <v/>
      </c>
      <c r="AQ60" s="85" t="str">
        <f t="shared" ca="1" si="20"/>
        <v/>
      </c>
      <c r="AR60" s="30" t="str">
        <f t="shared" si="21"/>
        <v/>
      </c>
      <c r="AS60" s="87" t="str">
        <f t="shared" ca="1" si="22"/>
        <v/>
      </c>
      <c r="AT60" s="27" t="str">
        <f t="shared" ca="1" si="23"/>
        <v/>
      </c>
      <c r="AU60" s="87" t="str">
        <f t="shared" si="24"/>
        <v/>
      </c>
      <c r="AV60" s="27" t="str">
        <f t="shared" si="25"/>
        <v/>
      </c>
      <c r="AW60" s="166" t="str">
        <f t="shared" si="26"/>
        <v/>
      </c>
      <c r="AX60" s="27" t="str">
        <f t="shared" si="27"/>
        <v/>
      </c>
      <c r="AY60" s="174"/>
      <c r="AZ60" s="89" t="str">
        <f t="shared" ca="1" si="28"/>
        <v/>
      </c>
      <c r="BA60" s="116" t="str">
        <f t="shared" ca="1" si="29"/>
        <v/>
      </c>
      <c r="BB60" s="117" t="str">
        <f t="shared" ca="1" si="30"/>
        <v/>
      </c>
      <c r="BC60" s="118" t="str">
        <f t="shared" ca="1" si="31"/>
        <v/>
      </c>
      <c r="BE60" s="28" t="str">
        <f t="shared" ca="1" si="32"/>
        <v/>
      </c>
    </row>
    <row r="61" spans="1:57" s="27" customFormat="1" ht="14.1" customHeight="1" x14ac:dyDescent="0.25">
      <c r="A61" s="76" t="str">
        <f t="shared" ca="1" si="12"/>
        <v/>
      </c>
      <c r="B61" s="119"/>
      <c r="C61" s="119" t="s">
        <v>35</v>
      </c>
      <c r="D61" s="119"/>
      <c r="F61" s="27" t="s">
        <v>231</v>
      </c>
      <c r="L61" s="120">
        <v>160</v>
      </c>
      <c r="M61" s="121"/>
      <c r="N61" s="121"/>
      <c r="X61" s="207"/>
      <c r="Y61" s="91"/>
      <c r="AA61" s="172"/>
      <c r="AB61" s="173"/>
      <c r="AC61" s="91"/>
      <c r="AD61" s="27">
        <v>-1</v>
      </c>
      <c r="AE61" s="91"/>
      <c r="AG61" s="91"/>
      <c r="AI61" s="207">
        <f t="shared" si="13"/>
        <v>4</v>
      </c>
      <c r="AJ61" s="27" t="str">
        <f>IF($AI62&gt;$AI61, IFERROR(MATCH($AI61, $AI62:$AI$100, 0)-1, ROW($AJ$100)-ROW()), "")</f>
        <v/>
      </c>
      <c r="AK61" s="91">
        <f t="shared" ca="1" si="14"/>
        <v>0</v>
      </c>
      <c r="AL61" s="27" t="str">
        <f t="shared" ca="1" si="15"/>
        <v/>
      </c>
      <c r="AM61" s="87">
        <f t="shared" ca="1" si="16"/>
        <v>0</v>
      </c>
      <c r="AN61" s="27" t="str">
        <f t="shared" ca="1" si="17"/>
        <v/>
      </c>
      <c r="AO61" s="83" t="str">
        <f t="shared" ca="1" si="18"/>
        <v/>
      </c>
      <c r="AP61" s="30" t="str">
        <f t="shared" si="19"/>
        <v/>
      </c>
      <c r="AQ61" s="85" t="str">
        <f t="shared" ca="1" si="20"/>
        <v/>
      </c>
      <c r="AR61" s="30" t="str">
        <f t="shared" si="21"/>
        <v/>
      </c>
      <c r="AS61" s="87" t="str">
        <f t="shared" ca="1" si="22"/>
        <v/>
      </c>
      <c r="AT61" s="27" t="str">
        <f t="shared" ca="1" si="23"/>
        <v/>
      </c>
      <c r="AU61" s="87" t="str">
        <f t="shared" si="24"/>
        <v/>
      </c>
      <c r="AV61" s="27" t="str">
        <f t="shared" si="25"/>
        <v/>
      </c>
      <c r="AW61" s="166" t="str">
        <f t="shared" si="26"/>
        <v/>
      </c>
      <c r="AX61" s="27" t="str">
        <f t="shared" si="27"/>
        <v/>
      </c>
      <c r="AY61" s="174"/>
      <c r="AZ61" s="89" t="str">
        <f t="shared" ca="1" si="28"/>
        <v/>
      </c>
      <c r="BA61" s="116" t="str">
        <f t="shared" ca="1" si="29"/>
        <v/>
      </c>
      <c r="BB61" s="117" t="str">
        <f t="shared" ca="1" si="30"/>
        <v/>
      </c>
      <c r="BC61" s="118" t="str">
        <f t="shared" ca="1" si="31"/>
        <v/>
      </c>
      <c r="BE61" s="28" t="str">
        <f t="shared" ca="1" si="32"/>
        <v/>
      </c>
    </row>
    <row r="62" spans="1:57" s="27" customFormat="1" ht="14.1" customHeight="1" x14ac:dyDescent="0.25">
      <c r="A62" s="76" t="str">
        <f t="shared" ca="1" si="12"/>
        <v/>
      </c>
      <c r="B62" s="119"/>
      <c r="C62" s="119" t="s">
        <v>35</v>
      </c>
      <c r="D62" s="119"/>
      <c r="E62" s="119"/>
      <c r="F62" s="119" t="s">
        <v>145</v>
      </c>
      <c r="G62" s="119"/>
      <c r="H62" s="119"/>
      <c r="I62" s="119"/>
      <c r="J62" s="119"/>
      <c r="L62" s="120">
        <v>161</v>
      </c>
      <c r="M62" s="121"/>
      <c r="N62" s="121"/>
      <c r="X62" s="207"/>
      <c r="Y62" s="91"/>
      <c r="AA62" s="172"/>
      <c r="AB62" s="173"/>
      <c r="AC62" s="91"/>
      <c r="AD62" s="27">
        <v>-1</v>
      </c>
      <c r="AE62" s="91"/>
      <c r="AG62" s="91"/>
      <c r="AI62" s="207">
        <f t="shared" si="13"/>
        <v>4</v>
      </c>
      <c r="AJ62" s="27" t="str">
        <f>IF($AI63&gt;$AI62, IFERROR(MATCH($AI62, $AI63:$AI$100, 0)-1, ROW($AJ$100)-ROW()), "")</f>
        <v/>
      </c>
      <c r="AK62" s="91">
        <f t="shared" ca="1" si="14"/>
        <v>0</v>
      </c>
      <c r="AL62" s="27" t="str">
        <f t="shared" ca="1" si="15"/>
        <v/>
      </c>
      <c r="AM62" s="87">
        <f t="shared" ca="1" si="16"/>
        <v>0</v>
      </c>
      <c r="AN62" s="27" t="str">
        <f t="shared" ca="1" si="17"/>
        <v/>
      </c>
      <c r="AO62" s="83" t="str">
        <f t="shared" ca="1" si="18"/>
        <v/>
      </c>
      <c r="AP62" s="30" t="str">
        <f t="shared" si="19"/>
        <v/>
      </c>
      <c r="AQ62" s="85" t="str">
        <f t="shared" ca="1" si="20"/>
        <v/>
      </c>
      <c r="AR62" s="30" t="str">
        <f t="shared" si="21"/>
        <v/>
      </c>
      <c r="AS62" s="87" t="str">
        <f t="shared" ca="1" si="22"/>
        <v/>
      </c>
      <c r="AT62" s="27" t="str">
        <f t="shared" ca="1" si="23"/>
        <v/>
      </c>
      <c r="AU62" s="87" t="str">
        <f t="shared" si="24"/>
        <v/>
      </c>
      <c r="AV62" s="27" t="str">
        <f t="shared" si="25"/>
        <v/>
      </c>
      <c r="AW62" s="166" t="str">
        <f t="shared" si="26"/>
        <v/>
      </c>
      <c r="AX62" s="27" t="str">
        <f t="shared" si="27"/>
        <v/>
      </c>
      <c r="AY62" s="174"/>
      <c r="AZ62" s="89" t="str">
        <f t="shared" ca="1" si="28"/>
        <v/>
      </c>
      <c r="BA62" s="116" t="str">
        <f t="shared" ca="1" si="29"/>
        <v/>
      </c>
      <c r="BB62" s="117" t="str">
        <f t="shared" ca="1" si="30"/>
        <v/>
      </c>
      <c r="BC62" s="118" t="str">
        <f t="shared" ca="1" si="31"/>
        <v/>
      </c>
      <c r="BE62" s="28" t="str">
        <f t="shared" ca="1" si="32"/>
        <v/>
      </c>
    </row>
    <row r="63" spans="1:57" s="27" customFormat="1" ht="14.1" customHeight="1" x14ac:dyDescent="0.25">
      <c r="A63" s="76" t="str">
        <f t="shared" ca="1" si="12"/>
        <v/>
      </c>
      <c r="B63" s="119"/>
      <c r="C63" s="119" t="s">
        <v>35</v>
      </c>
      <c r="D63" s="119"/>
      <c r="E63" s="119"/>
      <c r="F63" s="119" t="s">
        <v>232</v>
      </c>
      <c r="G63" s="119"/>
      <c r="H63" s="119"/>
      <c r="I63" s="119"/>
      <c r="J63" s="119"/>
      <c r="L63" s="120">
        <v>162</v>
      </c>
      <c r="M63" s="121"/>
      <c r="N63" s="121"/>
      <c r="X63" s="207"/>
      <c r="Y63" s="91"/>
      <c r="AA63" s="172"/>
      <c r="AB63" s="173"/>
      <c r="AC63" s="91"/>
      <c r="AD63" s="27">
        <v>-1</v>
      </c>
      <c r="AE63" s="91"/>
      <c r="AG63" s="91"/>
      <c r="AI63" s="207">
        <f t="shared" si="13"/>
        <v>4</v>
      </c>
      <c r="AJ63" s="27" t="str">
        <f>IF($AI64&gt;$AI63, IFERROR(MATCH($AI63, $AI64:$AI$100, 0)-1, ROW($AJ$100)-ROW()), "")</f>
        <v/>
      </c>
      <c r="AK63" s="91">
        <f t="shared" ca="1" si="14"/>
        <v>0</v>
      </c>
      <c r="AL63" s="27" t="str">
        <f t="shared" ca="1" si="15"/>
        <v/>
      </c>
      <c r="AM63" s="87">
        <f t="shared" ca="1" si="16"/>
        <v>0</v>
      </c>
      <c r="AN63" s="27" t="str">
        <f t="shared" ca="1" si="17"/>
        <v/>
      </c>
      <c r="AO63" s="83" t="str">
        <f t="shared" ca="1" si="18"/>
        <v/>
      </c>
      <c r="AP63" s="30" t="str">
        <f t="shared" si="19"/>
        <v/>
      </c>
      <c r="AQ63" s="85" t="str">
        <f t="shared" ca="1" si="20"/>
        <v/>
      </c>
      <c r="AR63" s="30" t="str">
        <f t="shared" si="21"/>
        <v/>
      </c>
      <c r="AS63" s="87" t="str">
        <f t="shared" ca="1" si="22"/>
        <v/>
      </c>
      <c r="AT63" s="27" t="str">
        <f t="shared" ca="1" si="23"/>
        <v/>
      </c>
      <c r="AU63" s="87" t="str">
        <f t="shared" si="24"/>
        <v/>
      </c>
      <c r="AV63" s="27" t="str">
        <f t="shared" si="25"/>
        <v/>
      </c>
      <c r="AW63" s="166" t="str">
        <f t="shared" si="26"/>
        <v/>
      </c>
      <c r="AX63" s="27" t="str">
        <f t="shared" si="27"/>
        <v/>
      </c>
      <c r="AY63" s="174"/>
      <c r="AZ63" s="89" t="str">
        <f t="shared" ca="1" si="28"/>
        <v/>
      </c>
      <c r="BA63" s="116" t="str">
        <f t="shared" ca="1" si="29"/>
        <v/>
      </c>
      <c r="BB63" s="117" t="str">
        <f t="shared" ca="1" si="30"/>
        <v/>
      </c>
      <c r="BC63" s="118" t="str">
        <f t="shared" ca="1" si="31"/>
        <v/>
      </c>
      <c r="BE63" s="28" t="str">
        <f t="shared" ca="1" si="32"/>
        <v/>
      </c>
    </row>
    <row r="64" spans="1:57" s="27" customFormat="1" ht="14.1" customHeight="1" x14ac:dyDescent="0.25">
      <c r="A64" s="76" t="str">
        <f t="shared" ca="1" si="12"/>
        <v/>
      </c>
      <c r="B64" s="119"/>
      <c r="C64" s="119" t="s">
        <v>35</v>
      </c>
      <c r="F64" s="27" t="s">
        <v>233</v>
      </c>
      <c r="L64" s="120">
        <v>163</v>
      </c>
      <c r="M64" s="121"/>
      <c r="N64" s="121"/>
      <c r="X64" s="207"/>
      <c r="Y64" s="91"/>
      <c r="AA64" s="172"/>
      <c r="AB64" s="173"/>
      <c r="AC64" s="91"/>
      <c r="AD64" s="27">
        <v>-1</v>
      </c>
      <c r="AE64" s="91"/>
      <c r="AG64" s="91"/>
      <c r="AI64" s="207">
        <f t="shared" si="13"/>
        <v>4</v>
      </c>
      <c r="AJ64" s="27" t="str">
        <f>IF($AI65&gt;$AI64, IFERROR(MATCH($AI64, $AI65:$AI$100, 0)-1, ROW($AJ$100)-ROW()), "")</f>
        <v/>
      </c>
      <c r="AK64" s="91">
        <f t="shared" ca="1" si="14"/>
        <v>0</v>
      </c>
      <c r="AL64" s="27" t="str">
        <f t="shared" ca="1" si="15"/>
        <v/>
      </c>
      <c r="AM64" s="87">
        <f t="shared" ca="1" si="16"/>
        <v>0</v>
      </c>
      <c r="AN64" s="27" t="str">
        <f t="shared" ca="1" si="17"/>
        <v/>
      </c>
      <c r="AO64" s="83" t="str">
        <f t="shared" ca="1" si="18"/>
        <v/>
      </c>
      <c r="AP64" s="30" t="str">
        <f t="shared" si="19"/>
        <v/>
      </c>
      <c r="AQ64" s="85" t="str">
        <f t="shared" ca="1" si="20"/>
        <v/>
      </c>
      <c r="AR64" s="30" t="str">
        <f t="shared" si="21"/>
        <v/>
      </c>
      <c r="AS64" s="87" t="str">
        <f t="shared" ca="1" si="22"/>
        <v/>
      </c>
      <c r="AT64" s="27" t="str">
        <f t="shared" ca="1" si="23"/>
        <v/>
      </c>
      <c r="AU64" s="87" t="str">
        <f t="shared" si="24"/>
        <v/>
      </c>
      <c r="AV64" s="27" t="str">
        <f t="shared" si="25"/>
        <v/>
      </c>
      <c r="AW64" s="166" t="str">
        <f t="shared" si="26"/>
        <v/>
      </c>
      <c r="AX64" s="27" t="str">
        <f t="shared" si="27"/>
        <v/>
      </c>
      <c r="AY64" s="174"/>
      <c r="AZ64" s="89" t="str">
        <f t="shared" ca="1" si="28"/>
        <v/>
      </c>
      <c r="BA64" s="116" t="str">
        <f t="shared" ca="1" si="29"/>
        <v/>
      </c>
      <c r="BB64" s="117" t="str">
        <f t="shared" ca="1" si="30"/>
        <v/>
      </c>
      <c r="BC64" s="118" t="str">
        <f t="shared" ca="1" si="31"/>
        <v/>
      </c>
      <c r="BE64" s="28" t="str">
        <f t="shared" ca="1" si="32"/>
        <v/>
      </c>
    </row>
    <row r="65" spans="1:57" s="27" customFormat="1" ht="14.1" customHeight="1" x14ac:dyDescent="0.25">
      <c r="A65" s="76" t="str">
        <f t="shared" ca="1" si="12"/>
        <v/>
      </c>
      <c r="B65" s="119"/>
      <c r="C65" s="119" t="s">
        <v>35</v>
      </c>
      <c r="F65" s="27" t="s">
        <v>234</v>
      </c>
      <c r="L65" s="120" t="s">
        <v>235</v>
      </c>
      <c r="M65" s="121"/>
      <c r="N65" s="121"/>
      <c r="X65" s="207"/>
      <c r="Y65" s="91"/>
      <c r="AA65" s="172"/>
      <c r="AB65" s="173"/>
      <c r="AC65" s="91"/>
      <c r="AD65" s="27">
        <v>-1</v>
      </c>
      <c r="AE65" s="91"/>
      <c r="AG65" s="91"/>
      <c r="AI65" s="207">
        <f t="shared" si="13"/>
        <v>4</v>
      </c>
      <c r="AJ65" s="27" t="str">
        <f>IF($AI66&gt;$AI65, IFERROR(MATCH($AI65, $AI66:$AI$100, 0)-1, ROW($AJ$100)-ROW()), "")</f>
        <v/>
      </c>
      <c r="AK65" s="91">
        <f t="shared" ca="1" si="14"/>
        <v>0</v>
      </c>
      <c r="AL65" s="27" t="str">
        <f t="shared" ca="1" si="15"/>
        <v/>
      </c>
      <c r="AM65" s="87">
        <f t="shared" ca="1" si="16"/>
        <v>0</v>
      </c>
      <c r="AN65" s="27" t="str">
        <f t="shared" ca="1" si="17"/>
        <v/>
      </c>
      <c r="AO65" s="83" t="str">
        <f t="shared" ca="1" si="18"/>
        <v/>
      </c>
      <c r="AP65" s="30" t="str">
        <f t="shared" si="19"/>
        <v/>
      </c>
      <c r="AQ65" s="85" t="str">
        <f t="shared" ca="1" si="20"/>
        <v/>
      </c>
      <c r="AR65" s="30" t="str">
        <f t="shared" si="21"/>
        <v/>
      </c>
      <c r="AS65" s="87" t="str">
        <f t="shared" ca="1" si="22"/>
        <v/>
      </c>
      <c r="AT65" s="27" t="str">
        <f t="shared" ca="1" si="23"/>
        <v/>
      </c>
      <c r="AU65" s="87" t="str">
        <f t="shared" si="24"/>
        <v/>
      </c>
      <c r="AV65" s="27" t="str">
        <f t="shared" si="25"/>
        <v/>
      </c>
      <c r="AW65" s="166" t="str">
        <f t="shared" si="26"/>
        <v/>
      </c>
      <c r="AX65" s="27" t="str">
        <f t="shared" si="27"/>
        <v/>
      </c>
      <c r="AY65" s="174"/>
      <c r="AZ65" s="89" t="str">
        <f t="shared" ca="1" si="28"/>
        <v/>
      </c>
      <c r="BA65" s="116" t="str">
        <f t="shared" ca="1" si="29"/>
        <v/>
      </c>
      <c r="BB65" s="117" t="str">
        <f t="shared" ca="1" si="30"/>
        <v/>
      </c>
      <c r="BC65" s="118" t="str">
        <f t="shared" ca="1" si="31"/>
        <v/>
      </c>
      <c r="BE65" s="28" t="str">
        <f t="shared" ca="1" si="32"/>
        <v/>
      </c>
    </row>
    <row r="66" spans="1:57" s="27" customFormat="1" ht="14.1" customHeight="1" x14ac:dyDescent="0.25">
      <c r="A66" s="76" t="str">
        <f t="shared" ca="1" si="12"/>
        <v/>
      </c>
      <c r="B66" s="119"/>
      <c r="C66" s="119" t="s">
        <v>35</v>
      </c>
      <c r="D66" s="119"/>
      <c r="E66" s="119" t="s">
        <v>236</v>
      </c>
      <c r="F66" s="119"/>
      <c r="G66" s="119"/>
      <c r="H66" s="119"/>
      <c r="I66" s="119"/>
      <c r="J66" s="119"/>
      <c r="L66" s="120">
        <v>167</v>
      </c>
      <c r="M66" s="121"/>
      <c r="N66" s="121"/>
      <c r="X66" s="207"/>
      <c r="Y66" s="91"/>
      <c r="AA66" s="172"/>
      <c r="AB66" s="173"/>
      <c r="AC66" s="91"/>
      <c r="AD66" s="27">
        <v>-1</v>
      </c>
      <c r="AE66" s="91"/>
      <c r="AG66" s="91"/>
      <c r="AI66" s="207">
        <f t="shared" si="13"/>
        <v>3</v>
      </c>
      <c r="AJ66" s="27" t="str">
        <f>IF($AI67&gt;$AI66, IFERROR(MATCH($AI66, $AI67:$AI$100, 0)-1, ROW($AJ$100)-ROW()), "")</f>
        <v/>
      </c>
      <c r="AK66" s="91">
        <f t="shared" ca="1" si="14"/>
        <v>0</v>
      </c>
      <c r="AL66" s="27" t="str">
        <f t="shared" ca="1" si="15"/>
        <v/>
      </c>
      <c r="AM66" s="87">
        <f t="shared" ca="1" si="16"/>
        <v>0</v>
      </c>
      <c r="AN66" s="27" t="str">
        <f t="shared" ca="1" si="17"/>
        <v/>
      </c>
      <c r="AO66" s="83" t="str">
        <f t="shared" ca="1" si="18"/>
        <v/>
      </c>
      <c r="AP66" s="30" t="str">
        <f t="shared" si="19"/>
        <v/>
      </c>
      <c r="AQ66" s="85" t="str">
        <f t="shared" ca="1" si="20"/>
        <v/>
      </c>
      <c r="AR66" s="30" t="str">
        <f t="shared" si="21"/>
        <v/>
      </c>
      <c r="AS66" s="87" t="str">
        <f t="shared" ca="1" si="22"/>
        <v/>
      </c>
      <c r="AT66" s="27" t="str">
        <f t="shared" ca="1" si="23"/>
        <v/>
      </c>
      <c r="AU66" s="87" t="str">
        <f t="shared" si="24"/>
        <v/>
      </c>
      <c r="AV66" s="27" t="str">
        <f t="shared" si="25"/>
        <v/>
      </c>
      <c r="AW66" s="166" t="str">
        <f t="shared" si="26"/>
        <v/>
      </c>
      <c r="AX66" s="27" t="str">
        <f t="shared" si="27"/>
        <v/>
      </c>
      <c r="AY66" s="174"/>
      <c r="AZ66" s="89" t="str">
        <f t="shared" ca="1" si="28"/>
        <v/>
      </c>
      <c r="BA66" s="116" t="str">
        <f t="shared" ca="1" si="29"/>
        <v/>
      </c>
      <c r="BB66" s="117" t="str">
        <f t="shared" ca="1" si="30"/>
        <v/>
      </c>
      <c r="BC66" s="118" t="str">
        <f t="shared" ca="1" si="31"/>
        <v/>
      </c>
      <c r="BE66" s="28" t="str">
        <f t="shared" ca="1" si="32"/>
        <v/>
      </c>
    </row>
    <row r="67" spans="1:57" s="27" customFormat="1" ht="14.1" customHeight="1" x14ac:dyDescent="0.25">
      <c r="A67" s="76" t="str">
        <f t="shared" ca="1" si="12"/>
        <v/>
      </c>
      <c r="B67" s="119"/>
      <c r="C67" s="119"/>
      <c r="D67" s="119"/>
      <c r="E67" s="119" t="s">
        <v>303</v>
      </c>
      <c r="F67" s="119"/>
      <c r="G67" s="119"/>
      <c r="H67" s="119"/>
      <c r="I67" s="119"/>
      <c r="J67" s="119"/>
      <c r="L67" s="120">
        <v>168</v>
      </c>
      <c r="M67" s="121"/>
      <c r="N67" s="121"/>
      <c r="X67" s="207"/>
      <c r="Y67" s="91"/>
      <c r="AA67" s="172"/>
      <c r="AB67" s="173"/>
      <c r="AC67" s="91"/>
      <c r="AD67" s="27">
        <v>-1</v>
      </c>
      <c r="AE67" s="91"/>
      <c r="AG67" s="91"/>
      <c r="AI67" s="207">
        <f t="shared" si="13"/>
        <v>3</v>
      </c>
      <c r="AJ67" s="27" t="str">
        <f>IF($AI68&gt;$AI67, IFERROR(MATCH($AI67, $AI68:$AI$100, 0)-1, ROW($AJ$100)-ROW()), "")</f>
        <v/>
      </c>
      <c r="AK67" s="91">
        <f t="shared" ca="1" si="14"/>
        <v>0</v>
      </c>
      <c r="AL67" s="27" t="str">
        <f t="shared" ca="1" si="15"/>
        <v/>
      </c>
      <c r="AM67" s="87">
        <f t="shared" ca="1" si="16"/>
        <v>0</v>
      </c>
      <c r="AN67" s="27" t="str">
        <f t="shared" ca="1" si="17"/>
        <v/>
      </c>
      <c r="AO67" s="83" t="str">
        <f t="shared" ca="1" si="18"/>
        <v/>
      </c>
      <c r="AP67" s="30" t="str">
        <f t="shared" si="19"/>
        <v/>
      </c>
      <c r="AQ67" s="85" t="str">
        <f t="shared" ca="1" si="20"/>
        <v/>
      </c>
      <c r="AR67" s="30" t="str">
        <f t="shared" si="21"/>
        <v/>
      </c>
      <c r="AS67" s="87" t="str">
        <f t="shared" ca="1" si="22"/>
        <v/>
      </c>
      <c r="AT67" s="27" t="str">
        <f t="shared" ca="1" si="23"/>
        <v/>
      </c>
      <c r="AU67" s="87" t="str">
        <f t="shared" si="24"/>
        <v/>
      </c>
      <c r="AV67" s="27" t="str">
        <f t="shared" si="25"/>
        <v/>
      </c>
      <c r="AW67" s="166" t="str">
        <f t="shared" si="26"/>
        <v/>
      </c>
      <c r="AX67" s="27" t="str">
        <f t="shared" si="27"/>
        <v/>
      </c>
      <c r="AY67" s="174"/>
      <c r="AZ67" s="89" t="str">
        <f t="shared" ca="1" si="28"/>
        <v/>
      </c>
      <c r="BA67" s="116" t="str">
        <f t="shared" ca="1" si="29"/>
        <v/>
      </c>
      <c r="BB67" s="117" t="str">
        <f t="shared" ca="1" si="30"/>
        <v/>
      </c>
      <c r="BC67" s="118" t="str">
        <f t="shared" ca="1" si="31"/>
        <v/>
      </c>
      <c r="BE67" s="28" t="str">
        <f t="shared" ca="1" si="32"/>
        <v/>
      </c>
    </row>
    <row r="68" spans="1:57" s="27" customFormat="1" ht="14.1" customHeight="1" x14ac:dyDescent="0.25">
      <c r="A68" s="76" t="str">
        <f t="shared" ca="1" si="12"/>
        <v/>
      </c>
      <c r="B68" s="119"/>
      <c r="C68" s="119" t="s">
        <v>35</v>
      </c>
      <c r="D68" s="119" t="s">
        <v>237</v>
      </c>
      <c r="E68" s="119"/>
      <c r="F68" s="119"/>
      <c r="G68" s="119"/>
      <c r="H68" s="119"/>
      <c r="I68" s="119"/>
      <c r="J68" s="119"/>
      <c r="L68" s="120" t="s">
        <v>238</v>
      </c>
      <c r="M68" s="121">
        <f>SUM(M69,M81,M100)</f>
        <v>0</v>
      </c>
      <c r="N68" s="121"/>
      <c r="X68" s="207"/>
      <c r="Y68" s="91"/>
      <c r="AA68" s="172"/>
      <c r="AB68" s="173"/>
      <c r="AC68" s="91"/>
      <c r="AD68" s="27">
        <v>-1</v>
      </c>
      <c r="AE68" s="91"/>
      <c r="AG68" s="91"/>
      <c r="AI68" s="207">
        <f t="shared" si="13"/>
        <v>2</v>
      </c>
      <c r="AJ68" s="27">
        <f>IF($AI69&gt;$AI68, IFERROR(MATCH($AI68, $AI69:$AI$100, 0)-1, ROW($AJ$100)-ROW()), "")</f>
        <v>32</v>
      </c>
      <c r="AK68" s="91">
        <f t="shared" ca="1" si="14"/>
        <v>0</v>
      </c>
      <c r="AL68" s="27" t="str">
        <f t="shared" ca="1" si="15"/>
        <v/>
      </c>
      <c r="AM68" s="87">
        <f t="shared" ca="1" si="16"/>
        <v>0</v>
      </c>
      <c r="AN68" s="27" t="str">
        <f t="shared" ca="1" si="17"/>
        <v/>
      </c>
      <c r="AO68" s="83" t="str">
        <f t="shared" ca="1" si="18"/>
        <v/>
      </c>
      <c r="AP68" s="30" t="str">
        <f t="shared" si="19"/>
        <v/>
      </c>
      <c r="AQ68" s="85" t="str">
        <f t="shared" ca="1" si="20"/>
        <v/>
      </c>
      <c r="AR68" s="30" t="str">
        <f t="shared" si="21"/>
        <v/>
      </c>
      <c r="AS68" s="87" t="str">
        <f t="shared" ca="1" si="22"/>
        <v/>
      </c>
      <c r="AT68" s="27" t="str">
        <f t="shared" ca="1" si="23"/>
        <v/>
      </c>
      <c r="AU68" s="87" t="str">
        <f t="shared" si="24"/>
        <v/>
      </c>
      <c r="AV68" s="27" t="str">
        <f t="shared" si="25"/>
        <v/>
      </c>
      <c r="AW68" s="166" t="str">
        <f t="shared" si="26"/>
        <v/>
      </c>
      <c r="AX68" s="27" t="str">
        <f t="shared" si="27"/>
        <v/>
      </c>
      <c r="AY68" s="174"/>
      <c r="AZ68" s="89" t="str">
        <f t="shared" ca="1" si="28"/>
        <v/>
      </c>
      <c r="BA68" s="116" t="str">
        <f t="shared" ca="1" si="29"/>
        <v/>
      </c>
      <c r="BB68" s="117" t="str">
        <f t="shared" ca="1" si="30"/>
        <v/>
      </c>
      <c r="BC68" s="118" t="str">
        <f t="shared" ca="1" si="31"/>
        <v/>
      </c>
      <c r="BE68" s="28" t="str">
        <f t="shared" ca="1" si="32"/>
        <v/>
      </c>
    </row>
    <row r="69" spans="1:57" s="27" customFormat="1" ht="14.1" customHeight="1" x14ac:dyDescent="0.25">
      <c r="A69" s="76" t="str">
        <f t="shared" ca="1" si="12"/>
        <v/>
      </c>
      <c r="B69" s="119"/>
      <c r="C69" s="119" t="s">
        <v>35</v>
      </c>
      <c r="D69" s="119" t="s">
        <v>35</v>
      </c>
      <c r="E69" s="119" t="s">
        <v>239</v>
      </c>
      <c r="F69" s="119"/>
      <c r="G69" s="119"/>
      <c r="H69" s="119"/>
      <c r="I69" s="119"/>
      <c r="J69" s="119"/>
      <c r="L69" s="120">
        <v>17</v>
      </c>
      <c r="M69" s="121">
        <f>SUM(M70,M76,M79:M80)</f>
        <v>0</v>
      </c>
      <c r="N69" s="121"/>
      <c r="X69" s="207"/>
      <c r="Y69" s="91"/>
      <c r="AA69" s="172"/>
      <c r="AB69" s="173"/>
      <c r="AC69" s="91"/>
      <c r="AD69" s="27">
        <v>-1</v>
      </c>
      <c r="AE69" s="91"/>
      <c r="AG69" s="91"/>
      <c r="AI69" s="207">
        <f t="shared" si="13"/>
        <v>3</v>
      </c>
      <c r="AJ69" s="27">
        <f>IF($AI70&gt;$AI69, IFERROR(MATCH($AI69, $AI70:$AI$100, 0)-1, ROW($AJ$100)-ROW()), "")</f>
        <v>11</v>
      </c>
      <c r="AK69" s="91">
        <f t="shared" ca="1" si="14"/>
        <v>0</v>
      </c>
      <c r="AL69" s="27" t="str">
        <f t="shared" ca="1" si="15"/>
        <v/>
      </c>
      <c r="AM69" s="87">
        <f t="shared" ca="1" si="16"/>
        <v>0</v>
      </c>
      <c r="AN69" s="27" t="str">
        <f t="shared" ca="1" si="17"/>
        <v/>
      </c>
      <c r="AO69" s="83" t="str">
        <f t="shared" ca="1" si="18"/>
        <v/>
      </c>
      <c r="AP69" s="30" t="str">
        <f t="shared" si="19"/>
        <v/>
      </c>
      <c r="AQ69" s="85" t="str">
        <f t="shared" ca="1" si="20"/>
        <v/>
      </c>
      <c r="AR69" s="30" t="str">
        <f t="shared" si="21"/>
        <v/>
      </c>
      <c r="AS69" s="87" t="str">
        <f t="shared" ca="1" si="22"/>
        <v/>
      </c>
      <c r="AT69" s="27" t="str">
        <f t="shared" ca="1" si="23"/>
        <v/>
      </c>
      <c r="AU69" s="87" t="str">
        <f t="shared" si="24"/>
        <v/>
      </c>
      <c r="AV69" s="27" t="str">
        <f t="shared" si="25"/>
        <v/>
      </c>
      <c r="AW69" s="166" t="str">
        <f t="shared" si="26"/>
        <v/>
      </c>
      <c r="AX69" s="27" t="str">
        <f t="shared" si="27"/>
        <v/>
      </c>
      <c r="AY69" s="174"/>
      <c r="AZ69" s="89" t="str">
        <f t="shared" ca="1" si="28"/>
        <v/>
      </c>
      <c r="BA69" s="116" t="str">
        <f t="shared" ca="1" si="29"/>
        <v/>
      </c>
      <c r="BB69" s="117" t="str">
        <f t="shared" ca="1" si="30"/>
        <v/>
      </c>
      <c r="BC69" s="118" t="str">
        <f t="shared" ca="1" si="31"/>
        <v/>
      </c>
      <c r="BE69" s="28" t="str">
        <f t="shared" ca="1" si="32"/>
        <v/>
      </c>
    </row>
    <row r="70" spans="1:57" s="27" customFormat="1" ht="14.1" customHeight="1" x14ac:dyDescent="0.25">
      <c r="A70" s="76" t="str">
        <f t="shared" ref="A70:A100" ca="1" si="33">IF(AZ70&lt;&gt;"", "✘", "")</f>
        <v/>
      </c>
      <c r="B70" s="119"/>
      <c r="C70" s="119" t="s">
        <v>35</v>
      </c>
      <c r="D70" s="119" t="s">
        <v>35</v>
      </c>
      <c r="E70" s="119" t="s">
        <v>35</v>
      </c>
      <c r="F70" s="119" t="s">
        <v>240</v>
      </c>
      <c r="G70" s="119"/>
      <c r="H70" s="119"/>
      <c r="I70" s="119"/>
      <c r="J70" s="119"/>
      <c r="L70" s="120" t="s">
        <v>241</v>
      </c>
      <c r="M70" s="121">
        <f>SUM(M71:M75)</f>
        <v>0</v>
      </c>
      <c r="N70" s="121"/>
      <c r="X70" s="207"/>
      <c r="Y70" s="91"/>
      <c r="AA70" s="172"/>
      <c r="AB70" s="173"/>
      <c r="AC70" s="91"/>
      <c r="AD70" s="27">
        <v>-1</v>
      </c>
      <c r="AE70" s="91"/>
      <c r="AG70" s="91"/>
      <c r="AI70" s="207">
        <f t="shared" ref="AI70:AI100" si="34">IF(C70&lt;&gt;"",1,IF(D70&lt;&gt;"",2,IF(E70&lt;&gt;"",3,IF(F70&lt;&gt;"",4,IF(G70&lt;&gt;"",5,IF(H70&lt;&gt;"",6,IF(I70&lt;&gt;"",7,IF(J70&lt;&gt;"",8))))))))</f>
        <v>4</v>
      </c>
      <c r="AJ70" s="27">
        <f>IF($AI71&gt;$AI70, IFERROR(MATCH($AI70, $AI71:$AI$100, 0)-1, ROW($AJ$100)-ROW()), "")</f>
        <v>5</v>
      </c>
      <c r="AK70" s="91">
        <f t="shared" ref="AK70:AK100" ca="1" si="35">IF(AC70&lt;&gt;-1, IF(AA70&lt;&gt;"", AA70, IF($AJ70&lt;&gt;"", SUMIF(OFFSET($AI70, 1, 0, $AJ70), $AI70+1, OFFSET(M70, 1, 0, $AJ70)), M70)), "")</f>
        <v>0</v>
      </c>
      <c r="AL70" s="27" t="str">
        <f t="shared" ref="AL70:AL100" ca="1" si="36">IF(AD70&lt;&gt;-1, IF(AB70&lt;&gt;"", AB70, IF($AJ70&lt;&gt;"", SUMIF(OFFSET($AI70, 1, 0, $AJ70), $AI70+1, OFFSET(N70, 1, 0, $AJ70)), N70)), "")</f>
        <v/>
      </c>
      <c r="AM70" s="87">
        <f t="shared" ref="AM70:AM100" ca="1" si="37">IF(AK70&lt;&gt;0, AK70, M70)</f>
        <v>0</v>
      </c>
      <c r="AN70" s="27" t="str">
        <f t="shared" ref="AN70:AN100" ca="1" si="38">IF(AL70&lt;&gt;0, AL70, N70)</f>
        <v/>
      </c>
      <c r="AO70" s="83" t="str">
        <f t="shared" ref="AO70:AO100" ca="1" si="39">IF(AC70&lt;&gt;-1, IF(ISTEXT(M70), IFERROR(IF(SEARCH(".", M70)&lt;&gt;0, "| Veld '"&amp;AO$4&amp;ROW()&amp;"': "&amp;Fout_punt), "| Veld '"&amp;AO$4&amp;ROW()&amp;"': "&amp;Fout_geen_getal), IF(M70&lt;&gt;AM70, "| Veld '"&amp;AO$4&amp;ROW()&amp;"': "&amp;Fout_som&amp;TEXT(AM70,"#.##0,00 €")&amp;"  ", IF($Z70&lt;&gt;0, IF(M70&gt;0, "| Veld '"&amp;AO$4&amp;ROW()&amp;"': "&amp;Fout_positief, ""), IF($Y70&lt;&gt;1, IF(M70&lt;0, "| Veld '"&amp;AO$4&amp;ROW()&amp;"': "&amp;Fout_negatief, ""), "")))), "")</f>
        <v/>
      </c>
      <c r="AP70" s="30" t="str">
        <f t="shared" ref="AP70:AP100" si="40">IF(AD70&lt;&gt;-1, IF(ISTEXT(N70), IFERROR(IF(SEARCH(".", N70)&lt;&gt;0, "| Veld '"&amp;AP$4&amp;ROW()&amp;"': "&amp;Fout_punt), "| Veld '"&amp;AP$4&amp;ROW()&amp;"': "&amp;Fout_geen_getal), IF(N70&lt;&gt;AN70, "| Veld '"&amp;AP$4&amp;ROW()&amp;"': "&amp;Fout_som&amp;TEXT(AN70,"#.##0,00 €")&amp;"  ", IF($Z70&lt;&gt;0, IF(N70&gt;0, "| Veld '"&amp;AP$4&amp;ROW()&amp;"': "&amp;Fout_positief, ""), IF($Y70&lt;&gt;1, IF(N70&lt;0, "| Veld '"&amp;AP$4&amp;ROW()&amp;"': "&amp;Fout_negatief, ""), "")))), "")</f>
        <v/>
      </c>
      <c r="AQ70" s="85" t="str">
        <f t="shared" ref="AQ70:AQ100" ca="1" si="41">IF(AO70&lt;&gt;"", ROW(), "")</f>
        <v/>
      </c>
      <c r="AR70" s="30" t="str">
        <f t="shared" ref="AR70:AR100" si="42">IF(AP70&lt;&gt;"", ROW(), "")</f>
        <v/>
      </c>
      <c r="AS70" s="87" t="str">
        <f t="shared" ref="AS70:AS100" ca="1" si="43">IF(AK70&lt;&gt;AM70, "| Veld '"&amp;AS$4&amp;ROW()&amp;"': "&amp;Info_lege_velden, "")</f>
        <v/>
      </c>
      <c r="AT70" s="27" t="str">
        <f t="shared" ref="AT70:AT100" ca="1" si="44">IF(AL70&lt;&gt;AN70, "| Veld '"&amp;AT$4&amp;ROW()&amp;"': "&amp;Info_lege_velden, "")</f>
        <v/>
      </c>
      <c r="AU70" s="87" t="str">
        <f t="shared" ref="AU70:AU100" si="45">IF(AC70&gt;0, "| Veld '"&amp;AU$4&amp;ROW()&amp;"': Dit veld is verplicht.  ", "")</f>
        <v/>
      </c>
      <c r="AV70" s="27" t="str">
        <f t="shared" ref="AV70:AV100" si="46">IF(AD70&gt;0, "| Veld '"&amp;AV$4&amp;ROW()&amp;"': Dit veld is verplicht.  ", "")</f>
        <v/>
      </c>
      <c r="AW70" s="166" t="str">
        <f t="shared" ref="AW70:AW100" si="47">IF(AC70&lt;0, IF(M70&lt;&gt;0, "| Veld '"&amp;AW$4&amp;ROW()&amp;"'"&amp;Fout_redundant, ""), "")</f>
        <v/>
      </c>
      <c r="AX70" s="27" t="str">
        <f t="shared" ref="AX70:AX100" si="48">IF(AD70&lt;0, IF(N70&lt;&gt;0, "| Veld '"&amp;AX$4&amp;ROW()&amp;"'"&amp;Fout_redundant, ""), "")</f>
        <v/>
      </c>
      <c r="AY70" s="174"/>
      <c r="AZ70" s="89" t="str">
        <f t="shared" ref="AZ70:AZ100" ca="1" si="49">_xlfn.CONCAT(AO70:AP70, AS70:AT70, AU70:AV70, AW70:AX70, AE70:AF70)</f>
        <v/>
      </c>
      <c r="BA70" s="116" t="str">
        <f t="shared" ref="BA70:BA100" ca="1" si="50">IF($AJ70&lt;&gt;"", IF(SUMIF(OFFSET($AI70, 1, 0, $AJ70), "&gt;"&amp;$AI70, OFFSET(AQ70, 1, 0, $AJ70))&lt;&gt;0, IFERROR( "| Veld '"&amp;BA$4&amp;ROW()&amp;"': "&amp;Waarschuwing_1&amp;_xlfn.TEXTJOIN(" &amp; ", TRUE, OFFSET(AQ70,1,0,$AJ70))&amp;" in kolom '"&amp;BA$4&amp;"'"&amp;Waarschuwing_2, "| Veld '"&amp;BA$4&amp;ROW()&amp;"': "&amp;Waarschuwing_legacy), ""), "")</f>
        <v/>
      </c>
      <c r="BB70" s="117" t="str">
        <f t="shared" ref="BB70:BB100" ca="1" si="51">IF($AJ70&lt;&gt;"", IF(SUMIF(OFFSET($AI70, 1, 0, $AJ70), "&gt;"&amp;$AI70, OFFSET(AR70, 1, 0, $AJ70))&lt;&gt;0, IFERROR( "| Veld '"&amp;BB$4&amp;ROW()&amp;"': "&amp;Waarschuwing_1&amp;_xlfn.TEXTJOIN(" &amp; ", TRUE, OFFSET(AR70,1,0,$AJ70))&amp;" in kolom '"&amp;BB$4&amp;"'"&amp;Waarschuwing_2, "| Veld '"&amp;BB$4&amp;ROW()&amp;"': "&amp;Waarschuwing_legacy), ""), "")</f>
        <v/>
      </c>
      <c r="BC70" s="118" t="str">
        <f t="shared" ref="BC70:BC100" ca="1" si="52">_xlfn.CONCAT(BA70:BB70, AG70:AH70)</f>
        <v/>
      </c>
      <c r="BE70" s="28" t="str">
        <f t="shared" ref="BE70:BE100" ca="1" si="53">IF($AZ70&lt;&gt;"", $AZ70, $BC70)</f>
        <v/>
      </c>
    </row>
    <row r="71" spans="1:57" s="27" customFormat="1" ht="14.1" customHeight="1" x14ac:dyDescent="0.25">
      <c r="A71" s="76" t="str">
        <f t="shared" ca="1" si="33"/>
        <v/>
      </c>
      <c r="B71" s="119"/>
      <c r="C71" s="119" t="s">
        <v>35</v>
      </c>
      <c r="D71" s="119" t="s">
        <v>35</v>
      </c>
      <c r="E71" s="119" t="s">
        <v>35</v>
      </c>
      <c r="F71" s="119" t="s">
        <v>35</v>
      </c>
      <c r="G71" s="119" t="s">
        <v>242</v>
      </c>
      <c r="H71" s="119"/>
      <c r="I71" s="119"/>
      <c r="J71" s="119"/>
      <c r="L71" s="120">
        <v>170</v>
      </c>
      <c r="M71" s="121"/>
      <c r="N71" s="121"/>
      <c r="X71" s="207"/>
      <c r="Y71" s="91"/>
      <c r="AA71" s="172"/>
      <c r="AB71" s="173"/>
      <c r="AC71" s="91"/>
      <c r="AD71" s="27">
        <v>-1</v>
      </c>
      <c r="AE71" s="91"/>
      <c r="AG71" s="91"/>
      <c r="AI71" s="207">
        <f t="shared" si="34"/>
        <v>5</v>
      </c>
      <c r="AJ71" s="27" t="str">
        <f>IF($AI72&gt;$AI71, IFERROR(MATCH($AI71, $AI72:$AI$100, 0)-1, ROW($AJ$100)-ROW()), "")</f>
        <v/>
      </c>
      <c r="AK71" s="91">
        <f t="shared" ca="1" si="35"/>
        <v>0</v>
      </c>
      <c r="AL71" s="27" t="str">
        <f t="shared" ca="1" si="36"/>
        <v/>
      </c>
      <c r="AM71" s="87">
        <f t="shared" ca="1" si="37"/>
        <v>0</v>
      </c>
      <c r="AN71" s="27" t="str">
        <f t="shared" ca="1" si="38"/>
        <v/>
      </c>
      <c r="AO71" s="83" t="str">
        <f t="shared" ca="1" si="39"/>
        <v/>
      </c>
      <c r="AP71" s="30" t="str">
        <f t="shared" si="40"/>
        <v/>
      </c>
      <c r="AQ71" s="85" t="str">
        <f t="shared" ca="1" si="41"/>
        <v/>
      </c>
      <c r="AR71" s="30" t="str">
        <f t="shared" si="42"/>
        <v/>
      </c>
      <c r="AS71" s="87" t="str">
        <f t="shared" ca="1" si="43"/>
        <v/>
      </c>
      <c r="AT71" s="27" t="str">
        <f t="shared" ca="1" si="44"/>
        <v/>
      </c>
      <c r="AU71" s="87" t="str">
        <f t="shared" si="45"/>
        <v/>
      </c>
      <c r="AV71" s="27" t="str">
        <f t="shared" si="46"/>
        <v/>
      </c>
      <c r="AW71" s="166" t="str">
        <f t="shared" si="47"/>
        <v/>
      </c>
      <c r="AX71" s="27" t="str">
        <f t="shared" si="48"/>
        <v/>
      </c>
      <c r="AY71" s="174"/>
      <c r="AZ71" s="89" t="str">
        <f t="shared" ca="1" si="49"/>
        <v/>
      </c>
      <c r="BA71" s="116" t="str">
        <f t="shared" ca="1" si="50"/>
        <v/>
      </c>
      <c r="BB71" s="117" t="str">
        <f t="shared" ca="1" si="51"/>
        <v/>
      </c>
      <c r="BC71" s="118" t="str">
        <f t="shared" ca="1" si="52"/>
        <v/>
      </c>
      <c r="BE71" s="28" t="str">
        <f t="shared" ca="1" si="53"/>
        <v/>
      </c>
    </row>
    <row r="72" spans="1:57" s="27" customFormat="1" ht="14.1" customHeight="1" x14ac:dyDescent="0.25">
      <c r="A72" s="76" t="str">
        <f t="shared" ca="1" si="33"/>
        <v/>
      </c>
      <c r="B72" s="119"/>
      <c r="C72" s="119" t="s">
        <v>35</v>
      </c>
      <c r="D72" s="119" t="s">
        <v>35</v>
      </c>
      <c r="E72" s="119" t="s">
        <v>35</v>
      </c>
      <c r="F72" s="119" t="s">
        <v>35</v>
      </c>
      <c r="G72" s="119" t="s">
        <v>243</v>
      </c>
      <c r="H72" s="119"/>
      <c r="I72" s="119"/>
      <c r="J72" s="119"/>
      <c r="L72" s="120">
        <v>171</v>
      </c>
      <c r="M72" s="121"/>
      <c r="N72" s="121"/>
      <c r="X72" s="207"/>
      <c r="Y72" s="91"/>
      <c r="AA72" s="172"/>
      <c r="AB72" s="173"/>
      <c r="AC72" s="91"/>
      <c r="AD72" s="27">
        <v>-1</v>
      </c>
      <c r="AE72" s="91"/>
      <c r="AG72" s="91"/>
      <c r="AI72" s="207">
        <f t="shared" si="34"/>
        <v>5</v>
      </c>
      <c r="AJ72" s="27" t="str">
        <f>IF($AI73&gt;$AI72, IFERROR(MATCH($AI72, $AI73:$AI$100, 0)-1, ROW($AJ$100)-ROW()), "")</f>
        <v/>
      </c>
      <c r="AK72" s="91">
        <f t="shared" ca="1" si="35"/>
        <v>0</v>
      </c>
      <c r="AL72" s="27" t="str">
        <f t="shared" ca="1" si="36"/>
        <v/>
      </c>
      <c r="AM72" s="87">
        <f t="shared" ca="1" si="37"/>
        <v>0</v>
      </c>
      <c r="AN72" s="27" t="str">
        <f t="shared" ca="1" si="38"/>
        <v/>
      </c>
      <c r="AO72" s="83" t="str">
        <f t="shared" ca="1" si="39"/>
        <v/>
      </c>
      <c r="AP72" s="30" t="str">
        <f t="shared" si="40"/>
        <v/>
      </c>
      <c r="AQ72" s="85" t="str">
        <f t="shared" ca="1" si="41"/>
        <v/>
      </c>
      <c r="AR72" s="30" t="str">
        <f t="shared" si="42"/>
        <v/>
      </c>
      <c r="AS72" s="87" t="str">
        <f t="shared" ca="1" si="43"/>
        <v/>
      </c>
      <c r="AT72" s="27" t="str">
        <f t="shared" ca="1" si="44"/>
        <v/>
      </c>
      <c r="AU72" s="87" t="str">
        <f t="shared" si="45"/>
        <v/>
      </c>
      <c r="AV72" s="27" t="str">
        <f t="shared" si="46"/>
        <v/>
      </c>
      <c r="AW72" s="166" t="str">
        <f t="shared" si="47"/>
        <v/>
      </c>
      <c r="AX72" s="27" t="str">
        <f t="shared" si="48"/>
        <v/>
      </c>
      <c r="AY72" s="174"/>
      <c r="AZ72" s="89" t="str">
        <f t="shared" ca="1" si="49"/>
        <v/>
      </c>
      <c r="BA72" s="116" t="str">
        <f t="shared" ca="1" si="50"/>
        <v/>
      </c>
      <c r="BB72" s="117" t="str">
        <f t="shared" ca="1" si="51"/>
        <v/>
      </c>
      <c r="BC72" s="118" t="str">
        <f t="shared" ca="1" si="52"/>
        <v/>
      </c>
      <c r="BE72" s="28" t="str">
        <f t="shared" ca="1" si="53"/>
        <v/>
      </c>
    </row>
    <row r="73" spans="1:57" s="27" customFormat="1" ht="14.1" customHeight="1" x14ac:dyDescent="0.25">
      <c r="A73" s="76" t="str">
        <f t="shared" ca="1" si="33"/>
        <v/>
      </c>
      <c r="B73" s="119"/>
      <c r="C73" s="119" t="s">
        <v>35</v>
      </c>
      <c r="D73" s="119" t="s">
        <v>35</v>
      </c>
      <c r="E73" s="119" t="s">
        <v>35</v>
      </c>
      <c r="F73" s="119" t="s">
        <v>35</v>
      </c>
      <c r="G73" s="119" t="s">
        <v>244</v>
      </c>
      <c r="H73" s="119"/>
      <c r="I73" s="119"/>
      <c r="J73" s="119"/>
      <c r="L73" s="120">
        <v>172</v>
      </c>
      <c r="M73" s="121"/>
      <c r="N73" s="121"/>
      <c r="X73" s="207"/>
      <c r="Y73" s="91"/>
      <c r="AA73" s="172"/>
      <c r="AB73" s="173"/>
      <c r="AC73" s="91"/>
      <c r="AD73" s="27">
        <v>-1</v>
      </c>
      <c r="AE73" s="91"/>
      <c r="AG73" s="91"/>
      <c r="AI73" s="207">
        <f t="shared" si="34"/>
        <v>5</v>
      </c>
      <c r="AJ73" s="27" t="str">
        <f>IF($AI74&gt;$AI73, IFERROR(MATCH($AI73, $AI74:$AI$100, 0)-1, ROW($AJ$100)-ROW()), "")</f>
        <v/>
      </c>
      <c r="AK73" s="91">
        <f t="shared" ca="1" si="35"/>
        <v>0</v>
      </c>
      <c r="AL73" s="27" t="str">
        <f t="shared" ca="1" si="36"/>
        <v/>
      </c>
      <c r="AM73" s="87">
        <f t="shared" ca="1" si="37"/>
        <v>0</v>
      </c>
      <c r="AN73" s="27" t="str">
        <f t="shared" ca="1" si="38"/>
        <v/>
      </c>
      <c r="AO73" s="83" t="str">
        <f t="shared" ca="1" si="39"/>
        <v/>
      </c>
      <c r="AP73" s="30" t="str">
        <f t="shared" si="40"/>
        <v/>
      </c>
      <c r="AQ73" s="85" t="str">
        <f t="shared" ca="1" si="41"/>
        <v/>
      </c>
      <c r="AR73" s="30" t="str">
        <f t="shared" si="42"/>
        <v/>
      </c>
      <c r="AS73" s="87" t="str">
        <f t="shared" ca="1" si="43"/>
        <v/>
      </c>
      <c r="AT73" s="27" t="str">
        <f t="shared" ca="1" si="44"/>
        <v/>
      </c>
      <c r="AU73" s="87" t="str">
        <f t="shared" si="45"/>
        <v/>
      </c>
      <c r="AV73" s="27" t="str">
        <f t="shared" si="46"/>
        <v/>
      </c>
      <c r="AW73" s="166" t="str">
        <f t="shared" si="47"/>
        <v/>
      </c>
      <c r="AX73" s="27" t="str">
        <f t="shared" si="48"/>
        <v/>
      </c>
      <c r="AY73" s="174"/>
      <c r="AZ73" s="89" t="str">
        <f t="shared" ca="1" si="49"/>
        <v/>
      </c>
      <c r="BA73" s="116" t="str">
        <f t="shared" ca="1" si="50"/>
        <v/>
      </c>
      <c r="BB73" s="117" t="str">
        <f t="shared" ca="1" si="51"/>
        <v/>
      </c>
      <c r="BC73" s="118" t="str">
        <f t="shared" ca="1" si="52"/>
        <v/>
      </c>
      <c r="BE73" s="28" t="str">
        <f t="shared" ca="1" si="53"/>
        <v/>
      </c>
    </row>
    <row r="74" spans="1:57" s="27" customFormat="1" ht="14.1" customHeight="1" x14ac:dyDescent="0.25">
      <c r="A74" s="76" t="str">
        <f t="shared" ca="1" si="33"/>
        <v/>
      </c>
      <c r="B74" s="119"/>
      <c r="C74" s="119" t="s">
        <v>35</v>
      </c>
      <c r="D74" s="119" t="s">
        <v>35</v>
      </c>
      <c r="E74" s="119" t="s">
        <v>35</v>
      </c>
      <c r="F74" s="119" t="s">
        <v>35</v>
      </c>
      <c r="G74" s="119" t="s">
        <v>245</v>
      </c>
      <c r="H74" s="119"/>
      <c r="I74" s="119"/>
      <c r="J74" s="119"/>
      <c r="L74" s="120">
        <v>173</v>
      </c>
      <c r="M74" s="121"/>
      <c r="N74" s="121"/>
      <c r="X74" s="207"/>
      <c r="Y74" s="91"/>
      <c r="AA74" s="172"/>
      <c r="AB74" s="173"/>
      <c r="AC74" s="91"/>
      <c r="AD74" s="27">
        <v>-1</v>
      </c>
      <c r="AE74" s="91"/>
      <c r="AG74" s="91"/>
      <c r="AI74" s="207">
        <f t="shared" si="34"/>
        <v>5</v>
      </c>
      <c r="AJ74" s="27" t="str">
        <f>IF($AI75&gt;$AI74, IFERROR(MATCH($AI74, $AI75:$AI$100, 0)-1, ROW($AJ$100)-ROW()), "")</f>
        <v/>
      </c>
      <c r="AK74" s="91">
        <f t="shared" ca="1" si="35"/>
        <v>0</v>
      </c>
      <c r="AL74" s="27" t="str">
        <f t="shared" ca="1" si="36"/>
        <v/>
      </c>
      <c r="AM74" s="87">
        <f t="shared" ca="1" si="37"/>
        <v>0</v>
      </c>
      <c r="AN74" s="27" t="str">
        <f t="shared" ca="1" si="38"/>
        <v/>
      </c>
      <c r="AO74" s="83" t="str">
        <f t="shared" ca="1" si="39"/>
        <v/>
      </c>
      <c r="AP74" s="30" t="str">
        <f t="shared" si="40"/>
        <v/>
      </c>
      <c r="AQ74" s="85" t="str">
        <f t="shared" ca="1" si="41"/>
        <v/>
      </c>
      <c r="AR74" s="30" t="str">
        <f t="shared" si="42"/>
        <v/>
      </c>
      <c r="AS74" s="87" t="str">
        <f t="shared" ca="1" si="43"/>
        <v/>
      </c>
      <c r="AT74" s="27" t="str">
        <f t="shared" ca="1" si="44"/>
        <v/>
      </c>
      <c r="AU74" s="87" t="str">
        <f t="shared" si="45"/>
        <v/>
      </c>
      <c r="AV74" s="27" t="str">
        <f t="shared" si="46"/>
        <v/>
      </c>
      <c r="AW74" s="166" t="str">
        <f t="shared" si="47"/>
        <v/>
      </c>
      <c r="AX74" s="27" t="str">
        <f t="shared" si="48"/>
        <v/>
      </c>
      <c r="AY74" s="174"/>
      <c r="AZ74" s="89" t="str">
        <f t="shared" ca="1" si="49"/>
        <v/>
      </c>
      <c r="BA74" s="116" t="str">
        <f t="shared" ca="1" si="50"/>
        <v/>
      </c>
      <c r="BB74" s="117" t="str">
        <f t="shared" ca="1" si="51"/>
        <v/>
      </c>
      <c r="BC74" s="118" t="str">
        <f t="shared" ca="1" si="52"/>
        <v/>
      </c>
      <c r="BE74" s="28" t="str">
        <f t="shared" ca="1" si="53"/>
        <v/>
      </c>
    </row>
    <row r="75" spans="1:57" s="27" customFormat="1" ht="14.1" customHeight="1" x14ac:dyDescent="0.25">
      <c r="A75" s="76" t="str">
        <f t="shared" ca="1" si="33"/>
        <v/>
      </c>
      <c r="B75" s="119"/>
      <c r="C75" s="119" t="s">
        <v>35</v>
      </c>
      <c r="D75" s="119" t="s">
        <v>35</v>
      </c>
      <c r="E75" s="119" t="s">
        <v>35</v>
      </c>
      <c r="F75" s="119" t="s">
        <v>35</v>
      </c>
      <c r="G75" s="119" t="s">
        <v>246</v>
      </c>
      <c r="H75" s="119"/>
      <c r="I75" s="119"/>
      <c r="J75" s="119"/>
      <c r="L75" s="120">
        <v>174</v>
      </c>
      <c r="M75" s="121"/>
      <c r="N75" s="121"/>
      <c r="X75" s="207"/>
      <c r="Y75" s="91"/>
      <c r="AA75" s="172"/>
      <c r="AB75" s="173"/>
      <c r="AC75" s="91"/>
      <c r="AD75" s="27">
        <v>-1</v>
      </c>
      <c r="AE75" s="91"/>
      <c r="AG75" s="91"/>
      <c r="AI75" s="207">
        <f t="shared" si="34"/>
        <v>5</v>
      </c>
      <c r="AJ75" s="27" t="str">
        <f>IF($AI76&gt;$AI75, IFERROR(MATCH($AI75, $AI76:$AI$100, 0)-1, ROW($AJ$100)-ROW()), "")</f>
        <v/>
      </c>
      <c r="AK75" s="91">
        <f t="shared" ca="1" si="35"/>
        <v>0</v>
      </c>
      <c r="AL75" s="27" t="str">
        <f t="shared" ca="1" si="36"/>
        <v/>
      </c>
      <c r="AM75" s="87">
        <f t="shared" ca="1" si="37"/>
        <v>0</v>
      </c>
      <c r="AN75" s="27" t="str">
        <f t="shared" ca="1" si="38"/>
        <v/>
      </c>
      <c r="AO75" s="83" t="str">
        <f t="shared" ca="1" si="39"/>
        <v/>
      </c>
      <c r="AP75" s="30" t="str">
        <f t="shared" si="40"/>
        <v/>
      </c>
      <c r="AQ75" s="85" t="str">
        <f t="shared" ca="1" si="41"/>
        <v/>
      </c>
      <c r="AR75" s="30" t="str">
        <f t="shared" si="42"/>
        <v/>
      </c>
      <c r="AS75" s="87" t="str">
        <f t="shared" ca="1" si="43"/>
        <v/>
      </c>
      <c r="AT75" s="27" t="str">
        <f t="shared" ca="1" si="44"/>
        <v/>
      </c>
      <c r="AU75" s="87" t="str">
        <f t="shared" si="45"/>
        <v/>
      </c>
      <c r="AV75" s="27" t="str">
        <f t="shared" si="46"/>
        <v/>
      </c>
      <c r="AW75" s="166" t="str">
        <f t="shared" si="47"/>
        <v/>
      </c>
      <c r="AX75" s="27" t="str">
        <f t="shared" si="48"/>
        <v/>
      </c>
      <c r="AY75" s="174"/>
      <c r="AZ75" s="89" t="str">
        <f t="shared" ca="1" si="49"/>
        <v/>
      </c>
      <c r="BA75" s="116" t="str">
        <f t="shared" ca="1" si="50"/>
        <v/>
      </c>
      <c r="BB75" s="117" t="str">
        <f t="shared" ca="1" si="51"/>
        <v/>
      </c>
      <c r="BC75" s="118" t="str">
        <f t="shared" ca="1" si="52"/>
        <v/>
      </c>
      <c r="BE75" s="28" t="str">
        <f t="shared" ca="1" si="53"/>
        <v/>
      </c>
    </row>
    <row r="76" spans="1:57" s="27" customFormat="1" ht="14.1" customHeight="1" x14ac:dyDescent="0.25">
      <c r="A76" s="76" t="str">
        <f t="shared" ca="1" si="33"/>
        <v/>
      </c>
      <c r="B76" s="119"/>
      <c r="C76" s="119" t="s">
        <v>35</v>
      </c>
      <c r="D76" s="119" t="s">
        <v>35</v>
      </c>
      <c r="E76" s="119" t="s">
        <v>35</v>
      </c>
      <c r="F76" s="119" t="s">
        <v>247</v>
      </c>
      <c r="G76" s="119"/>
      <c r="H76" s="119"/>
      <c r="I76" s="119"/>
      <c r="J76" s="119"/>
      <c r="L76" s="120">
        <v>175</v>
      </c>
      <c r="M76" s="121">
        <f>SUM(M77:M78)</f>
        <v>0</v>
      </c>
      <c r="N76" s="121"/>
      <c r="X76" s="207"/>
      <c r="Y76" s="91"/>
      <c r="AA76" s="172"/>
      <c r="AB76" s="173"/>
      <c r="AC76" s="91"/>
      <c r="AD76" s="27">
        <v>-1</v>
      </c>
      <c r="AE76" s="91"/>
      <c r="AG76" s="91"/>
      <c r="AI76" s="207">
        <f t="shared" si="34"/>
        <v>4</v>
      </c>
      <c r="AJ76" s="27">
        <f>IF($AI77&gt;$AI76, IFERROR(MATCH($AI76, $AI77:$AI$100, 0)-1, ROW($AJ$100)-ROW()), "")</f>
        <v>2</v>
      </c>
      <c r="AK76" s="91">
        <f t="shared" ca="1" si="35"/>
        <v>0</v>
      </c>
      <c r="AL76" s="27" t="str">
        <f t="shared" ca="1" si="36"/>
        <v/>
      </c>
      <c r="AM76" s="87">
        <f t="shared" ca="1" si="37"/>
        <v>0</v>
      </c>
      <c r="AN76" s="27" t="str">
        <f t="shared" ca="1" si="38"/>
        <v/>
      </c>
      <c r="AO76" s="83" t="str">
        <f t="shared" ca="1" si="39"/>
        <v/>
      </c>
      <c r="AP76" s="30" t="str">
        <f t="shared" si="40"/>
        <v/>
      </c>
      <c r="AQ76" s="85" t="str">
        <f t="shared" ca="1" si="41"/>
        <v/>
      </c>
      <c r="AR76" s="30" t="str">
        <f t="shared" si="42"/>
        <v/>
      </c>
      <c r="AS76" s="87" t="str">
        <f t="shared" ca="1" si="43"/>
        <v/>
      </c>
      <c r="AT76" s="27" t="str">
        <f t="shared" ca="1" si="44"/>
        <v/>
      </c>
      <c r="AU76" s="87" t="str">
        <f t="shared" si="45"/>
        <v/>
      </c>
      <c r="AV76" s="27" t="str">
        <f t="shared" si="46"/>
        <v/>
      </c>
      <c r="AW76" s="166" t="str">
        <f t="shared" si="47"/>
        <v/>
      </c>
      <c r="AX76" s="27" t="str">
        <f t="shared" si="48"/>
        <v/>
      </c>
      <c r="AY76" s="174"/>
      <c r="AZ76" s="89" t="str">
        <f t="shared" ca="1" si="49"/>
        <v/>
      </c>
      <c r="BA76" s="116" t="str">
        <f t="shared" ca="1" si="50"/>
        <v/>
      </c>
      <c r="BB76" s="117" t="str">
        <f t="shared" ca="1" si="51"/>
        <v/>
      </c>
      <c r="BC76" s="118" t="str">
        <f t="shared" ca="1" si="52"/>
        <v/>
      </c>
      <c r="BE76" s="28" t="str">
        <f t="shared" ca="1" si="53"/>
        <v/>
      </c>
    </row>
    <row r="77" spans="1:57" s="27" customFormat="1" ht="14.1" customHeight="1" x14ac:dyDescent="0.25">
      <c r="A77" s="76" t="str">
        <f t="shared" ca="1" si="33"/>
        <v/>
      </c>
      <c r="B77" s="119"/>
      <c r="C77" s="119" t="s">
        <v>35</v>
      </c>
      <c r="D77" s="119" t="s">
        <v>35</v>
      </c>
      <c r="E77" s="119" t="s">
        <v>35</v>
      </c>
      <c r="F77" s="119" t="s">
        <v>35</v>
      </c>
      <c r="G77" s="119" t="s">
        <v>248</v>
      </c>
      <c r="H77" s="119"/>
      <c r="I77" s="119"/>
      <c r="J77" s="119"/>
      <c r="L77" s="120">
        <v>1750</v>
      </c>
      <c r="M77" s="121"/>
      <c r="N77" s="121"/>
      <c r="X77" s="207"/>
      <c r="Y77" s="91"/>
      <c r="AA77" s="172"/>
      <c r="AB77" s="173"/>
      <c r="AC77" s="91"/>
      <c r="AD77" s="27">
        <v>-1</v>
      </c>
      <c r="AE77" s="91"/>
      <c r="AG77" s="91"/>
      <c r="AI77" s="207">
        <f t="shared" si="34"/>
        <v>5</v>
      </c>
      <c r="AJ77" s="27" t="str">
        <f>IF($AI78&gt;$AI77, IFERROR(MATCH($AI77, $AI78:$AI$100, 0)-1, ROW($AJ$100)-ROW()), "")</f>
        <v/>
      </c>
      <c r="AK77" s="91">
        <f t="shared" ca="1" si="35"/>
        <v>0</v>
      </c>
      <c r="AL77" s="27" t="str">
        <f t="shared" ca="1" si="36"/>
        <v/>
      </c>
      <c r="AM77" s="87">
        <f t="shared" ca="1" si="37"/>
        <v>0</v>
      </c>
      <c r="AN77" s="27" t="str">
        <f t="shared" ca="1" si="38"/>
        <v/>
      </c>
      <c r="AO77" s="83" t="str">
        <f t="shared" ca="1" si="39"/>
        <v/>
      </c>
      <c r="AP77" s="30" t="str">
        <f t="shared" si="40"/>
        <v/>
      </c>
      <c r="AQ77" s="85" t="str">
        <f t="shared" ca="1" si="41"/>
        <v/>
      </c>
      <c r="AR77" s="30" t="str">
        <f t="shared" si="42"/>
        <v/>
      </c>
      <c r="AS77" s="87" t="str">
        <f t="shared" ca="1" si="43"/>
        <v/>
      </c>
      <c r="AT77" s="27" t="str">
        <f t="shared" ca="1" si="44"/>
        <v/>
      </c>
      <c r="AU77" s="87" t="str">
        <f t="shared" si="45"/>
        <v/>
      </c>
      <c r="AV77" s="27" t="str">
        <f t="shared" si="46"/>
        <v/>
      </c>
      <c r="AW77" s="166" t="str">
        <f t="shared" si="47"/>
        <v/>
      </c>
      <c r="AX77" s="27" t="str">
        <f t="shared" si="48"/>
        <v/>
      </c>
      <c r="AY77" s="174"/>
      <c r="AZ77" s="89" t="str">
        <f t="shared" ca="1" si="49"/>
        <v/>
      </c>
      <c r="BA77" s="116" t="str">
        <f t="shared" ca="1" si="50"/>
        <v/>
      </c>
      <c r="BB77" s="117" t="str">
        <f t="shared" ca="1" si="51"/>
        <v/>
      </c>
      <c r="BC77" s="118" t="str">
        <f t="shared" ca="1" si="52"/>
        <v/>
      </c>
      <c r="BE77" s="28" t="str">
        <f t="shared" ca="1" si="53"/>
        <v/>
      </c>
    </row>
    <row r="78" spans="1:57" s="27" customFormat="1" ht="14.1" customHeight="1" x14ac:dyDescent="0.25">
      <c r="A78" s="76" t="str">
        <f t="shared" ca="1" si="33"/>
        <v/>
      </c>
      <c r="B78" s="119"/>
      <c r="C78" s="119" t="s">
        <v>35</v>
      </c>
      <c r="D78" s="119" t="s">
        <v>35</v>
      </c>
      <c r="E78" s="119" t="s">
        <v>35</v>
      </c>
      <c r="F78" s="119" t="s">
        <v>35</v>
      </c>
      <c r="G78" s="119" t="s">
        <v>249</v>
      </c>
      <c r="H78" s="119"/>
      <c r="I78" s="119"/>
      <c r="J78" s="119"/>
      <c r="L78" s="120">
        <v>1751</v>
      </c>
      <c r="M78" s="121"/>
      <c r="N78" s="121"/>
      <c r="X78" s="207"/>
      <c r="Y78" s="91"/>
      <c r="AA78" s="172"/>
      <c r="AB78" s="173"/>
      <c r="AC78" s="91"/>
      <c r="AD78" s="27">
        <v>-1</v>
      </c>
      <c r="AE78" s="91"/>
      <c r="AG78" s="91"/>
      <c r="AI78" s="207">
        <f t="shared" si="34"/>
        <v>5</v>
      </c>
      <c r="AJ78" s="27" t="str">
        <f>IF($AI79&gt;$AI78, IFERROR(MATCH($AI78, $AI79:$AI$100, 0)-1, ROW($AJ$100)-ROW()), "")</f>
        <v/>
      </c>
      <c r="AK78" s="91">
        <f t="shared" ca="1" si="35"/>
        <v>0</v>
      </c>
      <c r="AL78" s="27" t="str">
        <f t="shared" ca="1" si="36"/>
        <v/>
      </c>
      <c r="AM78" s="87">
        <f t="shared" ca="1" si="37"/>
        <v>0</v>
      </c>
      <c r="AN78" s="27" t="str">
        <f t="shared" ca="1" si="38"/>
        <v/>
      </c>
      <c r="AO78" s="83" t="str">
        <f t="shared" ca="1" si="39"/>
        <v/>
      </c>
      <c r="AP78" s="30" t="str">
        <f t="shared" si="40"/>
        <v/>
      </c>
      <c r="AQ78" s="85" t="str">
        <f t="shared" ca="1" si="41"/>
        <v/>
      </c>
      <c r="AR78" s="30" t="str">
        <f t="shared" si="42"/>
        <v/>
      </c>
      <c r="AS78" s="87" t="str">
        <f t="shared" ca="1" si="43"/>
        <v/>
      </c>
      <c r="AT78" s="27" t="str">
        <f t="shared" ca="1" si="44"/>
        <v/>
      </c>
      <c r="AU78" s="87" t="str">
        <f t="shared" si="45"/>
        <v/>
      </c>
      <c r="AV78" s="27" t="str">
        <f t="shared" si="46"/>
        <v/>
      </c>
      <c r="AW78" s="166" t="str">
        <f t="shared" si="47"/>
        <v/>
      </c>
      <c r="AX78" s="27" t="str">
        <f t="shared" si="48"/>
        <v/>
      </c>
      <c r="AY78" s="174"/>
      <c r="AZ78" s="89" t="str">
        <f t="shared" ca="1" si="49"/>
        <v/>
      </c>
      <c r="BA78" s="116" t="str">
        <f t="shared" ca="1" si="50"/>
        <v/>
      </c>
      <c r="BB78" s="117" t="str">
        <f t="shared" ca="1" si="51"/>
        <v/>
      </c>
      <c r="BC78" s="118" t="str">
        <f t="shared" ca="1" si="52"/>
        <v/>
      </c>
      <c r="BE78" s="28" t="str">
        <f t="shared" ca="1" si="53"/>
        <v/>
      </c>
    </row>
    <row r="79" spans="1:57" s="27" customFormat="1" ht="14.1" customHeight="1" x14ac:dyDescent="0.25">
      <c r="A79" s="76" t="str">
        <f t="shared" ca="1" si="33"/>
        <v/>
      </c>
      <c r="B79" s="119"/>
      <c r="C79" s="119" t="s">
        <v>35</v>
      </c>
      <c r="D79" s="119" t="s">
        <v>35</v>
      </c>
      <c r="E79" s="119" t="s">
        <v>35</v>
      </c>
      <c r="F79" s="119" t="s">
        <v>250</v>
      </c>
      <c r="G79" s="119"/>
      <c r="H79" s="119"/>
      <c r="I79" s="119"/>
      <c r="J79" s="119"/>
      <c r="L79" s="120">
        <v>176</v>
      </c>
      <c r="M79" s="121"/>
      <c r="N79" s="121"/>
      <c r="X79" s="207"/>
      <c r="Y79" s="91"/>
      <c r="AA79" s="172"/>
      <c r="AB79" s="173"/>
      <c r="AC79" s="91"/>
      <c r="AD79" s="27">
        <v>-1</v>
      </c>
      <c r="AE79" s="91"/>
      <c r="AG79" s="91"/>
      <c r="AI79" s="207">
        <f t="shared" si="34"/>
        <v>4</v>
      </c>
      <c r="AJ79" s="27" t="str">
        <f>IF($AI80&gt;$AI79, IFERROR(MATCH($AI79, $AI80:$AI$100, 0)-1, ROW($AJ$100)-ROW()), "")</f>
        <v/>
      </c>
      <c r="AK79" s="91">
        <f t="shared" ca="1" si="35"/>
        <v>0</v>
      </c>
      <c r="AL79" s="27" t="str">
        <f t="shared" ca="1" si="36"/>
        <v/>
      </c>
      <c r="AM79" s="87">
        <f t="shared" ca="1" si="37"/>
        <v>0</v>
      </c>
      <c r="AN79" s="27" t="str">
        <f t="shared" ca="1" si="38"/>
        <v/>
      </c>
      <c r="AO79" s="83" t="str">
        <f t="shared" ca="1" si="39"/>
        <v/>
      </c>
      <c r="AP79" s="30" t="str">
        <f t="shared" si="40"/>
        <v/>
      </c>
      <c r="AQ79" s="85" t="str">
        <f t="shared" ca="1" si="41"/>
        <v/>
      </c>
      <c r="AR79" s="30" t="str">
        <f t="shared" si="42"/>
        <v/>
      </c>
      <c r="AS79" s="87" t="str">
        <f t="shared" ca="1" si="43"/>
        <v/>
      </c>
      <c r="AT79" s="27" t="str">
        <f t="shared" ca="1" si="44"/>
        <v/>
      </c>
      <c r="AU79" s="87" t="str">
        <f t="shared" si="45"/>
        <v/>
      </c>
      <c r="AV79" s="27" t="str">
        <f t="shared" si="46"/>
        <v/>
      </c>
      <c r="AW79" s="166" t="str">
        <f t="shared" si="47"/>
        <v/>
      </c>
      <c r="AX79" s="27" t="str">
        <f t="shared" si="48"/>
        <v/>
      </c>
      <c r="AY79" s="174"/>
      <c r="AZ79" s="89" t="str">
        <f t="shared" ca="1" si="49"/>
        <v/>
      </c>
      <c r="BA79" s="116" t="str">
        <f t="shared" ca="1" si="50"/>
        <v/>
      </c>
      <c r="BB79" s="117" t="str">
        <f t="shared" ca="1" si="51"/>
        <v/>
      </c>
      <c r="BC79" s="118" t="str">
        <f t="shared" ca="1" si="52"/>
        <v/>
      </c>
      <c r="BE79" s="28" t="str">
        <f t="shared" ca="1" si="53"/>
        <v/>
      </c>
    </row>
    <row r="80" spans="1:57" s="27" customFormat="1" ht="14.1" customHeight="1" x14ac:dyDescent="0.25">
      <c r="A80" s="76" t="str">
        <f t="shared" ca="1" si="33"/>
        <v/>
      </c>
      <c r="B80" s="119"/>
      <c r="C80" s="119" t="s">
        <v>35</v>
      </c>
      <c r="D80" s="119" t="s">
        <v>35</v>
      </c>
      <c r="E80" s="119" t="s">
        <v>35</v>
      </c>
      <c r="F80" s="119" t="s">
        <v>251</v>
      </c>
      <c r="G80" s="119"/>
      <c r="H80" s="119"/>
      <c r="I80" s="119"/>
      <c r="J80" s="119"/>
      <c r="L80" s="120" t="s">
        <v>252</v>
      </c>
      <c r="M80" s="121"/>
      <c r="N80" s="121"/>
      <c r="X80" s="207"/>
      <c r="Y80" s="91"/>
      <c r="AA80" s="172"/>
      <c r="AB80" s="173"/>
      <c r="AC80" s="91"/>
      <c r="AD80" s="27">
        <v>-1</v>
      </c>
      <c r="AE80" s="91"/>
      <c r="AG80" s="91"/>
      <c r="AI80" s="207">
        <f t="shared" si="34"/>
        <v>4</v>
      </c>
      <c r="AJ80" s="27" t="str">
        <f>IF($AI81&gt;$AI80, IFERROR(MATCH($AI80, $AI81:$AI$100, 0)-1, ROW($AJ$100)-ROW()), "")</f>
        <v/>
      </c>
      <c r="AK80" s="91">
        <f t="shared" ca="1" si="35"/>
        <v>0</v>
      </c>
      <c r="AL80" s="27" t="str">
        <f t="shared" ca="1" si="36"/>
        <v/>
      </c>
      <c r="AM80" s="87">
        <f t="shared" ca="1" si="37"/>
        <v>0</v>
      </c>
      <c r="AN80" s="27" t="str">
        <f t="shared" ca="1" si="38"/>
        <v/>
      </c>
      <c r="AO80" s="83" t="str">
        <f t="shared" ca="1" si="39"/>
        <v/>
      </c>
      <c r="AP80" s="30" t="str">
        <f t="shared" si="40"/>
        <v/>
      </c>
      <c r="AQ80" s="85" t="str">
        <f t="shared" ca="1" si="41"/>
        <v/>
      </c>
      <c r="AR80" s="30" t="str">
        <f t="shared" si="42"/>
        <v/>
      </c>
      <c r="AS80" s="87" t="str">
        <f t="shared" ca="1" si="43"/>
        <v/>
      </c>
      <c r="AT80" s="27" t="str">
        <f t="shared" ca="1" si="44"/>
        <v/>
      </c>
      <c r="AU80" s="87" t="str">
        <f t="shared" si="45"/>
        <v/>
      </c>
      <c r="AV80" s="27" t="str">
        <f t="shared" si="46"/>
        <v/>
      </c>
      <c r="AW80" s="166" t="str">
        <f t="shared" si="47"/>
        <v/>
      </c>
      <c r="AX80" s="27" t="str">
        <f t="shared" si="48"/>
        <v/>
      </c>
      <c r="AY80" s="174"/>
      <c r="AZ80" s="89" t="str">
        <f t="shared" ca="1" si="49"/>
        <v/>
      </c>
      <c r="BA80" s="116" t="str">
        <f t="shared" ca="1" si="50"/>
        <v/>
      </c>
      <c r="BB80" s="117" t="str">
        <f t="shared" ca="1" si="51"/>
        <v/>
      </c>
      <c r="BC80" s="118" t="str">
        <f t="shared" ca="1" si="52"/>
        <v/>
      </c>
      <c r="BE80" s="28" t="str">
        <f t="shared" ca="1" si="53"/>
        <v/>
      </c>
    </row>
    <row r="81" spans="1:57" s="27" customFormat="1" ht="14.1" customHeight="1" x14ac:dyDescent="0.25">
      <c r="A81" s="76" t="str">
        <f t="shared" ca="1" si="33"/>
        <v/>
      </c>
      <c r="B81" s="119"/>
      <c r="C81" s="119" t="s">
        <v>35</v>
      </c>
      <c r="D81" s="119" t="s">
        <v>35</v>
      </c>
      <c r="E81" s="119" t="s">
        <v>253</v>
      </c>
      <c r="F81" s="119"/>
      <c r="G81" s="119"/>
      <c r="H81" s="119"/>
      <c r="I81" s="119"/>
      <c r="J81" s="119"/>
      <c r="L81" s="120" t="s">
        <v>254</v>
      </c>
      <c r="M81" s="121">
        <f>SUM(M82:M83,M86,M89:M90,M99)</f>
        <v>0</v>
      </c>
      <c r="N81" s="121"/>
      <c r="X81" s="207"/>
      <c r="Y81" s="91"/>
      <c r="AA81" s="172"/>
      <c r="AB81" s="173"/>
      <c r="AC81" s="91"/>
      <c r="AD81" s="27">
        <v>-1</v>
      </c>
      <c r="AE81" s="91"/>
      <c r="AG81" s="91"/>
      <c r="AI81" s="207">
        <f t="shared" si="34"/>
        <v>3</v>
      </c>
      <c r="AJ81" s="27">
        <f>IF($AI82&gt;$AI81, IFERROR(MATCH($AI81, $AI82:$AI$100, 0)-1, ROW($AJ$100)-ROW()), "")</f>
        <v>18</v>
      </c>
      <c r="AK81" s="91">
        <f t="shared" ca="1" si="35"/>
        <v>0</v>
      </c>
      <c r="AL81" s="27" t="str">
        <f t="shared" ca="1" si="36"/>
        <v/>
      </c>
      <c r="AM81" s="87">
        <f t="shared" ca="1" si="37"/>
        <v>0</v>
      </c>
      <c r="AN81" s="27" t="str">
        <f t="shared" ca="1" si="38"/>
        <v/>
      </c>
      <c r="AO81" s="83" t="str">
        <f t="shared" ca="1" si="39"/>
        <v/>
      </c>
      <c r="AP81" s="30" t="str">
        <f t="shared" si="40"/>
        <v/>
      </c>
      <c r="AQ81" s="85" t="str">
        <f t="shared" ca="1" si="41"/>
        <v/>
      </c>
      <c r="AR81" s="30" t="str">
        <f t="shared" si="42"/>
        <v/>
      </c>
      <c r="AS81" s="87" t="str">
        <f t="shared" ca="1" si="43"/>
        <v/>
      </c>
      <c r="AT81" s="27" t="str">
        <f t="shared" ca="1" si="44"/>
        <v/>
      </c>
      <c r="AU81" s="87" t="str">
        <f t="shared" si="45"/>
        <v/>
      </c>
      <c r="AV81" s="27" t="str">
        <f t="shared" si="46"/>
        <v/>
      </c>
      <c r="AW81" s="166" t="str">
        <f t="shared" si="47"/>
        <v/>
      </c>
      <c r="AX81" s="27" t="str">
        <f t="shared" si="48"/>
        <v/>
      </c>
      <c r="AY81" s="174"/>
      <c r="AZ81" s="89" t="str">
        <f t="shared" ca="1" si="49"/>
        <v/>
      </c>
      <c r="BA81" s="116" t="str">
        <f t="shared" ca="1" si="50"/>
        <v/>
      </c>
      <c r="BB81" s="117" t="str">
        <f t="shared" ca="1" si="51"/>
        <v/>
      </c>
      <c r="BC81" s="118" t="str">
        <f t="shared" ca="1" si="52"/>
        <v/>
      </c>
      <c r="BE81" s="28" t="str">
        <f t="shared" ca="1" si="53"/>
        <v/>
      </c>
    </row>
    <row r="82" spans="1:57" s="27" customFormat="1" ht="14.1" customHeight="1" x14ac:dyDescent="0.25">
      <c r="A82" s="76" t="str">
        <f t="shared" ca="1" si="33"/>
        <v/>
      </c>
      <c r="B82" s="119"/>
      <c r="C82" s="119" t="s">
        <v>35</v>
      </c>
      <c r="D82" s="119" t="s">
        <v>35</v>
      </c>
      <c r="E82" s="119" t="s">
        <v>35</v>
      </c>
      <c r="F82" s="119" t="s">
        <v>255</v>
      </c>
      <c r="G82" s="119"/>
      <c r="H82" s="119"/>
      <c r="I82" s="119"/>
      <c r="J82" s="119"/>
      <c r="L82" s="120">
        <v>42</v>
      </c>
      <c r="M82" s="121"/>
      <c r="N82" s="121"/>
      <c r="X82" s="207"/>
      <c r="Y82" s="91"/>
      <c r="AA82" s="172"/>
      <c r="AB82" s="173"/>
      <c r="AC82" s="91"/>
      <c r="AD82" s="27">
        <v>-1</v>
      </c>
      <c r="AE82" s="91"/>
      <c r="AG82" s="91"/>
      <c r="AI82" s="207">
        <f t="shared" si="34"/>
        <v>4</v>
      </c>
      <c r="AJ82" s="27" t="str">
        <f>IF($AI83&gt;$AI82, IFERROR(MATCH($AI82, $AI83:$AI$100, 0)-1, ROW($AJ$100)-ROW()), "")</f>
        <v/>
      </c>
      <c r="AK82" s="91">
        <f t="shared" ca="1" si="35"/>
        <v>0</v>
      </c>
      <c r="AL82" s="27" t="str">
        <f t="shared" ca="1" si="36"/>
        <v/>
      </c>
      <c r="AM82" s="87">
        <f t="shared" ca="1" si="37"/>
        <v>0</v>
      </c>
      <c r="AN82" s="27" t="str">
        <f t="shared" ca="1" si="38"/>
        <v/>
      </c>
      <c r="AO82" s="83" t="str">
        <f t="shared" ca="1" si="39"/>
        <v/>
      </c>
      <c r="AP82" s="30" t="str">
        <f t="shared" si="40"/>
        <v/>
      </c>
      <c r="AQ82" s="85" t="str">
        <f t="shared" ca="1" si="41"/>
        <v/>
      </c>
      <c r="AR82" s="30" t="str">
        <f t="shared" si="42"/>
        <v/>
      </c>
      <c r="AS82" s="87" t="str">
        <f t="shared" ca="1" si="43"/>
        <v/>
      </c>
      <c r="AT82" s="27" t="str">
        <f t="shared" ca="1" si="44"/>
        <v/>
      </c>
      <c r="AU82" s="87" t="str">
        <f t="shared" si="45"/>
        <v/>
      </c>
      <c r="AV82" s="27" t="str">
        <f t="shared" si="46"/>
        <v/>
      </c>
      <c r="AW82" s="166" t="str">
        <f t="shared" si="47"/>
        <v/>
      </c>
      <c r="AX82" s="27" t="str">
        <f t="shared" si="48"/>
        <v/>
      </c>
      <c r="AY82" s="174"/>
      <c r="AZ82" s="89" t="str">
        <f t="shared" ca="1" si="49"/>
        <v/>
      </c>
      <c r="BA82" s="116" t="str">
        <f t="shared" ca="1" si="50"/>
        <v/>
      </c>
      <c r="BB82" s="117" t="str">
        <f t="shared" ca="1" si="51"/>
        <v/>
      </c>
      <c r="BC82" s="118" t="str">
        <f t="shared" ca="1" si="52"/>
        <v/>
      </c>
      <c r="BE82" s="28" t="str">
        <f t="shared" ca="1" si="53"/>
        <v/>
      </c>
    </row>
    <row r="83" spans="1:57" s="27" customFormat="1" ht="14.1" customHeight="1" x14ac:dyDescent="0.25">
      <c r="A83" s="76" t="str">
        <f t="shared" ca="1" si="33"/>
        <v/>
      </c>
      <c r="B83" s="119"/>
      <c r="C83" s="119" t="s">
        <v>35</v>
      </c>
      <c r="D83" s="119" t="s">
        <v>35</v>
      </c>
      <c r="E83" s="119" t="s">
        <v>35</v>
      </c>
      <c r="F83" s="119" t="s">
        <v>240</v>
      </c>
      <c r="G83" s="119"/>
      <c r="H83" s="119"/>
      <c r="I83" s="119"/>
      <c r="J83" s="119"/>
      <c r="L83" s="120">
        <v>43</v>
      </c>
      <c r="M83" s="121">
        <f>SUM(M84:M85)</f>
        <v>0</v>
      </c>
      <c r="N83" s="121"/>
      <c r="X83" s="207"/>
      <c r="Y83" s="91"/>
      <c r="AA83" s="172"/>
      <c r="AB83" s="173"/>
      <c r="AC83" s="91"/>
      <c r="AD83" s="27">
        <v>-1</v>
      </c>
      <c r="AE83" s="91"/>
      <c r="AG83" s="91"/>
      <c r="AI83" s="207">
        <f t="shared" si="34"/>
        <v>4</v>
      </c>
      <c r="AJ83" s="27">
        <f>IF($AI84&gt;$AI83, IFERROR(MATCH($AI83, $AI84:$AI$100, 0)-1, ROW($AJ$100)-ROW()), "")</f>
        <v>2</v>
      </c>
      <c r="AK83" s="91">
        <f t="shared" ca="1" si="35"/>
        <v>0</v>
      </c>
      <c r="AL83" s="27" t="str">
        <f t="shared" ca="1" si="36"/>
        <v/>
      </c>
      <c r="AM83" s="87">
        <f t="shared" ca="1" si="37"/>
        <v>0</v>
      </c>
      <c r="AN83" s="27" t="str">
        <f t="shared" ca="1" si="38"/>
        <v/>
      </c>
      <c r="AO83" s="83" t="str">
        <f t="shared" ca="1" si="39"/>
        <v/>
      </c>
      <c r="AP83" s="30" t="str">
        <f t="shared" si="40"/>
        <v/>
      </c>
      <c r="AQ83" s="85" t="str">
        <f t="shared" ca="1" si="41"/>
        <v/>
      </c>
      <c r="AR83" s="30" t="str">
        <f t="shared" si="42"/>
        <v/>
      </c>
      <c r="AS83" s="87" t="str">
        <f t="shared" ca="1" si="43"/>
        <v/>
      </c>
      <c r="AT83" s="27" t="str">
        <f t="shared" ca="1" si="44"/>
        <v/>
      </c>
      <c r="AU83" s="87" t="str">
        <f t="shared" si="45"/>
        <v/>
      </c>
      <c r="AV83" s="27" t="str">
        <f t="shared" si="46"/>
        <v/>
      </c>
      <c r="AW83" s="166" t="str">
        <f t="shared" si="47"/>
        <v/>
      </c>
      <c r="AX83" s="27" t="str">
        <f t="shared" si="48"/>
        <v/>
      </c>
      <c r="AY83" s="174"/>
      <c r="AZ83" s="89" t="str">
        <f t="shared" ca="1" si="49"/>
        <v/>
      </c>
      <c r="BA83" s="116" t="str">
        <f t="shared" ca="1" si="50"/>
        <v/>
      </c>
      <c r="BB83" s="117" t="str">
        <f t="shared" ca="1" si="51"/>
        <v/>
      </c>
      <c r="BC83" s="118" t="str">
        <f t="shared" ca="1" si="52"/>
        <v/>
      </c>
      <c r="BE83" s="28" t="str">
        <f t="shared" ca="1" si="53"/>
        <v/>
      </c>
    </row>
    <row r="84" spans="1:57" s="27" customFormat="1" ht="14.1" customHeight="1" x14ac:dyDescent="0.25">
      <c r="A84" s="76" t="str">
        <f t="shared" ca="1" si="33"/>
        <v/>
      </c>
      <c r="B84" s="119"/>
      <c r="C84" s="119" t="s">
        <v>35</v>
      </c>
      <c r="D84" s="119" t="s">
        <v>35</v>
      </c>
      <c r="E84" s="119" t="s">
        <v>35</v>
      </c>
      <c r="F84" s="119" t="s">
        <v>35</v>
      </c>
      <c r="G84" s="119" t="s">
        <v>245</v>
      </c>
      <c r="H84" s="119"/>
      <c r="I84" s="119"/>
      <c r="J84" s="119"/>
      <c r="L84" s="120" t="s">
        <v>256</v>
      </c>
      <c r="M84" s="121"/>
      <c r="N84" s="121"/>
      <c r="X84" s="207"/>
      <c r="Y84" s="91"/>
      <c r="AA84" s="172"/>
      <c r="AB84" s="173"/>
      <c r="AC84" s="91"/>
      <c r="AD84" s="27">
        <v>-1</v>
      </c>
      <c r="AE84" s="91"/>
      <c r="AG84" s="91"/>
      <c r="AI84" s="207">
        <f t="shared" si="34"/>
        <v>5</v>
      </c>
      <c r="AJ84" s="27" t="str">
        <f>IF($AI85&gt;$AI84, IFERROR(MATCH($AI84, $AI85:$AI$100, 0)-1, ROW($AJ$100)-ROW()), "")</f>
        <v/>
      </c>
      <c r="AK84" s="91">
        <f t="shared" ca="1" si="35"/>
        <v>0</v>
      </c>
      <c r="AL84" s="27" t="str">
        <f t="shared" ca="1" si="36"/>
        <v/>
      </c>
      <c r="AM84" s="87">
        <f t="shared" ca="1" si="37"/>
        <v>0</v>
      </c>
      <c r="AN84" s="27" t="str">
        <f t="shared" ca="1" si="38"/>
        <v/>
      </c>
      <c r="AO84" s="83" t="str">
        <f t="shared" ca="1" si="39"/>
        <v/>
      </c>
      <c r="AP84" s="30" t="str">
        <f t="shared" si="40"/>
        <v/>
      </c>
      <c r="AQ84" s="85" t="str">
        <f t="shared" ca="1" si="41"/>
        <v/>
      </c>
      <c r="AR84" s="30" t="str">
        <f t="shared" si="42"/>
        <v/>
      </c>
      <c r="AS84" s="87" t="str">
        <f t="shared" ca="1" si="43"/>
        <v/>
      </c>
      <c r="AT84" s="27" t="str">
        <f t="shared" ca="1" si="44"/>
        <v/>
      </c>
      <c r="AU84" s="87" t="str">
        <f t="shared" si="45"/>
        <v/>
      </c>
      <c r="AV84" s="27" t="str">
        <f t="shared" si="46"/>
        <v/>
      </c>
      <c r="AW84" s="166" t="str">
        <f t="shared" si="47"/>
        <v/>
      </c>
      <c r="AX84" s="27" t="str">
        <f t="shared" si="48"/>
        <v/>
      </c>
      <c r="AY84" s="174"/>
      <c r="AZ84" s="89" t="str">
        <f t="shared" ca="1" si="49"/>
        <v/>
      </c>
      <c r="BA84" s="116" t="str">
        <f t="shared" ca="1" si="50"/>
        <v/>
      </c>
      <c r="BB84" s="117" t="str">
        <f t="shared" ca="1" si="51"/>
        <v/>
      </c>
      <c r="BC84" s="118" t="str">
        <f t="shared" ca="1" si="52"/>
        <v/>
      </c>
      <c r="BE84" s="28" t="str">
        <f t="shared" ca="1" si="53"/>
        <v/>
      </c>
    </row>
    <row r="85" spans="1:57" s="27" customFormat="1" ht="14.1" customHeight="1" x14ac:dyDescent="0.25">
      <c r="A85" s="76" t="str">
        <f t="shared" ca="1" si="33"/>
        <v/>
      </c>
      <c r="B85" s="119"/>
      <c r="C85" s="119" t="s">
        <v>35</v>
      </c>
      <c r="D85" s="119" t="s">
        <v>35</v>
      </c>
      <c r="E85" s="119" t="s">
        <v>35</v>
      </c>
      <c r="F85" s="119" t="s">
        <v>35</v>
      </c>
      <c r="G85" s="119" t="s">
        <v>246</v>
      </c>
      <c r="H85" s="119"/>
      <c r="I85" s="119"/>
      <c r="J85" s="119"/>
      <c r="L85" s="120">
        <v>439</v>
      </c>
      <c r="M85" s="121"/>
      <c r="N85" s="121"/>
      <c r="X85" s="207"/>
      <c r="Y85" s="91"/>
      <c r="AA85" s="172"/>
      <c r="AB85" s="173"/>
      <c r="AC85" s="91"/>
      <c r="AD85" s="27">
        <v>-1</v>
      </c>
      <c r="AE85" s="91"/>
      <c r="AG85" s="91"/>
      <c r="AI85" s="207">
        <f t="shared" si="34"/>
        <v>5</v>
      </c>
      <c r="AJ85" s="27" t="str">
        <f>IF($AI86&gt;$AI85, IFERROR(MATCH($AI85, $AI86:$AI$100, 0)-1, ROW($AJ$100)-ROW()), "")</f>
        <v/>
      </c>
      <c r="AK85" s="91">
        <f t="shared" ca="1" si="35"/>
        <v>0</v>
      </c>
      <c r="AL85" s="27" t="str">
        <f t="shared" ca="1" si="36"/>
        <v/>
      </c>
      <c r="AM85" s="87">
        <f t="shared" ca="1" si="37"/>
        <v>0</v>
      </c>
      <c r="AN85" s="27" t="str">
        <f t="shared" ca="1" si="38"/>
        <v/>
      </c>
      <c r="AO85" s="83" t="str">
        <f t="shared" ca="1" si="39"/>
        <v/>
      </c>
      <c r="AP85" s="30" t="str">
        <f t="shared" si="40"/>
        <v/>
      </c>
      <c r="AQ85" s="85" t="str">
        <f t="shared" ca="1" si="41"/>
        <v/>
      </c>
      <c r="AR85" s="30" t="str">
        <f t="shared" si="42"/>
        <v/>
      </c>
      <c r="AS85" s="87" t="str">
        <f t="shared" ca="1" si="43"/>
        <v/>
      </c>
      <c r="AT85" s="27" t="str">
        <f t="shared" ca="1" si="44"/>
        <v/>
      </c>
      <c r="AU85" s="87" t="str">
        <f t="shared" si="45"/>
        <v/>
      </c>
      <c r="AV85" s="27" t="str">
        <f t="shared" si="46"/>
        <v/>
      </c>
      <c r="AW85" s="166" t="str">
        <f t="shared" si="47"/>
        <v/>
      </c>
      <c r="AX85" s="27" t="str">
        <f t="shared" si="48"/>
        <v/>
      </c>
      <c r="AY85" s="174"/>
      <c r="AZ85" s="89" t="str">
        <f t="shared" ca="1" si="49"/>
        <v/>
      </c>
      <c r="BA85" s="116" t="str">
        <f t="shared" ca="1" si="50"/>
        <v/>
      </c>
      <c r="BB85" s="117" t="str">
        <f t="shared" ca="1" si="51"/>
        <v/>
      </c>
      <c r="BC85" s="118" t="str">
        <f t="shared" ca="1" si="52"/>
        <v/>
      </c>
      <c r="BE85" s="28" t="str">
        <f t="shared" ca="1" si="53"/>
        <v/>
      </c>
    </row>
    <row r="86" spans="1:57" s="27" customFormat="1" ht="14.1" customHeight="1" x14ac:dyDescent="0.25">
      <c r="A86" s="76" t="str">
        <f t="shared" ca="1" si="33"/>
        <v/>
      </c>
      <c r="B86" s="119"/>
      <c r="C86" s="119" t="s">
        <v>35</v>
      </c>
      <c r="D86" s="119" t="s">
        <v>35</v>
      </c>
      <c r="E86" s="119" t="s">
        <v>35</v>
      </c>
      <c r="F86" s="119" t="s">
        <v>247</v>
      </c>
      <c r="G86" s="119"/>
      <c r="H86" s="119"/>
      <c r="I86" s="119"/>
      <c r="J86" s="119"/>
      <c r="L86" s="120">
        <v>44</v>
      </c>
      <c r="M86" s="121">
        <f>SUM(M87:M88)</f>
        <v>0</v>
      </c>
      <c r="N86" s="121"/>
      <c r="X86" s="207"/>
      <c r="Y86" s="91"/>
      <c r="AA86" s="172"/>
      <c r="AB86" s="173"/>
      <c r="AC86" s="91"/>
      <c r="AD86" s="27">
        <v>-1</v>
      </c>
      <c r="AE86" s="91"/>
      <c r="AG86" s="91"/>
      <c r="AI86" s="207">
        <f t="shared" si="34"/>
        <v>4</v>
      </c>
      <c r="AJ86" s="27">
        <f>IF($AI87&gt;$AI86, IFERROR(MATCH($AI86, $AI87:$AI$100, 0)-1, ROW($AJ$100)-ROW()), "")</f>
        <v>2</v>
      </c>
      <c r="AK86" s="91">
        <f t="shared" ca="1" si="35"/>
        <v>0</v>
      </c>
      <c r="AL86" s="27" t="str">
        <f t="shared" ca="1" si="36"/>
        <v/>
      </c>
      <c r="AM86" s="87">
        <f t="shared" ca="1" si="37"/>
        <v>0</v>
      </c>
      <c r="AN86" s="27" t="str">
        <f t="shared" ca="1" si="38"/>
        <v/>
      </c>
      <c r="AO86" s="83" t="str">
        <f t="shared" ca="1" si="39"/>
        <v/>
      </c>
      <c r="AP86" s="30" t="str">
        <f t="shared" si="40"/>
        <v/>
      </c>
      <c r="AQ86" s="85" t="str">
        <f t="shared" ca="1" si="41"/>
        <v/>
      </c>
      <c r="AR86" s="30" t="str">
        <f t="shared" si="42"/>
        <v/>
      </c>
      <c r="AS86" s="87" t="str">
        <f t="shared" ca="1" si="43"/>
        <v/>
      </c>
      <c r="AT86" s="27" t="str">
        <f t="shared" ca="1" si="44"/>
        <v/>
      </c>
      <c r="AU86" s="87" t="str">
        <f t="shared" si="45"/>
        <v/>
      </c>
      <c r="AV86" s="27" t="str">
        <f t="shared" si="46"/>
        <v/>
      </c>
      <c r="AW86" s="166" t="str">
        <f t="shared" si="47"/>
        <v/>
      </c>
      <c r="AX86" s="27" t="str">
        <f t="shared" si="48"/>
        <v/>
      </c>
      <c r="AY86" s="174"/>
      <c r="AZ86" s="89" t="str">
        <f t="shared" ca="1" si="49"/>
        <v/>
      </c>
      <c r="BA86" s="116" t="str">
        <f t="shared" ca="1" si="50"/>
        <v/>
      </c>
      <c r="BB86" s="117" t="str">
        <f t="shared" ca="1" si="51"/>
        <v/>
      </c>
      <c r="BC86" s="118" t="str">
        <f t="shared" ca="1" si="52"/>
        <v/>
      </c>
      <c r="BE86" s="28" t="str">
        <f t="shared" ca="1" si="53"/>
        <v/>
      </c>
    </row>
    <row r="87" spans="1:57" s="27" customFormat="1" ht="14.1" customHeight="1" x14ac:dyDescent="0.25">
      <c r="A87" s="76" t="str">
        <f t="shared" ca="1" si="33"/>
        <v/>
      </c>
      <c r="B87" s="119"/>
      <c r="C87" s="119" t="s">
        <v>35</v>
      </c>
      <c r="D87" s="119" t="s">
        <v>35</v>
      </c>
      <c r="E87" s="119" t="s">
        <v>35</v>
      </c>
      <c r="F87" s="119" t="s">
        <v>35</v>
      </c>
      <c r="G87" s="119" t="s">
        <v>248</v>
      </c>
      <c r="H87" s="119"/>
      <c r="I87" s="119"/>
      <c r="J87" s="119"/>
      <c r="L87" s="120" t="s">
        <v>257</v>
      </c>
      <c r="M87" s="121"/>
      <c r="N87" s="121"/>
      <c r="X87" s="207"/>
      <c r="Y87" s="91"/>
      <c r="AA87" s="172"/>
      <c r="AB87" s="173"/>
      <c r="AC87" s="91"/>
      <c r="AD87" s="27">
        <v>-1</v>
      </c>
      <c r="AE87" s="91"/>
      <c r="AG87" s="91"/>
      <c r="AI87" s="207">
        <f t="shared" si="34"/>
        <v>5</v>
      </c>
      <c r="AJ87" s="27" t="str">
        <f>IF($AI88&gt;$AI87, IFERROR(MATCH($AI87, $AI88:$AI$100, 0)-1, ROW($AJ$100)-ROW()), "")</f>
        <v/>
      </c>
      <c r="AK87" s="91">
        <f t="shared" ca="1" si="35"/>
        <v>0</v>
      </c>
      <c r="AL87" s="27" t="str">
        <f t="shared" ca="1" si="36"/>
        <v/>
      </c>
      <c r="AM87" s="87">
        <f t="shared" ca="1" si="37"/>
        <v>0</v>
      </c>
      <c r="AN87" s="27" t="str">
        <f t="shared" ca="1" si="38"/>
        <v/>
      </c>
      <c r="AO87" s="83" t="str">
        <f t="shared" ca="1" si="39"/>
        <v/>
      </c>
      <c r="AP87" s="30" t="str">
        <f t="shared" si="40"/>
        <v/>
      </c>
      <c r="AQ87" s="85" t="str">
        <f t="shared" ca="1" si="41"/>
        <v/>
      </c>
      <c r="AR87" s="30" t="str">
        <f t="shared" si="42"/>
        <v/>
      </c>
      <c r="AS87" s="87" t="str">
        <f t="shared" ca="1" si="43"/>
        <v/>
      </c>
      <c r="AT87" s="27" t="str">
        <f t="shared" ca="1" si="44"/>
        <v/>
      </c>
      <c r="AU87" s="87" t="str">
        <f t="shared" si="45"/>
        <v/>
      </c>
      <c r="AV87" s="27" t="str">
        <f t="shared" si="46"/>
        <v/>
      </c>
      <c r="AW87" s="166" t="str">
        <f t="shared" si="47"/>
        <v/>
      </c>
      <c r="AX87" s="27" t="str">
        <f t="shared" si="48"/>
        <v/>
      </c>
      <c r="AY87" s="174"/>
      <c r="AZ87" s="89" t="str">
        <f t="shared" ca="1" si="49"/>
        <v/>
      </c>
      <c r="BA87" s="116" t="str">
        <f t="shared" ca="1" si="50"/>
        <v/>
      </c>
      <c r="BB87" s="117" t="str">
        <f t="shared" ca="1" si="51"/>
        <v/>
      </c>
      <c r="BC87" s="118" t="str">
        <f t="shared" ca="1" si="52"/>
        <v/>
      </c>
      <c r="BE87" s="28" t="str">
        <f t="shared" ca="1" si="53"/>
        <v/>
      </c>
    </row>
    <row r="88" spans="1:57" s="27" customFormat="1" ht="14.1" customHeight="1" x14ac:dyDescent="0.25">
      <c r="A88" s="76" t="str">
        <f t="shared" ca="1" si="33"/>
        <v/>
      </c>
      <c r="B88" s="119"/>
      <c r="C88" s="119" t="s">
        <v>35</v>
      </c>
      <c r="D88" s="119" t="s">
        <v>35</v>
      </c>
      <c r="E88" s="119" t="s">
        <v>35</v>
      </c>
      <c r="F88" s="119" t="s">
        <v>35</v>
      </c>
      <c r="G88" s="119" t="s">
        <v>249</v>
      </c>
      <c r="H88" s="119"/>
      <c r="I88" s="119"/>
      <c r="J88" s="119"/>
      <c r="L88" s="120">
        <v>441</v>
      </c>
      <c r="M88" s="121"/>
      <c r="N88" s="121"/>
      <c r="X88" s="207"/>
      <c r="Y88" s="91"/>
      <c r="AA88" s="172"/>
      <c r="AB88" s="173"/>
      <c r="AC88" s="91"/>
      <c r="AD88" s="27">
        <v>-1</v>
      </c>
      <c r="AE88" s="91"/>
      <c r="AG88" s="91"/>
      <c r="AI88" s="207">
        <f t="shared" si="34"/>
        <v>5</v>
      </c>
      <c r="AJ88" s="27" t="str">
        <f>IF($AI89&gt;$AI88, IFERROR(MATCH($AI88, $AI89:$AI$100, 0)-1, ROW($AJ$100)-ROW()), "")</f>
        <v/>
      </c>
      <c r="AK88" s="91">
        <f t="shared" ca="1" si="35"/>
        <v>0</v>
      </c>
      <c r="AL88" s="27" t="str">
        <f t="shared" ca="1" si="36"/>
        <v/>
      </c>
      <c r="AM88" s="87">
        <f t="shared" ca="1" si="37"/>
        <v>0</v>
      </c>
      <c r="AN88" s="27" t="str">
        <f t="shared" ca="1" si="38"/>
        <v/>
      </c>
      <c r="AO88" s="83" t="str">
        <f t="shared" ca="1" si="39"/>
        <v/>
      </c>
      <c r="AP88" s="30" t="str">
        <f t="shared" si="40"/>
        <v/>
      </c>
      <c r="AQ88" s="85" t="str">
        <f t="shared" ca="1" si="41"/>
        <v/>
      </c>
      <c r="AR88" s="30" t="str">
        <f t="shared" si="42"/>
        <v/>
      </c>
      <c r="AS88" s="87" t="str">
        <f t="shared" ca="1" si="43"/>
        <v/>
      </c>
      <c r="AT88" s="27" t="str">
        <f t="shared" ca="1" si="44"/>
        <v/>
      </c>
      <c r="AU88" s="87" t="str">
        <f t="shared" si="45"/>
        <v/>
      </c>
      <c r="AV88" s="27" t="str">
        <f t="shared" si="46"/>
        <v/>
      </c>
      <c r="AW88" s="166" t="str">
        <f t="shared" si="47"/>
        <v/>
      </c>
      <c r="AX88" s="27" t="str">
        <f t="shared" si="48"/>
        <v/>
      </c>
      <c r="AY88" s="174"/>
      <c r="AZ88" s="89" t="str">
        <f t="shared" ca="1" si="49"/>
        <v/>
      </c>
      <c r="BA88" s="116" t="str">
        <f t="shared" ca="1" si="50"/>
        <v/>
      </c>
      <c r="BB88" s="117" t="str">
        <f t="shared" ca="1" si="51"/>
        <v/>
      </c>
      <c r="BC88" s="118" t="str">
        <f t="shared" ca="1" si="52"/>
        <v/>
      </c>
      <c r="BE88" s="28" t="str">
        <f t="shared" ca="1" si="53"/>
        <v/>
      </c>
    </row>
    <row r="89" spans="1:57" s="27" customFormat="1" ht="14.1" customHeight="1" x14ac:dyDescent="0.25">
      <c r="A89" s="76" t="str">
        <f t="shared" ca="1" si="33"/>
        <v/>
      </c>
      <c r="B89" s="119"/>
      <c r="C89" s="119" t="s">
        <v>35</v>
      </c>
      <c r="D89" s="119" t="s">
        <v>35</v>
      </c>
      <c r="E89" s="119" t="s">
        <v>35</v>
      </c>
      <c r="F89" s="119" t="s">
        <v>250</v>
      </c>
      <c r="G89" s="119"/>
      <c r="H89" s="119"/>
      <c r="I89" s="119"/>
      <c r="J89" s="119"/>
      <c r="L89" s="120">
        <v>46</v>
      </c>
      <c r="M89" s="121"/>
      <c r="N89" s="121"/>
      <c r="X89" s="207"/>
      <c r="Y89" s="91"/>
      <c r="AA89" s="172"/>
      <c r="AB89" s="173"/>
      <c r="AC89" s="91"/>
      <c r="AD89" s="27">
        <v>-1</v>
      </c>
      <c r="AE89" s="91"/>
      <c r="AG89" s="91"/>
      <c r="AI89" s="207">
        <f t="shared" si="34"/>
        <v>4</v>
      </c>
      <c r="AJ89" s="27" t="str">
        <f>IF($AI90&gt;$AI89, IFERROR(MATCH($AI89, $AI90:$AI$100, 0)-1, ROW($AJ$100)-ROW()), "")</f>
        <v/>
      </c>
      <c r="AK89" s="91">
        <f t="shared" ca="1" si="35"/>
        <v>0</v>
      </c>
      <c r="AL89" s="27" t="str">
        <f t="shared" ca="1" si="36"/>
        <v/>
      </c>
      <c r="AM89" s="87">
        <f t="shared" ca="1" si="37"/>
        <v>0</v>
      </c>
      <c r="AN89" s="27" t="str">
        <f t="shared" ca="1" si="38"/>
        <v/>
      </c>
      <c r="AO89" s="83" t="str">
        <f t="shared" ca="1" si="39"/>
        <v/>
      </c>
      <c r="AP89" s="30" t="str">
        <f t="shared" si="40"/>
        <v/>
      </c>
      <c r="AQ89" s="85" t="str">
        <f t="shared" ca="1" si="41"/>
        <v/>
      </c>
      <c r="AR89" s="30" t="str">
        <f t="shared" si="42"/>
        <v/>
      </c>
      <c r="AS89" s="87" t="str">
        <f t="shared" ca="1" si="43"/>
        <v/>
      </c>
      <c r="AT89" s="27" t="str">
        <f t="shared" ca="1" si="44"/>
        <v/>
      </c>
      <c r="AU89" s="87" t="str">
        <f t="shared" si="45"/>
        <v/>
      </c>
      <c r="AV89" s="27" t="str">
        <f t="shared" si="46"/>
        <v/>
      </c>
      <c r="AW89" s="166" t="str">
        <f t="shared" si="47"/>
        <v/>
      </c>
      <c r="AX89" s="27" t="str">
        <f t="shared" si="48"/>
        <v/>
      </c>
      <c r="AY89" s="174"/>
      <c r="AZ89" s="89" t="str">
        <f t="shared" ca="1" si="49"/>
        <v/>
      </c>
      <c r="BA89" s="116" t="str">
        <f t="shared" ca="1" si="50"/>
        <v/>
      </c>
      <c r="BB89" s="117" t="str">
        <f t="shared" ca="1" si="51"/>
        <v/>
      </c>
      <c r="BC89" s="118" t="str">
        <f t="shared" ca="1" si="52"/>
        <v/>
      </c>
      <c r="BE89" s="28" t="str">
        <f t="shared" ca="1" si="53"/>
        <v/>
      </c>
    </row>
    <row r="90" spans="1:57" s="27" customFormat="1" ht="14.1" customHeight="1" x14ac:dyDescent="0.25">
      <c r="A90" s="76" t="str">
        <f t="shared" ca="1" si="33"/>
        <v/>
      </c>
      <c r="B90" s="119"/>
      <c r="C90" s="119" t="s">
        <v>35</v>
      </c>
      <c r="D90" s="119" t="s">
        <v>35</v>
      </c>
      <c r="E90" s="119" t="s">
        <v>35</v>
      </c>
      <c r="F90" s="119" t="s">
        <v>258</v>
      </c>
      <c r="G90" s="119"/>
      <c r="H90" s="119"/>
      <c r="I90" s="119"/>
      <c r="J90" s="119"/>
      <c r="L90" s="120">
        <v>45</v>
      </c>
      <c r="M90" s="121">
        <f>SUM(M91:M98)</f>
        <v>0</v>
      </c>
      <c r="N90" s="121"/>
      <c r="X90" s="207"/>
      <c r="Y90" s="91"/>
      <c r="AA90" s="172"/>
      <c r="AB90" s="173"/>
      <c r="AC90" s="91"/>
      <c r="AD90" s="27">
        <v>-1</v>
      </c>
      <c r="AE90" s="91"/>
      <c r="AG90" s="91"/>
      <c r="AI90" s="207">
        <f t="shared" si="34"/>
        <v>4</v>
      </c>
      <c r="AJ90" s="27">
        <f>IF($AI91&gt;$AI90, IFERROR(MATCH($AI90, $AI91:$AI$100, 0)-1, ROW($AJ$100)-ROW()), "")</f>
        <v>8</v>
      </c>
      <c r="AK90" s="91">
        <f t="shared" ca="1" si="35"/>
        <v>0</v>
      </c>
      <c r="AL90" s="27" t="str">
        <f t="shared" ca="1" si="36"/>
        <v/>
      </c>
      <c r="AM90" s="87">
        <f t="shared" ca="1" si="37"/>
        <v>0</v>
      </c>
      <c r="AN90" s="27" t="str">
        <f t="shared" ca="1" si="38"/>
        <v/>
      </c>
      <c r="AO90" s="83" t="str">
        <f t="shared" ca="1" si="39"/>
        <v/>
      </c>
      <c r="AP90" s="30" t="str">
        <f t="shared" si="40"/>
        <v/>
      </c>
      <c r="AQ90" s="85" t="str">
        <f t="shared" ca="1" si="41"/>
        <v/>
      </c>
      <c r="AR90" s="30" t="str">
        <f t="shared" si="42"/>
        <v/>
      </c>
      <c r="AS90" s="87" t="str">
        <f t="shared" ca="1" si="43"/>
        <v/>
      </c>
      <c r="AT90" s="27" t="str">
        <f t="shared" ca="1" si="44"/>
        <v/>
      </c>
      <c r="AU90" s="87" t="str">
        <f t="shared" si="45"/>
        <v/>
      </c>
      <c r="AV90" s="27" t="str">
        <f t="shared" si="46"/>
        <v/>
      </c>
      <c r="AW90" s="166" t="str">
        <f t="shared" si="47"/>
        <v/>
      </c>
      <c r="AX90" s="27" t="str">
        <f t="shared" si="48"/>
        <v/>
      </c>
      <c r="AY90" s="174"/>
      <c r="AZ90" s="89" t="str">
        <f t="shared" ca="1" si="49"/>
        <v/>
      </c>
      <c r="BA90" s="116" t="str">
        <f t="shared" ca="1" si="50"/>
        <v/>
      </c>
      <c r="BB90" s="117" t="str">
        <f t="shared" ca="1" si="51"/>
        <v/>
      </c>
      <c r="BC90" s="118" t="str">
        <f t="shared" ca="1" si="52"/>
        <v/>
      </c>
      <c r="BE90" s="28" t="str">
        <f t="shared" ca="1" si="53"/>
        <v/>
      </c>
    </row>
    <row r="91" spans="1:57" s="27" customFormat="1" ht="14.1" customHeight="1" x14ac:dyDescent="0.25">
      <c r="A91" s="76" t="str">
        <f t="shared" ca="1" si="33"/>
        <v/>
      </c>
      <c r="B91" s="119"/>
      <c r="C91" s="119" t="s">
        <v>35</v>
      </c>
      <c r="D91" s="119" t="s">
        <v>35</v>
      </c>
      <c r="E91" s="119" t="s">
        <v>35</v>
      </c>
      <c r="F91" s="119" t="s">
        <v>35</v>
      </c>
      <c r="G91" s="119" t="s">
        <v>399</v>
      </c>
      <c r="H91" s="119"/>
      <c r="I91" s="119"/>
      <c r="J91" s="119"/>
      <c r="L91" s="120">
        <v>450</v>
      </c>
      <c r="M91" s="121"/>
      <c r="N91" s="121"/>
      <c r="X91" s="207"/>
      <c r="Y91" s="91"/>
      <c r="AA91" s="172"/>
      <c r="AB91" s="173"/>
      <c r="AC91" s="91"/>
      <c r="AD91" s="27">
        <v>-1</v>
      </c>
      <c r="AE91" s="91"/>
      <c r="AG91" s="91"/>
      <c r="AI91" s="207">
        <f t="shared" si="34"/>
        <v>5</v>
      </c>
      <c r="AJ91" s="27" t="str">
        <f>IF($AI92&gt;$AI91, IFERROR(MATCH($AI91, $AI92:$AI$100, 0)-1, ROW($AJ$100)-ROW()), "")</f>
        <v/>
      </c>
      <c r="AK91" s="91">
        <f t="shared" ca="1" si="35"/>
        <v>0</v>
      </c>
      <c r="AL91" s="27" t="str">
        <f t="shared" ca="1" si="36"/>
        <v/>
      </c>
      <c r="AM91" s="87">
        <f t="shared" ca="1" si="37"/>
        <v>0</v>
      </c>
      <c r="AN91" s="27" t="str">
        <f t="shared" ca="1" si="38"/>
        <v/>
      </c>
      <c r="AO91" s="83" t="str">
        <f t="shared" ca="1" si="39"/>
        <v/>
      </c>
      <c r="AP91" s="30" t="str">
        <f t="shared" si="40"/>
        <v/>
      </c>
      <c r="AQ91" s="85" t="str">
        <f t="shared" ca="1" si="41"/>
        <v/>
      </c>
      <c r="AR91" s="30" t="str">
        <f t="shared" si="42"/>
        <v/>
      </c>
      <c r="AS91" s="87" t="str">
        <f t="shared" ca="1" si="43"/>
        <v/>
      </c>
      <c r="AT91" s="27" t="str">
        <f t="shared" ca="1" si="44"/>
        <v/>
      </c>
      <c r="AU91" s="87" t="str">
        <f t="shared" si="45"/>
        <v/>
      </c>
      <c r="AV91" s="27" t="str">
        <f t="shared" si="46"/>
        <v/>
      </c>
      <c r="AW91" s="166" t="str">
        <f t="shared" si="47"/>
        <v/>
      </c>
      <c r="AX91" s="27" t="str">
        <f t="shared" si="48"/>
        <v/>
      </c>
      <c r="AY91" s="174"/>
      <c r="AZ91" s="89" t="str">
        <f t="shared" ca="1" si="49"/>
        <v/>
      </c>
      <c r="BA91" s="116" t="str">
        <f t="shared" ca="1" si="50"/>
        <v/>
      </c>
      <c r="BB91" s="117" t="str">
        <f t="shared" ca="1" si="51"/>
        <v/>
      </c>
      <c r="BC91" s="118" t="str">
        <f t="shared" ca="1" si="52"/>
        <v/>
      </c>
      <c r="BE91" s="28" t="str">
        <f t="shared" ca="1" si="53"/>
        <v/>
      </c>
    </row>
    <row r="92" spans="1:57" s="27" customFormat="1" ht="14.1" customHeight="1" x14ac:dyDescent="0.25">
      <c r="A92" s="76" t="str">
        <f t="shared" ca="1" si="33"/>
        <v/>
      </c>
      <c r="B92" s="119"/>
      <c r="C92" s="119"/>
      <c r="D92" s="119"/>
      <c r="E92" s="119"/>
      <c r="F92" s="119"/>
      <c r="G92" s="119" t="s">
        <v>400</v>
      </c>
      <c r="H92" s="119"/>
      <c r="I92" s="119"/>
      <c r="J92" s="119"/>
      <c r="L92" s="120">
        <v>451</v>
      </c>
      <c r="M92" s="121"/>
      <c r="N92" s="121"/>
      <c r="X92" s="207"/>
      <c r="Y92" s="91"/>
      <c r="AA92" s="172"/>
      <c r="AB92" s="173"/>
      <c r="AC92" s="91"/>
      <c r="AD92" s="27">
        <v>-1</v>
      </c>
      <c r="AE92" s="91"/>
      <c r="AG92" s="91"/>
      <c r="AI92" s="207">
        <f t="shared" si="34"/>
        <v>5</v>
      </c>
      <c r="AJ92" s="27" t="str">
        <f>IF($AI93&gt;$AI92, IFERROR(MATCH($AI92, $AI93:$AI$100, 0)-1, ROW($AJ$100)-ROW()), "")</f>
        <v/>
      </c>
      <c r="AK92" s="91">
        <f t="shared" ca="1" si="35"/>
        <v>0</v>
      </c>
      <c r="AL92" s="27" t="str">
        <f t="shared" ca="1" si="36"/>
        <v/>
      </c>
      <c r="AM92" s="87">
        <f t="shared" ca="1" si="37"/>
        <v>0</v>
      </c>
      <c r="AN92" s="27" t="str">
        <f t="shared" ca="1" si="38"/>
        <v/>
      </c>
      <c r="AO92" s="83" t="str">
        <f t="shared" ca="1" si="39"/>
        <v/>
      </c>
      <c r="AP92" s="30" t="str">
        <f t="shared" si="40"/>
        <v/>
      </c>
      <c r="AQ92" s="85" t="str">
        <f t="shared" ca="1" si="41"/>
        <v/>
      </c>
      <c r="AR92" s="30" t="str">
        <f t="shared" si="42"/>
        <v/>
      </c>
      <c r="AS92" s="87" t="str">
        <f t="shared" ca="1" si="43"/>
        <v/>
      </c>
      <c r="AT92" s="27" t="str">
        <f t="shared" ca="1" si="44"/>
        <v/>
      </c>
      <c r="AU92" s="87" t="str">
        <f t="shared" si="45"/>
        <v/>
      </c>
      <c r="AV92" s="27" t="str">
        <f t="shared" si="46"/>
        <v/>
      </c>
      <c r="AW92" s="166" t="str">
        <f t="shared" si="47"/>
        <v/>
      </c>
      <c r="AX92" s="27" t="str">
        <f t="shared" si="48"/>
        <v/>
      </c>
      <c r="AY92" s="174"/>
      <c r="AZ92" s="89" t="str">
        <f t="shared" ca="1" si="49"/>
        <v/>
      </c>
      <c r="BA92" s="116" t="str">
        <f t="shared" ca="1" si="50"/>
        <v/>
      </c>
      <c r="BB92" s="117" t="str">
        <f t="shared" ca="1" si="51"/>
        <v/>
      </c>
      <c r="BC92" s="118" t="str">
        <f t="shared" ca="1" si="52"/>
        <v/>
      </c>
      <c r="BE92" s="28" t="str">
        <f t="shared" ca="1" si="53"/>
        <v/>
      </c>
    </row>
    <row r="93" spans="1:57" s="27" customFormat="1" ht="14.1" customHeight="1" x14ac:dyDescent="0.25">
      <c r="A93" s="76" t="str">
        <f t="shared" ca="1" si="33"/>
        <v/>
      </c>
      <c r="B93" s="119"/>
      <c r="C93" s="119"/>
      <c r="D93" s="119"/>
      <c r="E93" s="119"/>
      <c r="F93" s="119"/>
      <c r="G93" s="119" t="s">
        <v>401</v>
      </c>
      <c r="H93" s="119"/>
      <c r="I93" s="119"/>
      <c r="J93" s="119"/>
      <c r="L93" s="120">
        <v>452</v>
      </c>
      <c r="M93" s="121"/>
      <c r="N93" s="121"/>
      <c r="X93" s="207"/>
      <c r="Y93" s="91"/>
      <c r="AA93" s="172"/>
      <c r="AB93" s="173"/>
      <c r="AC93" s="91"/>
      <c r="AD93" s="27">
        <v>-1</v>
      </c>
      <c r="AE93" s="91"/>
      <c r="AG93" s="91"/>
      <c r="AI93" s="207">
        <f t="shared" si="34"/>
        <v>5</v>
      </c>
      <c r="AJ93" s="27" t="str">
        <f>IF($AI94&gt;$AI93, IFERROR(MATCH($AI93, $AI94:$AI$100, 0)-1, ROW($AJ$100)-ROW()), "")</f>
        <v/>
      </c>
      <c r="AK93" s="91">
        <f t="shared" ca="1" si="35"/>
        <v>0</v>
      </c>
      <c r="AL93" s="27" t="str">
        <f t="shared" ca="1" si="36"/>
        <v/>
      </c>
      <c r="AM93" s="87">
        <f t="shared" ca="1" si="37"/>
        <v>0</v>
      </c>
      <c r="AN93" s="27" t="str">
        <f t="shared" ca="1" si="38"/>
        <v/>
      </c>
      <c r="AO93" s="83" t="str">
        <f t="shared" ca="1" si="39"/>
        <v/>
      </c>
      <c r="AP93" s="30" t="str">
        <f t="shared" si="40"/>
        <v/>
      </c>
      <c r="AQ93" s="85" t="str">
        <f t="shared" ca="1" si="41"/>
        <v/>
      </c>
      <c r="AR93" s="30" t="str">
        <f t="shared" si="42"/>
        <v/>
      </c>
      <c r="AS93" s="87" t="str">
        <f t="shared" ca="1" si="43"/>
        <v/>
      </c>
      <c r="AT93" s="27" t="str">
        <f t="shared" ca="1" si="44"/>
        <v/>
      </c>
      <c r="AU93" s="87" t="str">
        <f t="shared" si="45"/>
        <v/>
      </c>
      <c r="AV93" s="27" t="str">
        <f t="shared" si="46"/>
        <v/>
      </c>
      <c r="AW93" s="166" t="str">
        <f t="shared" si="47"/>
        <v/>
      </c>
      <c r="AX93" s="27" t="str">
        <f t="shared" si="48"/>
        <v/>
      </c>
      <c r="AY93" s="174"/>
      <c r="AZ93" s="89" t="str">
        <f t="shared" ca="1" si="49"/>
        <v/>
      </c>
      <c r="BA93" s="116" t="str">
        <f t="shared" ca="1" si="50"/>
        <v/>
      </c>
      <c r="BB93" s="117" t="str">
        <f t="shared" ca="1" si="51"/>
        <v/>
      </c>
      <c r="BC93" s="118" t="str">
        <f t="shared" ca="1" si="52"/>
        <v/>
      </c>
      <c r="BE93" s="28" t="str">
        <f t="shared" ca="1" si="53"/>
        <v/>
      </c>
    </row>
    <row r="94" spans="1:57" s="27" customFormat="1" ht="14.1" customHeight="1" x14ac:dyDescent="0.25">
      <c r="A94" s="76" t="str">
        <f t="shared" ca="1" si="33"/>
        <v/>
      </c>
      <c r="B94" s="119"/>
      <c r="C94" s="119"/>
      <c r="D94" s="119"/>
      <c r="E94" s="119"/>
      <c r="F94" s="119"/>
      <c r="G94" s="119" t="s">
        <v>402</v>
      </c>
      <c r="H94" s="119"/>
      <c r="I94" s="119"/>
      <c r="J94" s="119"/>
      <c r="L94" s="120">
        <v>453</v>
      </c>
      <c r="M94" s="121"/>
      <c r="N94" s="121"/>
      <c r="X94" s="207"/>
      <c r="Y94" s="91"/>
      <c r="AA94" s="172"/>
      <c r="AB94" s="173"/>
      <c r="AC94" s="91"/>
      <c r="AD94" s="27">
        <v>-1</v>
      </c>
      <c r="AE94" s="91"/>
      <c r="AG94" s="91"/>
      <c r="AI94" s="207">
        <f t="shared" si="34"/>
        <v>5</v>
      </c>
      <c r="AJ94" s="27" t="str">
        <f>IF($AI95&gt;$AI94, IFERROR(MATCH($AI94, $AI95:$AI$100, 0)-1, ROW($AJ$100)-ROW()), "")</f>
        <v/>
      </c>
      <c r="AK94" s="91">
        <f t="shared" ca="1" si="35"/>
        <v>0</v>
      </c>
      <c r="AL94" s="27" t="str">
        <f t="shared" ca="1" si="36"/>
        <v/>
      </c>
      <c r="AM94" s="87">
        <f t="shared" ca="1" si="37"/>
        <v>0</v>
      </c>
      <c r="AN94" s="27" t="str">
        <f t="shared" ca="1" si="38"/>
        <v/>
      </c>
      <c r="AO94" s="83" t="str">
        <f t="shared" ca="1" si="39"/>
        <v/>
      </c>
      <c r="AP94" s="30" t="str">
        <f t="shared" si="40"/>
        <v/>
      </c>
      <c r="AQ94" s="85" t="str">
        <f t="shared" ca="1" si="41"/>
        <v/>
      </c>
      <c r="AR94" s="30" t="str">
        <f t="shared" si="42"/>
        <v/>
      </c>
      <c r="AS94" s="87" t="str">
        <f t="shared" ca="1" si="43"/>
        <v/>
      </c>
      <c r="AT94" s="27" t="str">
        <f t="shared" ca="1" si="44"/>
        <v/>
      </c>
      <c r="AU94" s="87" t="str">
        <f t="shared" si="45"/>
        <v/>
      </c>
      <c r="AV94" s="27" t="str">
        <f t="shared" si="46"/>
        <v/>
      </c>
      <c r="AW94" s="166" t="str">
        <f t="shared" si="47"/>
        <v/>
      </c>
      <c r="AX94" s="27" t="str">
        <f t="shared" si="48"/>
        <v/>
      </c>
      <c r="AY94" s="174"/>
      <c r="AZ94" s="89" t="str">
        <f t="shared" ca="1" si="49"/>
        <v/>
      </c>
      <c r="BA94" s="116" t="str">
        <f t="shared" ca="1" si="50"/>
        <v/>
      </c>
      <c r="BB94" s="117" t="str">
        <f t="shared" ca="1" si="51"/>
        <v/>
      </c>
      <c r="BC94" s="118" t="str">
        <f t="shared" ca="1" si="52"/>
        <v/>
      </c>
      <c r="BE94" s="28" t="str">
        <f t="shared" ca="1" si="53"/>
        <v/>
      </c>
    </row>
    <row r="95" spans="1:57" s="27" customFormat="1" ht="14.1" customHeight="1" x14ac:dyDescent="0.25">
      <c r="A95" s="76" t="str">
        <f t="shared" ca="1" si="33"/>
        <v/>
      </c>
      <c r="B95" s="119"/>
      <c r="C95" s="119" t="s">
        <v>35</v>
      </c>
      <c r="D95" s="119" t="s">
        <v>35</v>
      </c>
      <c r="E95" s="119" t="s">
        <v>35</v>
      </c>
      <c r="F95" s="119" t="s">
        <v>35</v>
      </c>
      <c r="G95" s="119" t="s">
        <v>403</v>
      </c>
      <c r="H95" s="119"/>
      <c r="I95" s="119"/>
      <c r="J95" s="119"/>
      <c r="L95" s="120">
        <v>454</v>
      </c>
      <c r="M95" s="121"/>
      <c r="N95" s="121"/>
      <c r="X95" s="207"/>
      <c r="Y95" s="91"/>
      <c r="AA95" s="172"/>
      <c r="AB95" s="173"/>
      <c r="AC95" s="91"/>
      <c r="AD95" s="27">
        <v>-1</v>
      </c>
      <c r="AE95" s="91"/>
      <c r="AG95" s="91"/>
      <c r="AI95" s="207">
        <f t="shared" si="34"/>
        <v>5</v>
      </c>
      <c r="AJ95" s="27" t="str">
        <f>IF($AI96&gt;$AI95, IFERROR(MATCH($AI95, $AI96:$AI$100, 0)-1, ROW($AJ$100)-ROW()), "")</f>
        <v/>
      </c>
      <c r="AK95" s="91">
        <f t="shared" ca="1" si="35"/>
        <v>0</v>
      </c>
      <c r="AL95" s="27" t="str">
        <f t="shared" ca="1" si="36"/>
        <v/>
      </c>
      <c r="AM95" s="87">
        <f t="shared" ca="1" si="37"/>
        <v>0</v>
      </c>
      <c r="AN95" s="27" t="str">
        <f t="shared" ca="1" si="38"/>
        <v/>
      </c>
      <c r="AO95" s="83" t="str">
        <f t="shared" ca="1" si="39"/>
        <v/>
      </c>
      <c r="AP95" s="30" t="str">
        <f t="shared" si="40"/>
        <v/>
      </c>
      <c r="AQ95" s="85" t="str">
        <f t="shared" ca="1" si="41"/>
        <v/>
      </c>
      <c r="AR95" s="30" t="str">
        <f t="shared" si="42"/>
        <v/>
      </c>
      <c r="AS95" s="87" t="str">
        <f t="shared" ca="1" si="43"/>
        <v/>
      </c>
      <c r="AT95" s="27" t="str">
        <f t="shared" ca="1" si="44"/>
        <v/>
      </c>
      <c r="AU95" s="87" t="str">
        <f t="shared" si="45"/>
        <v/>
      </c>
      <c r="AV95" s="27" t="str">
        <f t="shared" si="46"/>
        <v/>
      </c>
      <c r="AW95" s="166" t="str">
        <f t="shared" si="47"/>
        <v/>
      </c>
      <c r="AX95" s="27" t="str">
        <f t="shared" si="48"/>
        <v/>
      </c>
      <c r="AY95" s="174"/>
      <c r="AZ95" s="89" t="str">
        <f t="shared" ca="1" si="49"/>
        <v/>
      </c>
      <c r="BA95" s="116" t="str">
        <f t="shared" ca="1" si="50"/>
        <v/>
      </c>
      <c r="BB95" s="117" t="str">
        <f t="shared" ca="1" si="51"/>
        <v/>
      </c>
      <c r="BC95" s="118" t="str">
        <f t="shared" ca="1" si="52"/>
        <v/>
      </c>
      <c r="BE95" s="28" t="str">
        <f t="shared" ca="1" si="53"/>
        <v/>
      </c>
    </row>
    <row r="96" spans="1:57" s="27" customFormat="1" ht="14.1" customHeight="1" x14ac:dyDescent="0.25">
      <c r="A96" s="76" t="str">
        <f t="shared" ca="1" si="33"/>
        <v/>
      </c>
      <c r="B96" s="119"/>
      <c r="C96" s="119"/>
      <c r="D96" s="119"/>
      <c r="E96" s="119"/>
      <c r="F96" s="119"/>
      <c r="G96" s="119" t="s">
        <v>404</v>
      </c>
      <c r="H96" s="119"/>
      <c r="I96" s="119"/>
      <c r="J96" s="119"/>
      <c r="L96" s="120">
        <v>455</v>
      </c>
      <c r="M96" s="121"/>
      <c r="N96" s="121"/>
      <c r="X96" s="207"/>
      <c r="Y96" s="91"/>
      <c r="AA96" s="172"/>
      <c r="AB96" s="173"/>
      <c r="AC96" s="91"/>
      <c r="AD96" s="27">
        <v>-1</v>
      </c>
      <c r="AE96" s="91"/>
      <c r="AG96" s="91"/>
      <c r="AI96" s="207">
        <f t="shared" si="34"/>
        <v>5</v>
      </c>
      <c r="AJ96" s="27" t="str">
        <f>IF($AI97&gt;$AI96, IFERROR(MATCH($AI96, $AI97:$AI$100, 0)-1, ROW($AJ$100)-ROW()), "")</f>
        <v/>
      </c>
      <c r="AK96" s="91">
        <f t="shared" ca="1" si="35"/>
        <v>0</v>
      </c>
      <c r="AL96" s="27" t="str">
        <f t="shared" ca="1" si="36"/>
        <v/>
      </c>
      <c r="AM96" s="87">
        <f t="shared" ca="1" si="37"/>
        <v>0</v>
      </c>
      <c r="AN96" s="27" t="str">
        <f t="shared" ca="1" si="38"/>
        <v/>
      </c>
      <c r="AO96" s="83" t="str">
        <f t="shared" ca="1" si="39"/>
        <v/>
      </c>
      <c r="AP96" s="30" t="str">
        <f t="shared" si="40"/>
        <v/>
      </c>
      <c r="AQ96" s="85" t="str">
        <f t="shared" ca="1" si="41"/>
        <v/>
      </c>
      <c r="AR96" s="30" t="str">
        <f t="shared" si="42"/>
        <v/>
      </c>
      <c r="AS96" s="87" t="str">
        <f t="shared" ca="1" si="43"/>
        <v/>
      </c>
      <c r="AT96" s="27" t="str">
        <f t="shared" ca="1" si="44"/>
        <v/>
      </c>
      <c r="AU96" s="87" t="str">
        <f t="shared" si="45"/>
        <v/>
      </c>
      <c r="AV96" s="27" t="str">
        <f t="shared" si="46"/>
        <v/>
      </c>
      <c r="AW96" s="166" t="str">
        <f t="shared" si="47"/>
        <v/>
      </c>
      <c r="AX96" s="27" t="str">
        <f t="shared" si="48"/>
        <v/>
      </c>
      <c r="AY96" s="174"/>
      <c r="AZ96" s="89" t="str">
        <f t="shared" ca="1" si="49"/>
        <v/>
      </c>
      <c r="BA96" s="116" t="str">
        <f t="shared" ca="1" si="50"/>
        <v/>
      </c>
      <c r="BB96" s="117" t="str">
        <f t="shared" ca="1" si="51"/>
        <v/>
      </c>
      <c r="BC96" s="118" t="str">
        <f t="shared" ca="1" si="52"/>
        <v/>
      </c>
      <c r="BE96" s="28" t="str">
        <f t="shared" ca="1" si="53"/>
        <v/>
      </c>
    </row>
    <row r="97" spans="1:57" s="27" customFormat="1" ht="14.1" customHeight="1" x14ac:dyDescent="0.25">
      <c r="A97" s="76" t="str">
        <f t="shared" ca="1" si="33"/>
        <v/>
      </c>
      <c r="B97" s="119"/>
      <c r="C97" s="119"/>
      <c r="D97" s="119"/>
      <c r="E97" s="119"/>
      <c r="F97" s="119"/>
      <c r="G97" s="119" t="s">
        <v>405</v>
      </c>
      <c r="H97" s="119"/>
      <c r="I97" s="119"/>
      <c r="J97" s="119"/>
      <c r="L97" s="120">
        <v>456</v>
      </c>
      <c r="M97" s="121"/>
      <c r="N97" s="121"/>
      <c r="X97" s="207"/>
      <c r="Y97" s="91"/>
      <c r="AA97" s="172"/>
      <c r="AB97" s="173"/>
      <c r="AC97" s="91"/>
      <c r="AD97" s="27">
        <v>-1</v>
      </c>
      <c r="AE97" s="91"/>
      <c r="AG97" s="91"/>
      <c r="AI97" s="207">
        <f t="shared" si="34"/>
        <v>5</v>
      </c>
      <c r="AJ97" s="27" t="str">
        <f>IF($AI98&gt;$AI97, IFERROR(MATCH($AI97, $AI98:$AI$100, 0)-1, ROW($AJ$100)-ROW()), "")</f>
        <v/>
      </c>
      <c r="AK97" s="91">
        <f t="shared" ca="1" si="35"/>
        <v>0</v>
      </c>
      <c r="AL97" s="27" t="str">
        <f t="shared" ca="1" si="36"/>
        <v/>
      </c>
      <c r="AM97" s="87">
        <f t="shared" ca="1" si="37"/>
        <v>0</v>
      </c>
      <c r="AN97" s="27" t="str">
        <f t="shared" ca="1" si="38"/>
        <v/>
      </c>
      <c r="AO97" s="83" t="str">
        <f t="shared" ca="1" si="39"/>
        <v/>
      </c>
      <c r="AP97" s="30" t="str">
        <f t="shared" si="40"/>
        <v/>
      </c>
      <c r="AQ97" s="85" t="str">
        <f t="shared" ca="1" si="41"/>
        <v/>
      </c>
      <c r="AR97" s="30" t="str">
        <f t="shared" si="42"/>
        <v/>
      </c>
      <c r="AS97" s="87" t="str">
        <f t="shared" ca="1" si="43"/>
        <v/>
      </c>
      <c r="AT97" s="27" t="str">
        <f t="shared" ca="1" si="44"/>
        <v/>
      </c>
      <c r="AU97" s="87" t="str">
        <f t="shared" si="45"/>
        <v/>
      </c>
      <c r="AV97" s="27" t="str">
        <f t="shared" si="46"/>
        <v/>
      </c>
      <c r="AW97" s="166" t="str">
        <f t="shared" si="47"/>
        <v/>
      </c>
      <c r="AX97" s="27" t="str">
        <f t="shared" si="48"/>
        <v/>
      </c>
      <c r="AY97" s="174"/>
      <c r="AZ97" s="89" t="str">
        <f t="shared" ca="1" si="49"/>
        <v/>
      </c>
      <c r="BA97" s="116" t="str">
        <f t="shared" ca="1" si="50"/>
        <v/>
      </c>
      <c r="BB97" s="117" t="str">
        <f t="shared" ca="1" si="51"/>
        <v/>
      </c>
      <c r="BC97" s="118" t="str">
        <f t="shared" ca="1" si="52"/>
        <v/>
      </c>
      <c r="BE97" s="28" t="str">
        <f t="shared" ca="1" si="53"/>
        <v/>
      </c>
    </row>
    <row r="98" spans="1:57" s="27" customFormat="1" ht="14.1" customHeight="1" x14ac:dyDescent="0.25">
      <c r="A98" s="76" t="str">
        <f t="shared" ca="1" si="33"/>
        <v/>
      </c>
      <c r="B98" s="119"/>
      <c r="C98" s="119"/>
      <c r="D98" s="119"/>
      <c r="E98" s="119"/>
      <c r="F98" s="119"/>
      <c r="G98" s="119" t="s">
        <v>406</v>
      </c>
      <c r="H98" s="119"/>
      <c r="I98" s="119"/>
      <c r="J98" s="119"/>
      <c r="L98" s="120">
        <v>459</v>
      </c>
      <c r="M98" s="121"/>
      <c r="N98" s="121"/>
      <c r="X98" s="207"/>
      <c r="Y98" s="91"/>
      <c r="AA98" s="172"/>
      <c r="AB98" s="173"/>
      <c r="AC98" s="91"/>
      <c r="AD98" s="27">
        <v>-1</v>
      </c>
      <c r="AE98" s="91"/>
      <c r="AG98" s="91"/>
      <c r="AI98" s="207">
        <f t="shared" si="34"/>
        <v>5</v>
      </c>
      <c r="AJ98" s="27" t="str">
        <f>IF($AI99&gt;$AI98, IFERROR(MATCH($AI98, $AI99:$AI$100, 0)-1, ROW($AJ$100)-ROW()), "")</f>
        <v/>
      </c>
      <c r="AK98" s="91">
        <f t="shared" ca="1" si="35"/>
        <v>0</v>
      </c>
      <c r="AL98" s="27" t="str">
        <f t="shared" ca="1" si="36"/>
        <v/>
      </c>
      <c r="AM98" s="87">
        <f t="shared" ca="1" si="37"/>
        <v>0</v>
      </c>
      <c r="AN98" s="27" t="str">
        <f t="shared" ca="1" si="38"/>
        <v/>
      </c>
      <c r="AO98" s="83" t="str">
        <f t="shared" ca="1" si="39"/>
        <v/>
      </c>
      <c r="AP98" s="30" t="str">
        <f t="shared" si="40"/>
        <v/>
      </c>
      <c r="AQ98" s="85" t="str">
        <f t="shared" ca="1" si="41"/>
        <v/>
      </c>
      <c r="AR98" s="30" t="str">
        <f t="shared" si="42"/>
        <v/>
      </c>
      <c r="AS98" s="87" t="str">
        <f t="shared" ca="1" si="43"/>
        <v/>
      </c>
      <c r="AT98" s="27" t="str">
        <f t="shared" ca="1" si="44"/>
        <v/>
      </c>
      <c r="AU98" s="87" t="str">
        <f t="shared" si="45"/>
        <v/>
      </c>
      <c r="AV98" s="27" t="str">
        <f t="shared" si="46"/>
        <v/>
      </c>
      <c r="AW98" s="166" t="str">
        <f t="shared" si="47"/>
        <v/>
      </c>
      <c r="AX98" s="27" t="str">
        <f t="shared" si="48"/>
        <v/>
      </c>
      <c r="AY98" s="174"/>
      <c r="AZ98" s="89" t="str">
        <f t="shared" ca="1" si="49"/>
        <v/>
      </c>
      <c r="BA98" s="116" t="str">
        <f t="shared" ca="1" si="50"/>
        <v/>
      </c>
      <c r="BB98" s="117" t="str">
        <f t="shared" ca="1" si="51"/>
        <v/>
      </c>
      <c r="BC98" s="118" t="str">
        <f t="shared" ca="1" si="52"/>
        <v/>
      </c>
      <c r="BE98" s="28" t="str">
        <f t="shared" ca="1" si="53"/>
        <v/>
      </c>
    </row>
    <row r="99" spans="1:57" s="27" customFormat="1" ht="14.1" customHeight="1" x14ac:dyDescent="0.25">
      <c r="A99" s="76" t="str">
        <f t="shared" ca="1" si="33"/>
        <v/>
      </c>
      <c r="B99" s="119"/>
      <c r="C99" s="119" t="s">
        <v>35</v>
      </c>
      <c r="D99" s="119" t="s">
        <v>35</v>
      </c>
      <c r="E99" s="119" t="s">
        <v>35</v>
      </c>
      <c r="F99" s="119" t="s">
        <v>259</v>
      </c>
      <c r="G99" s="119"/>
      <c r="H99" s="119"/>
      <c r="I99" s="119"/>
      <c r="J99" s="119"/>
      <c r="L99" s="120">
        <v>48</v>
      </c>
      <c r="M99" s="121"/>
      <c r="N99" s="121"/>
      <c r="X99" s="207"/>
      <c r="Y99" s="91"/>
      <c r="AA99" s="172"/>
      <c r="AB99" s="173"/>
      <c r="AC99" s="91"/>
      <c r="AD99" s="27">
        <v>-1</v>
      </c>
      <c r="AE99" s="91"/>
      <c r="AG99" s="91"/>
      <c r="AI99" s="207">
        <f t="shared" si="34"/>
        <v>4</v>
      </c>
      <c r="AJ99" s="27" t="str">
        <f>IF($AI100&gt;$AI99, IFERROR(MATCH($AI99, $AI100:$AI$100, 0)-1, ROW($AJ$100)-ROW()), "")</f>
        <v/>
      </c>
      <c r="AK99" s="91">
        <f t="shared" ca="1" si="35"/>
        <v>0</v>
      </c>
      <c r="AL99" s="27" t="str">
        <f t="shared" ca="1" si="36"/>
        <v/>
      </c>
      <c r="AM99" s="87">
        <f t="shared" ca="1" si="37"/>
        <v>0</v>
      </c>
      <c r="AN99" s="27" t="str">
        <f t="shared" ca="1" si="38"/>
        <v/>
      </c>
      <c r="AO99" s="83" t="str">
        <f t="shared" ca="1" si="39"/>
        <v/>
      </c>
      <c r="AP99" s="30" t="str">
        <f t="shared" si="40"/>
        <v/>
      </c>
      <c r="AQ99" s="85" t="str">
        <f t="shared" ca="1" si="41"/>
        <v/>
      </c>
      <c r="AR99" s="30" t="str">
        <f t="shared" si="42"/>
        <v/>
      </c>
      <c r="AS99" s="87" t="str">
        <f t="shared" ca="1" si="43"/>
        <v/>
      </c>
      <c r="AT99" s="27" t="str">
        <f t="shared" ca="1" si="44"/>
        <v/>
      </c>
      <c r="AU99" s="87" t="str">
        <f t="shared" si="45"/>
        <v/>
      </c>
      <c r="AV99" s="27" t="str">
        <f t="shared" si="46"/>
        <v/>
      </c>
      <c r="AW99" s="166" t="str">
        <f t="shared" si="47"/>
        <v/>
      </c>
      <c r="AX99" s="27" t="str">
        <f t="shared" si="48"/>
        <v/>
      </c>
      <c r="AY99" s="174"/>
      <c r="AZ99" s="89" t="str">
        <f t="shared" ca="1" si="49"/>
        <v/>
      </c>
      <c r="BA99" s="116" t="str">
        <f t="shared" ca="1" si="50"/>
        <v/>
      </c>
      <c r="BB99" s="117" t="str">
        <f t="shared" ca="1" si="51"/>
        <v/>
      </c>
      <c r="BC99" s="118" t="str">
        <f t="shared" ca="1" si="52"/>
        <v/>
      </c>
      <c r="BE99" s="28" t="str">
        <f t="shared" ca="1" si="53"/>
        <v/>
      </c>
    </row>
    <row r="100" spans="1:57" s="27" customFormat="1" ht="14.1" customHeight="1" x14ac:dyDescent="0.25">
      <c r="A100" s="76" t="str">
        <f t="shared" ca="1" si="33"/>
        <v/>
      </c>
      <c r="B100" s="119"/>
      <c r="C100" s="119"/>
      <c r="D100" s="119"/>
      <c r="E100" s="119" t="s">
        <v>213</v>
      </c>
      <c r="F100" s="119"/>
      <c r="G100" s="119"/>
      <c r="H100" s="119"/>
      <c r="I100" s="119"/>
      <c r="J100" s="119"/>
      <c r="L100" s="120" t="s">
        <v>260</v>
      </c>
      <c r="M100" s="121"/>
      <c r="N100" s="121"/>
      <c r="X100" s="207"/>
      <c r="Y100" s="91"/>
      <c r="AA100" s="172"/>
      <c r="AB100" s="173"/>
      <c r="AC100" s="91"/>
      <c r="AD100" s="27">
        <v>-1</v>
      </c>
      <c r="AE100" s="172"/>
      <c r="AF100" s="173"/>
      <c r="AG100" s="172"/>
      <c r="AH100" s="173"/>
      <c r="AI100" s="207">
        <f t="shared" si="34"/>
        <v>3</v>
      </c>
      <c r="AJ100" s="27" t="str">
        <f>IF($AI101&gt;$AI100, IFERROR(MATCH($AI100, $AI$100:$AI101, 0)-1, ROW($AJ$100)-ROW()), "")</f>
        <v/>
      </c>
      <c r="AK100" s="91">
        <f t="shared" ca="1" si="35"/>
        <v>0</v>
      </c>
      <c r="AL100" s="27" t="str">
        <f t="shared" ca="1" si="36"/>
        <v/>
      </c>
      <c r="AM100" s="87">
        <f t="shared" ca="1" si="37"/>
        <v>0</v>
      </c>
      <c r="AN100" s="27" t="str">
        <f t="shared" ca="1" si="38"/>
        <v/>
      </c>
      <c r="AO100" s="83" t="str">
        <f t="shared" ca="1" si="39"/>
        <v/>
      </c>
      <c r="AP100" s="30" t="str">
        <f t="shared" si="40"/>
        <v/>
      </c>
      <c r="AQ100" s="85" t="str">
        <f t="shared" ca="1" si="41"/>
        <v/>
      </c>
      <c r="AR100" s="30" t="str">
        <f t="shared" si="42"/>
        <v/>
      </c>
      <c r="AS100" s="87" t="str">
        <f t="shared" ca="1" si="43"/>
        <v/>
      </c>
      <c r="AT100" s="27" t="str">
        <f t="shared" ca="1" si="44"/>
        <v/>
      </c>
      <c r="AU100" s="87" t="str">
        <f t="shared" si="45"/>
        <v/>
      </c>
      <c r="AV100" s="27" t="str">
        <f t="shared" si="46"/>
        <v/>
      </c>
      <c r="AW100" s="166" t="str">
        <f t="shared" si="47"/>
        <v/>
      </c>
      <c r="AX100" s="27" t="str">
        <f t="shared" si="48"/>
        <v/>
      </c>
      <c r="AY100" s="174"/>
      <c r="AZ100" s="89" t="str">
        <f t="shared" ca="1" si="49"/>
        <v/>
      </c>
      <c r="BA100" s="116" t="str">
        <f t="shared" ca="1" si="50"/>
        <v/>
      </c>
      <c r="BB100" s="117" t="str">
        <f t="shared" ca="1" si="51"/>
        <v/>
      </c>
      <c r="BC100" s="118" t="str">
        <f t="shared" ca="1" si="52"/>
        <v/>
      </c>
      <c r="BE100" s="28" t="str">
        <f t="shared" ca="1" si="53"/>
        <v/>
      </c>
    </row>
    <row r="101" spans="1:57" ht="14.65" customHeight="1" x14ac:dyDescent="0.2">
      <c r="A101" s="32"/>
      <c r="B101" s="42"/>
      <c r="C101" s="32"/>
      <c r="D101" s="42"/>
      <c r="E101" s="32"/>
      <c r="F101" s="42"/>
      <c r="G101" s="32"/>
      <c r="H101" s="42"/>
      <c r="I101" s="32"/>
      <c r="J101" s="42"/>
      <c r="K101" s="32"/>
      <c r="L101" s="42"/>
      <c r="M101" s="32"/>
      <c r="N101" s="42"/>
      <c r="O101" s="32"/>
      <c r="P101" s="42"/>
      <c r="Q101" s="32"/>
      <c r="R101" s="42"/>
      <c r="S101" s="32"/>
      <c r="T101" s="42"/>
      <c r="U101" s="32"/>
      <c r="V101" s="42"/>
      <c r="W101" s="32"/>
      <c r="X101" s="124"/>
      <c r="Y101" s="124"/>
      <c r="Z101" s="124"/>
      <c r="AA101" s="124"/>
      <c r="AB101" s="124"/>
      <c r="AC101" s="124"/>
      <c r="AD101" s="124"/>
      <c r="AE101" s="124"/>
      <c r="AF101" s="124"/>
      <c r="AG101" s="124"/>
      <c r="AH101" s="124"/>
      <c r="AI101" s="124"/>
      <c r="AJ101" s="124"/>
      <c r="AK101" s="124"/>
      <c r="AL101" s="124"/>
      <c r="AM101" s="124"/>
      <c r="AN101" s="124"/>
      <c r="AO101" s="125"/>
      <c r="AP101" s="125"/>
      <c r="AQ101" s="125"/>
      <c r="AR101" s="125"/>
      <c r="AS101" s="124"/>
      <c r="AT101" s="124"/>
      <c r="AU101" s="124"/>
      <c r="AV101" s="124"/>
      <c r="AW101" s="124"/>
      <c r="AX101" s="124"/>
      <c r="AY101" s="124"/>
      <c r="AZ101" s="124"/>
      <c r="BA101" s="124"/>
      <c r="BB101" s="124"/>
      <c r="BC101" s="124"/>
      <c r="BD101" s="124" t="s">
        <v>13</v>
      </c>
      <c r="BE101" s="126"/>
    </row>
    <row r="102" spans="1:57" ht="14.65" customHeight="1" x14ac:dyDescent="0.2">
      <c r="B102" s="25"/>
      <c r="C102" s="25"/>
      <c r="D102" s="25"/>
      <c r="E102" s="25"/>
      <c r="F102" s="25"/>
      <c r="G102" s="25"/>
      <c r="H102" s="25"/>
      <c r="I102" s="25"/>
      <c r="J102" s="25"/>
      <c r="L102" s="25"/>
      <c r="M102" s="25"/>
      <c r="N102" s="25"/>
      <c r="X102" s="25">
        <f>SUM(X5:X100)</f>
        <v>2</v>
      </c>
      <c r="AC102" s="25">
        <f>SUMIF(AC5:AC100, 1)</f>
        <v>0</v>
      </c>
      <c r="AD102" s="25">
        <f>SUMIF(AD5:AD100, 1)</f>
        <v>0</v>
      </c>
      <c r="AE102" s="25" cm="1">
        <f t="array" ref="AE102">SUMPRODUCT(--((AE5:AE100)&lt;&gt;""))</f>
        <v>0</v>
      </c>
      <c r="AF102" s="25" cm="1">
        <f t="array" ref="AF102">SUMPRODUCT(--((AF5:AF100)&lt;&gt;""))</f>
        <v>0</v>
      </c>
      <c r="AO102" s="25">
        <f ca="1">COUNTA(AO5:AO100)-COUNTBLANK(AO5:AO100)</f>
        <v>0</v>
      </c>
      <c r="AP102" s="25">
        <f>COUNTA(AP5:AP100)-COUNTBLANK(AP5:AP100)</f>
        <v>0</v>
      </c>
      <c r="AQ102" s="25"/>
      <c r="AR102" s="25"/>
      <c r="AS102" s="25">
        <f ca="1">COUNTA(AS5:AS100)-COUNTBLANK(AS5:AS100)</f>
        <v>0</v>
      </c>
      <c r="AT102" s="25">
        <f ca="1">COUNTA(AT5:AT100)-COUNTBLANK(AT5:AT100)</f>
        <v>0</v>
      </c>
      <c r="AW102" s="25">
        <f>COUNTA(AW5:AW100)-COUNTBLANK(AW5:AW100)</f>
        <v>0</v>
      </c>
      <c r="AX102" s="25">
        <f>COUNTA(AX5:AX100)-COUNTBLANK(AX5:AX100)</f>
        <v>0</v>
      </c>
    </row>
    <row r="103" spans="1:57" ht="14.65" customHeight="1" x14ac:dyDescent="0.2">
      <c r="C103" s="43"/>
      <c r="D103" s="43"/>
    </row>
    <row r="104" spans="1:57" ht="14.65" customHeight="1" x14ac:dyDescent="0.2">
      <c r="C104" s="43"/>
      <c r="D104" s="43"/>
    </row>
  </sheetData>
  <sheetProtection algorithmName="SHA-512" hashValue="t06eW03aMGuG+Dj24mBsJeO8FFlVc5F0X9kb/japKycYipGab/rOv5ltg2C/dP5gKQW/ChXM25Si73kIPP1VYA==" saltValue="dTmNbFiHQVfGyHnDh42ZbQ==" spinCount="100000" sheet="1" objects="1" scenarios="1" selectLockedCells="1"/>
  <mergeCells count="1">
    <mergeCell ref="B2:J3"/>
  </mergeCells>
  <conditionalFormatting sqref="B5:V100">
    <cfRule type="expression" dxfId="138" priority="22">
      <formula>$AI5=1</formula>
    </cfRule>
  </conditionalFormatting>
  <conditionalFormatting sqref="C5:U100">
    <cfRule type="expression" dxfId="137" priority="23">
      <formula>$AI5=2</formula>
    </cfRule>
  </conditionalFormatting>
  <conditionalFormatting sqref="D5:T100">
    <cfRule type="expression" dxfId="136" priority="1711">
      <formula>$AI5=3</formula>
    </cfRule>
  </conditionalFormatting>
  <conditionalFormatting sqref="E5:S100">
    <cfRule type="expression" dxfId="135" priority="1712">
      <formula>$AI5=4</formula>
    </cfRule>
  </conditionalFormatting>
  <conditionalFormatting sqref="F5:R100">
    <cfRule type="expression" dxfId="134" priority="1713">
      <formula>$AI5=5</formula>
    </cfRule>
  </conditionalFormatting>
  <conditionalFormatting sqref="G5:Q100">
    <cfRule type="expression" dxfId="133" priority="1714">
      <formula>$AI5=6</formula>
    </cfRule>
  </conditionalFormatting>
  <conditionalFormatting sqref="H5:P100">
    <cfRule type="expression" dxfId="132" priority="1715">
      <formula>$AI5=7</formula>
    </cfRule>
  </conditionalFormatting>
  <conditionalFormatting sqref="I5:O100">
    <cfRule type="expression" dxfId="131" priority="1716">
      <formula>$AI5=8</formula>
    </cfRule>
  </conditionalFormatting>
  <conditionalFormatting sqref="M5:N100">
    <cfRule type="expression" dxfId="130" priority="7">
      <formula>AC5=-1</formula>
    </cfRule>
    <cfRule type="expression" dxfId="129" priority="11">
      <formula>AE5&lt;&gt;""</formula>
    </cfRule>
    <cfRule type="expression" dxfId="128" priority="15">
      <formula>AW5&lt;&gt;""</formula>
    </cfRule>
    <cfRule type="expression" dxfId="127" priority="16">
      <formula>AO5&lt;&gt;""</formula>
    </cfRule>
    <cfRule type="expression" dxfId="126" priority="17">
      <formula>AS5&lt;&gt;""</formula>
    </cfRule>
    <cfRule type="expression" dxfId="125" priority="18">
      <formula>AG5&lt;&gt;""</formula>
    </cfRule>
    <cfRule type="expression" dxfId="124" priority="19">
      <formula>BA5&lt;&gt;""</formula>
    </cfRule>
    <cfRule type="expression" dxfId="123" priority="20">
      <formula>AC5=1</formula>
    </cfRule>
    <cfRule type="expression" dxfId="122" priority="21">
      <formula>AND(NOT(_xlfn.ISFORMULA(M5)), AC5&lt;&gt;-1)</formula>
    </cfRule>
  </conditionalFormatting>
  <conditionalFormatting sqref="X5:AH100">
    <cfRule type="expression" dxfId="121" priority="3">
      <formula>_xlfn.ISFORMULA(X5)</formula>
    </cfRule>
    <cfRule type="expression" dxfId="120" priority="4">
      <formula>OR(_xlfn.ISFORMULA(X5), X5&lt;&gt;"")</formula>
    </cfRule>
  </conditionalFormatting>
  <conditionalFormatting sqref="AC3:AD3">
    <cfRule type="expression" dxfId="119" priority="1">
      <formula>_xlfn.ISFORMULA(AC3)</formula>
    </cfRule>
    <cfRule type="expression" dxfId="118" priority="2">
      <formula>AC3&lt;&gt;""</formula>
    </cfRule>
  </conditionalFormatting>
  <conditionalFormatting sqref="BE5:CE100">
    <cfRule type="expression" dxfId="117" priority="5">
      <formula>$AZ5&lt;&gt;""</formula>
    </cfRule>
    <cfRule type="expression" dxfId="116" priority="6">
      <formula>$BE5&lt;&gt;""</formula>
    </cfRule>
  </conditionalFormatting>
  <pageMargins left="0.70866141732283472" right="0.70866141732283472" top="0.74803149606299213" bottom="0.74803149606299213" header="0.31496062992125984" footer="0.31496062992125984"/>
  <pageSetup paperSize="9" scale="68" fitToHeight="0" orientation="portrait" r:id="rId1"/>
  <headerFooter>
    <oddHeader>&amp;L&amp;G&amp;R&amp;A</oddHeader>
    <oddFooter>Pagina &amp;P van &amp;N</oddFoot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99652-86F8-49C1-A164-C262DD051CDC}">
  <sheetPr codeName="Blad1">
    <pageSetUpPr fitToPage="1"/>
  </sheetPr>
  <dimension ref="A1:BE17"/>
  <sheetViews>
    <sheetView showGridLines="0" zoomScaleNormal="100" workbookViewId="0">
      <pane xSplit="1" ySplit="4" topLeftCell="B5" activePane="bottomRight" state="frozen"/>
      <selection pane="topRight"/>
      <selection pane="bottomLeft"/>
      <selection pane="bottomRight"/>
    </sheetView>
  </sheetViews>
  <sheetFormatPr defaultColWidth="8.7109375" defaultRowHeight="14.65" customHeight="1" x14ac:dyDescent="0.2"/>
  <cols>
    <col min="1" max="1" width="2.42578125" style="221" customWidth="1"/>
    <col min="2" max="2" width="1.28515625" style="237" hidden="1" customWidth="1"/>
    <col min="3" max="4" width="1.28515625" style="44" hidden="1" customWidth="1"/>
    <col min="5" max="6" width="1.28515625" style="237" hidden="1" customWidth="1"/>
    <col min="7" max="9" width="1.28515625" style="237" customWidth="1"/>
    <col min="10" max="10" width="40" style="237" customWidth="1"/>
    <col min="11" max="11" width="14.28515625" style="220" customWidth="1"/>
    <col min="12" max="12" width="10" style="218" customWidth="1"/>
    <col min="13" max="13" width="15.7109375" style="219" customWidth="1"/>
    <col min="14" max="14" width="94.42578125" style="219" customWidth="1"/>
    <col min="15" max="15" width="1.28515625" style="220" customWidth="1"/>
    <col min="16" max="22" width="1.28515625" style="220" hidden="1" customWidth="1"/>
    <col min="23" max="23" width="2.42578125" style="220" hidden="1" customWidth="1"/>
    <col min="24" max="24" width="9.28515625" style="220" hidden="1" customWidth="1"/>
    <col min="25" max="26" width="9" style="220" hidden="1" customWidth="1"/>
    <col min="27" max="29" width="9.28515625" style="220" hidden="1" customWidth="1"/>
    <col min="30" max="30" width="9" style="220" hidden="1" customWidth="1"/>
    <col min="31" max="31" width="2.42578125" style="103" customWidth="1"/>
    <col min="32" max="16384" width="8.7109375" style="220"/>
  </cols>
  <sheetData>
    <row r="1" spans="1:57" ht="24" customHeight="1" x14ac:dyDescent="0.2">
      <c r="A1" s="217"/>
      <c r="B1" s="41"/>
      <c r="C1" s="41"/>
      <c r="D1" s="41"/>
      <c r="E1" s="41"/>
      <c r="F1" s="41"/>
      <c r="G1" s="41"/>
      <c r="H1" s="41"/>
      <c r="I1" s="41"/>
      <c r="J1" s="41"/>
      <c r="K1" s="98"/>
      <c r="N1" s="60"/>
      <c r="X1" s="98" t="str">
        <f>IF($AD$15=1, "Bij 1 rekening ontbreekt er een toelichting – vul aan.", IF($AD$15&gt;1, "Bij "&amp;$AD$15&amp;" rekeningen ontbreekt er een toelichting – vul aan.", ""))</f>
        <v/>
      </c>
    </row>
    <row r="2" spans="1:57" s="221" customFormat="1" ht="9.6" customHeight="1" x14ac:dyDescent="0.25">
      <c r="C2" s="50"/>
      <c r="D2" s="50"/>
      <c r="E2" s="50"/>
      <c r="F2" s="50"/>
      <c r="G2" s="254" t="s">
        <v>407</v>
      </c>
      <c r="H2" s="254"/>
      <c r="I2" s="254"/>
      <c r="J2" s="254"/>
      <c r="K2" s="254"/>
      <c r="L2" s="222"/>
      <c r="M2" s="128"/>
      <c r="N2" s="154"/>
      <c r="Y2" s="202" t="s">
        <v>369</v>
      </c>
      <c r="Z2"/>
      <c r="AA2" s="202" t="s">
        <v>371</v>
      </c>
      <c r="AB2"/>
      <c r="AC2"/>
      <c r="AD2" s="220"/>
      <c r="AE2" s="103"/>
    </row>
    <row r="3" spans="1:57" s="221" customFormat="1" ht="14.1" customHeight="1" x14ac:dyDescent="0.2">
      <c r="B3" s="50"/>
      <c r="C3" s="50"/>
      <c r="D3" s="50"/>
      <c r="E3" s="50"/>
      <c r="F3" s="50"/>
      <c r="G3" s="254"/>
      <c r="H3" s="254"/>
      <c r="I3" s="254"/>
      <c r="J3" s="254"/>
      <c r="K3" s="254"/>
      <c r="L3" s="222"/>
      <c r="M3" s="128"/>
      <c r="N3" s="154"/>
      <c r="X3" s="220"/>
      <c r="Y3" s="223"/>
      <c r="Z3" s="220"/>
      <c r="AA3" s="223" t="s">
        <v>133</v>
      </c>
      <c r="AB3" s="220"/>
      <c r="AC3" s="224"/>
      <c r="AD3" s="220" t="s">
        <v>20</v>
      </c>
      <c r="AE3" s="103"/>
    </row>
    <row r="4" spans="1:57" s="111" customFormat="1" ht="14.65" customHeight="1" x14ac:dyDescent="0.25">
      <c r="A4" s="155"/>
      <c r="B4" s="107"/>
      <c r="C4" s="107"/>
      <c r="D4" s="107"/>
      <c r="E4" s="107"/>
      <c r="F4" s="107"/>
      <c r="G4" s="107" t="s">
        <v>40</v>
      </c>
      <c r="H4" s="107"/>
      <c r="I4" s="107"/>
      <c r="J4" s="107"/>
      <c r="K4" s="75"/>
      <c r="L4" s="107" t="s">
        <v>0</v>
      </c>
      <c r="M4" s="129" t="str">
        <f>"Boekjaar "&amp;Datum_werkingsjaar</f>
        <v>Boekjaar 2024</v>
      </c>
      <c r="N4" s="108" t="s">
        <v>49</v>
      </c>
      <c r="O4" s="75"/>
      <c r="P4" s="75"/>
      <c r="Q4" s="75"/>
      <c r="R4" s="75"/>
      <c r="S4" s="75"/>
      <c r="T4" s="75"/>
      <c r="U4" s="75"/>
      <c r="V4" s="75"/>
      <c r="W4" s="75"/>
      <c r="X4" s="45"/>
      <c r="Y4" s="206" t="s">
        <v>89</v>
      </c>
      <c r="Z4" s="45" t="s">
        <v>385</v>
      </c>
      <c r="AA4" s="206" t="s">
        <v>1</v>
      </c>
      <c r="AB4" s="45" t="s">
        <v>2</v>
      </c>
      <c r="AC4" s="142" t="s">
        <v>165</v>
      </c>
      <c r="AD4" s="45" t="s">
        <v>137</v>
      </c>
      <c r="AE4" s="110"/>
      <c r="BE4" s="99" t="s">
        <v>141</v>
      </c>
    </row>
    <row r="5" spans="1:57" s="221" customFormat="1" ht="52.5" customHeight="1" x14ac:dyDescent="0.25">
      <c r="A5" s="148" t="str">
        <f t="shared" ref="A5:A13" si="0">IF(AE5&lt;&gt;"", "✘", "")</f>
        <v/>
      </c>
      <c r="B5" s="225"/>
      <c r="C5" s="225"/>
      <c r="D5" s="225"/>
      <c r="E5" s="225"/>
      <c r="F5" s="225"/>
      <c r="G5" s="225"/>
      <c r="H5" s="225" t="s">
        <v>186</v>
      </c>
      <c r="I5" s="225"/>
      <c r="J5" s="225"/>
      <c r="L5" s="226">
        <v>28</v>
      </c>
      <c r="M5" s="158">
        <f>IF(L5&lt;&gt;"n.v.t.", VLOOKUP($L5, Balans!$L$5:$O$100, 2, FALSE), "n.v.t.")</f>
        <v>0</v>
      </c>
      <c r="N5" s="227"/>
      <c r="Y5" s="228">
        <v>1</v>
      </c>
      <c r="AA5" s="229">
        <f>IF(C5&lt;&gt;"",1,IF(D5&lt;&gt;"",2,IF(E5&lt;&gt;"",3,IF(F5&lt;&gt;"",4,IF(G5&lt;&gt;"",5,IF(H5&lt;&gt;"",6,IF(I5&lt;&gt;"",7,IF(J5&lt;&gt;"",8))))))))</f>
        <v>6</v>
      </c>
      <c r="AB5" s="221" t="str">
        <f>IF($AA10&gt;$AA5, IFERROR(MATCH($AA5, $AA10:$AA$13, 0)-1, ROW($AB$13)-ROW()), "")</f>
        <v/>
      </c>
      <c r="AC5" s="230">
        <f>IF(AND(M5&lt;&gt;"", M5&lt;&gt;0), IF(Y5&lt;&gt;"", IF(ISNUMBER(Y5), Y5, IF(SUMIFS(M5,M5,Y5)&lt;&gt;0, 1, 0)), IF(AA10&lt;=AA5, 1, 0)), -1)</f>
        <v>-1</v>
      </c>
      <c r="AD5" s="231" t="str">
        <f>IF(AC5&gt;0, IF(N5="", "| Toelichting verplicht"&amp;
    IF(AND(Y5&lt;&gt;"", NOT(ISNUMBER(Y5))),
        " indien "&amp;IF(Z5&lt;&gt;"",
            Z5&amp;".  ",
            "'M"&amp;ROW()&amp;"'"&amp;Y5&amp;".  "), "."), ""), "")</f>
        <v/>
      </c>
      <c r="AE5" s="94" t="str">
        <f>AD5</f>
        <v/>
      </c>
    </row>
    <row r="6" spans="1:57" s="221" customFormat="1" ht="52.5" customHeight="1" x14ac:dyDescent="0.25">
      <c r="A6" s="148" t="str">
        <f t="shared" si="0"/>
        <v/>
      </c>
      <c r="B6" s="225"/>
      <c r="C6" s="225"/>
      <c r="D6" s="225"/>
      <c r="E6" s="225"/>
      <c r="F6" s="225"/>
      <c r="G6" s="225"/>
      <c r="H6" s="225" t="s">
        <v>204</v>
      </c>
      <c r="I6" s="225"/>
      <c r="J6" s="225"/>
      <c r="L6" s="226" t="s">
        <v>205</v>
      </c>
      <c r="M6" s="158">
        <f>IF(L6&lt;&gt;"n.v.t.", VLOOKUP($L6, Balans!$L$5:$O$100, 2, FALSE), "n.v.t.")</f>
        <v>0</v>
      </c>
      <c r="N6" s="227"/>
      <c r="Y6" s="228">
        <v>1</v>
      </c>
      <c r="AA6" s="229">
        <f t="shared" ref="AA6:AA13" si="1">IF(C6&lt;&gt;"",1,IF(D6&lt;&gt;"",2,IF(E6&lt;&gt;"",3,IF(F6&lt;&gt;"",4,IF(G6&lt;&gt;"",5,IF(H6&lt;&gt;"",6,IF(I6&lt;&gt;"",7,IF(J6&lt;&gt;"",8))))))))</f>
        <v>6</v>
      </c>
      <c r="AB6" s="221" t="str">
        <f>IF($AA11&gt;$AA6, IFERROR(MATCH($AA6, $AA11:$AA$13, 0)-1, ROW($AB$13)-ROW()), "")</f>
        <v/>
      </c>
      <c r="AC6" s="230">
        <f t="shared" ref="AC6:AC13" si="2">IF(AND(M6&lt;&gt;"", M6&lt;&gt;0), IF(Y6&lt;&gt;"", IF(ISNUMBER(Y6), Y6, IF(SUMIFS(M6,M6,Y6)&lt;&gt;0, 1, 0)), IF(AA11&lt;=AA6, 1, 0)), -1)</f>
        <v>-1</v>
      </c>
      <c r="AD6" s="231" t="str">
        <f t="shared" ref="AD6:AD13" si="3">IF(AC6&gt;0, IF(N6="", "| Toelichting verplicht"&amp;
    IF(AND(Y6&lt;&gt;"", NOT(ISNUMBER(Y6))),
        " indien "&amp;IF(Z6&lt;&gt;"",
            Z6&amp;".  ",
            "'M"&amp;ROW()&amp;"'"&amp;Y6&amp;".  "), "."), ""), "")</f>
        <v/>
      </c>
      <c r="AE6" s="94" t="str">
        <f t="shared" ref="AE6:AE13" si="4">AD6</f>
        <v/>
      </c>
    </row>
    <row r="7" spans="1:57" s="221" customFormat="1" ht="52.5" customHeight="1" x14ac:dyDescent="0.25">
      <c r="A7" s="148" t="str">
        <f t="shared" si="0"/>
        <v/>
      </c>
      <c r="B7" s="225"/>
      <c r="C7" s="225"/>
      <c r="D7" s="225"/>
      <c r="E7" s="225"/>
      <c r="F7" s="225"/>
      <c r="G7" s="225"/>
      <c r="H7" s="225" t="s">
        <v>378</v>
      </c>
      <c r="I7" s="225"/>
      <c r="J7" s="225"/>
      <c r="L7" s="226">
        <v>413</v>
      </c>
      <c r="M7" s="158">
        <f>IF(L7&lt;&gt;"n.v.t.", VLOOKUP($L7, Balans!$L$5:$O$100, 2, FALSE), "n.v.t.")</f>
        <v>0</v>
      </c>
      <c r="N7" s="227"/>
      <c r="Y7" s="228">
        <v>1</v>
      </c>
      <c r="AA7" s="229">
        <f t="shared" si="1"/>
        <v>6</v>
      </c>
      <c r="AB7" s="221" t="str">
        <f>IF($AA12&gt;$AA7, IFERROR(MATCH($AA7, $AA12:$AA$13, 0)-1, ROW($AB$13)-ROW()), "")</f>
        <v/>
      </c>
      <c r="AC7" s="230">
        <f t="shared" si="2"/>
        <v>-1</v>
      </c>
      <c r="AD7" s="231" t="str">
        <f t="shared" si="3"/>
        <v/>
      </c>
      <c r="AE7" s="94" t="str">
        <f t="shared" si="4"/>
        <v/>
      </c>
    </row>
    <row r="8" spans="1:57" s="221" customFormat="1" ht="52.5" customHeight="1" x14ac:dyDescent="0.25">
      <c r="A8" s="148" t="str">
        <f t="shared" si="0"/>
        <v/>
      </c>
      <c r="B8" s="225"/>
      <c r="C8" s="225"/>
      <c r="D8" s="225"/>
      <c r="E8" s="225"/>
      <c r="F8" s="225"/>
      <c r="G8" s="225"/>
      <c r="H8" s="225" t="s">
        <v>213</v>
      </c>
      <c r="I8" s="225"/>
      <c r="J8" s="225"/>
      <c r="L8" s="226" t="s">
        <v>214</v>
      </c>
      <c r="M8" s="158">
        <f>IF(L8&lt;&gt;"n.v.t.", VLOOKUP($L8, Balans!$L$5:$O$100, 2, FALSE), "n.v.t.")</f>
        <v>0</v>
      </c>
      <c r="N8" s="227"/>
      <c r="Y8" s="228">
        <v>1</v>
      </c>
      <c r="AA8" s="229">
        <f t="shared" si="1"/>
        <v>6</v>
      </c>
      <c r="AB8" s="221" t="str">
        <f>IF($AA13&gt;$AA8, IFERROR(MATCH($AA8, $AA13:$AA$13, 0)-1, ROW($AB$13)-ROW()), "")</f>
        <v/>
      </c>
      <c r="AC8" s="230">
        <f t="shared" si="2"/>
        <v>-1</v>
      </c>
      <c r="AD8" s="231" t="str">
        <f t="shared" si="3"/>
        <v/>
      </c>
      <c r="AE8" s="94" t="str">
        <f t="shared" si="4"/>
        <v/>
      </c>
    </row>
    <row r="9" spans="1:57" s="221" customFormat="1" ht="52.5" customHeight="1" x14ac:dyDescent="0.25">
      <c r="A9" s="148" t="str">
        <f t="shared" si="0"/>
        <v/>
      </c>
      <c r="B9" s="225"/>
      <c r="C9" s="225"/>
      <c r="D9" s="225"/>
      <c r="E9" s="225"/>
      <c r="F9" s="225"/>
      <c r="G9" s="225"/>
      <c r="H9" s="225" t="s">
        <v>221</v>
      </c>
      <c r="I9" s="225"/>
      <c r="J9" s="225"/>
      <c r="L9" s="226">
        <v>13</v>
      </c>
      <c r="M9" s="158">
        <f>IF(L9&lt;&gt;"n.v.t.", VLOOKUP($L9, Balans!$L$5:$O$100, 2, FALSE), "n.v.t.")</f>
        <v>0</v>
      </c>
      <c r="N9" s="227"/>
      <c r="Y9" s="229">
        <v>1</v>
      </c>
      <c r="AA9" s="229">
        <f t="shared" si="1"/>
        <v>6</v>
      </c>
      <c r="AB9" s="221" t="str">
        <f>IF($AA14&gt;$AA9, IFERROR(MATCH($AA9, $AA$13:$AA14, 0)-1, ROW($AB$13)-ROW()), "")</f>
        <v/>
      </c>
      <c r="AC9" s="230">
        <f t="shared" si="2"/>
        <v>-1</v>
      </c>
      <c r="AD9" s="231" t="str">
        <f t="shared" si="3"/>
        <v/>
      </c>
      <c r="AE9" s="94" t="str">
        <f t="shared" si="4"/>
        <v/>
      </c>
    </row>
    <row r="10" spans="1:57" s="221" customFormat="1" ht="52.5" customHeight="1" x14ac:dyDescent="0.25">
      <c r="A10" s="148" t="str">
        <f t="shared" si="0"/>
        <v/>
      </c>
      <c r="B10" s="225"/>
      <c r="C10" s="225"/>
      <c r="D10" s="225"/>
      <c r="E10" s="225"/>
      <c r="F10" s="225"/>
      <c r="G10" s="225"/>
      <c r="H10" s="225" t="s">
        <v>227</v>
      </c>
      <c r="I10" s="225"/>
      <c r="J10" s="225"/>
      <c r="L10" s="226">
        <v>15</v>
      </c>
      <c r="M10" s="158">
        <f>IF(L10&lt;&gt;"n.v.t.", VLOOKUP($L10, Balans!$L$5:$O$100, 2, FALSE), "n.v.t.")</f>
        <v>0</v>
      </c>
      <c r="N10" s="227"/>
      <c r="Y10" s="229">
        <v>1</v>
      </c>
      <c r="AA10" s="229">
        <f t="shared" si="1"/>
        <v>6</v>
      </c>
      <c r="AB10" s="221" t="str">
        <f>IF($AA15&gt;$AA10, IFERROR(MATCH($AA10, $AA$13:$AA15, 0)-1, ROW($AB$13)-ROW()), "")</f>
        <v/>
      </c>
      <c r="AC10" s="230">
        <f t="shared" si="2"/>
        <v>-1</v>
      </c>
      <c r="AD10" s="231" t="str">
        <f t="shared" si="3"/>
        <v/>
      </c>
      <c r="AE10" s="94" t="str">
        <f t="shared" si="4"/>
        <v/>
      </c>
    </row>
    <row r="11" spans="1:57" s="221" customFormat="1" ht="52.5" customHeight="1" x14ac:dyDescent="0.25">
      <c r="A11" s="148" t="str">
        <f t="shared" si="0"/>
        <v/>
      </c>
      <c r="B11" s="225"/>
      <c r="C11" s="225"/>
      <c r="D11" s="225"/>
      <c r="E11" s="225"/>
      <c r="F11" s="225"/>
      <c r="G11" s="225"/>
      <c r="H11" s="225" t="s">
        <v>229</v>
      </c>
      <c r="I11" s="225"/>
      <c r="J11" s="225"/>
      <c r="L11" s="226" t="s">
        <v>230</v>
      </c>
      <c r="M11" s="158">
        <f>IF(L11&lt;&gt;"n.v.t.", VLOOKUP($L11, Balans!$L$5:$O$100, 2, FALSE), "n.v.t.")</f>
        <v>0</v>
      </c>
      <c r="N11" s="227"/>
      <c r="Y11" s="229">
        <v>1</v>
      </c>
      <c r="AA11" s="229">
        <f t="shared" si="1"/>
        <v>6</v>
      </c>
      <c r="AB11" s="221" t="str">
        <f>IF($AA16&gt;$AA11, IFERROR(MATCH($AA11, $AA$13:$AA16, 0)-1, ROW($AB$13)-ROW()), "")</f>
        <v/>
      </c>
      <c r="AC11" s="230">
        <f t="shared" si="2"/>
        <v>-1</v>
      </c>
      <c r="AD11" s="231" t="str">
        <f t="shared" si="3"/>
        <v/>
      </c>
      <c r="AE11" s="94" t="str">
        <f t="shared" si="4"/>
        <v/>
      </c>
    </row>
    <row r="12" spans="1:57" s="221" customFormat="1" ht="52.5" customHeight="1" x14ac:dyDescent="0.25">
      <c r="A12" s="148" t="str">
        <f t="shared" si="0"/>
        <v/>
      </c>
      <c r="B12" s="225"/>
      <c r="C12" s="225"/>
      <c r="D12" s="225"/>
      <c r="E12" s="225"/>
      <c r="F12" s="225"/>
      <c r="G12" s="225"/>
      <c r="H12" s="225" t="s">
        <v>213</v>
      </c>
      <c r="I12" s="225"/>
      <c r="J12" s="225"/>
      <c r="L12" s="226" t="s">
        <v>260</v>
      </c>
      <c r="M12" s="158">
        <f>IF(L12&lt;&gt;"n.v.t.", VLOOKUP($L12, Balans!$L$5:$O$100, 2, FALSE), "n.v.t.")</f>
        <v>0</v>
      </c>
      <c r="N12" s="227"/>
      <c r="Y12" s="229">
        <v>1</v>
      </c>
      <c r="AA12" s="229">
        <f t="shared" si="1"/>
        <v>6</v>
      </c>
      <c r="AB12" s="221" t="str">
        <f>IF($AA17&gt;$AA12, IFERROR(MATCH($AA12, $AA$13:$AA17, 0)-1, ROW($AB$13)-ROW()), "")</f>
        <v/>
      </c>
      <c r="AC12" s="230">
        <f t="shared" si="2"/>
        <v>-1</v>
      </c>
      <c r="AD12" s="231" t="str">
        <f t="shared" si="3"/>
        <v/>
      </c>
      <c r="AE12" s="94" t="str">
        <f t="shared" si="4"/>
        <v/>
      </c>
    </row>
    <row r="13" spans="1:57" s="221" customFormat="1" ht="52.5" customHeight="1" x14ac:dyDescent="0.25">
      <c r="A13" s="148" t="str">
        <f t="shared" si="0"/>
        <v/>
      </c>
      <c r="B13" s="225"/>
      <c r="C13" s="225"/>
      <c r="D13" s="225"/>
      <c r="E13" s="225"/>
      <c r="F13" s="225"/>
      <c r="G13" s="225"/>
      <c r="H13" s="225" t="s">
        <v>336</v>
      </c>
      <c r="I13" s="225"/>
      <c r="J13" s="225"/>
      <c r="L13" s="226" t="s">
        <v>84</v>
      </c>
      <c r="M13" s="158" t="str">
        <f>IF(L13&lt;&gt;"n.v.t.", VLOOKUP($L13, Balans!$L$5:$O$100, 2, FALSE), "n.v.t.")</f>
        <v>n.v.t.</v>
      </c>
      <c r="N13" s="227"/>
      <c r="Y13" s="229">
        <v>0</v>
      </c>
      <c r="AA13" s="229">
        <f t="shared" si="1"/>
        <v>6</v>
      </c>
      <c r="AB13" s="221" t="str">
        <f>IF($AA18&gt;$AA13, IFERROR(MATCH($AA13, $AA$13:$AA18, 0)-1, ROW($AB$13)-ROW()), "")</f>
        <v/>
      </c>
      <c r="AC13" s="230">
        <f t="shared" si="2"/>
        <v>0</v>
      </c>
      <c r="AD13" s="231" t="str">
        <f t="shared" si="3"/>
        <v/>
      </c>
      <c r="AE13" s="94" t="str">
        <f t="shared" si="4"/>
        <v/>
      </c>
    </row>
    <row r="14" spans="1:57" ht="14.65" customHeight="1" x14ac:dyDescent="0.2">
      <c r="A14" s="232"/>
      <c r="B14" s="233"/>
      <c r="C14" s="234"/>
      <c r="D14" s="233"/>
      <c r="E14" s="234"/>
      <c r="F14" s="233"/>
      <c r="G14" s="234"/>
      <c r="H14" s="233"/>
      <c r="I14" s="234"/>
      <c r="J14" s="233"/>
      <c r="K14" s="234"/>
      <c r="L14" s="233"/>
      <c r="M14" s="234"/>
      <c r="N14" s="234"/>
      <c r="O14" s="234"/>
      <c r="P14" s="233"/>
      <c r="Q14" s="234"/>
      <c r="R14" s="233"/>
      <c r="S14" s="234"/>
      <c r="T14" s="233"/>
      <c r="U14" s="234"/>
      <c r="V14" s="233"/>
      <c r="W14" s="234"/>
      <c r="X14" s="235"/>
      <c r="Y14" s="235"/>
      <c r="Z14" s="235"/>
      <c r="AA14" s="235"/>
      <c r="AB14" s="235"/>
      <c r="AC14" s="235"/>
      <c r="AD14" s="236" t="s">
        <v>13</v>
      </c>
      <c r="AE14" s="126"/>
    </row>
    <row r="15" spans="1:57" ht="14.65" customHeight="1" x14ac:dyDescent="0.25">
      <c r="B15" s="220"/>
      <c r="C15" s="220"/>
      <c r="D15" s="220"/>
      <c r="E15" s="220"/>
      <c r="F15" s="220"/>
      <c r="G15" s="220"/>
      <c r="H15" s="220"/>
      <c r="I15" s="220"/>
      <c r="J15" s="220"/>
      <c r="L15" s="220"/>
      <c r="M15" s="220"/>
      <c r="N15" s="220"/>
      <c r="AD15">
        <f>COUNTA($AE$6:$AE$13)-COUNTBLANK($AE$6:$AE$13)</f>
        <v>0</v>
      </c>
      <c r="AE15" s="220"/>
    </row>
    <row r="16" spans="1:57" s="44" customFormat="1" ht="14.65" customHeight="1" x14ac:dyDescent="0.2">
      <c r="A16" s="221"/>
      <c r="B16" s="237"/>
      <c r="C16" s="92" t="s">
        <v>134</v>
      </c>
      <c r="E16" s="237"/>
      <c r="F16" s="237"/>
      <c r="G16" s="237"/>
      <c r="H16" s="237"/>
      <c r="I16" s="237"/>
      <c r="J16" s="237"/>
      <c r="K16" s="220"/>
      <c r="L16" s="218"/>
      <c r="M16" s="219"/>
      <c r="N16" s="219"/>
      <c r="O16" s="220"/>
      <c r="P16" s="220"/>
      <c r="Q16" s="220"/>
      <c r="R16" s="220"/>
      <c r="S16" s="220"/>
      <c r="T16" s="220"/>
      <c r="U16" s="220"/>
      <c r="V16" s="220"/>
      <c r="W16" s="220"/>
      <c r="X16" s="220"/>
      <c r="Y16" s="220"/>
      <c r="Z16" s="220"/>
      <c r="AA16" s="220"/>
      <c r="AB16" s="220"/>
      <c r="AC16" s="220"/>
      <c r="AD16" s="220"/>
      <c r="AE16" s="103"/>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row>
    <row r="17" spans="1:57" s="44" customFormat="1" ht="14.65" customHeight="1" x14ac:dyDescent="0.2">
      <c r="A17" s="221"/>
      <c r="B17" s="237"/>
      <c r="C17" s="92" t="s">
        <v>135</v>
      </c>
      <c r="E17" s="237"/>
      <c r="F17" s="237"/>
      <c r="G17" s="237"/>
      <c r="H17" s="237"/>
      <c r="I17" s="237"/>
      <c r="J17" s="237"/>
      <c r="K17" s="220"/>
      <c r="L17" s="218"/>
      <c r="M17" s="219"/>
      <c r="N17" s="219"/>
      <c r="O17" s="220"/>
      <c r="P17" s="220"/>
      <c r="Q17" s="220"/>
      <c r="R17" s="220"/>
      <c r="S17" s="220"/>
      <c r="T17" s="220"/>
      <c r="U17" s="220"/>
      <c r="V17" s="220"/>
      <c r="W17" s="220"/>
      <c r="X17" s="220"/>
      <c r="Y17" s="220"/>
      <c r="Z17" s="220"/>
      <c r="AA17" s="220"/>
      <c r="AB17" s="220"/>
      <c r="AC17" s="220"/>
      <c r="AD17" s="220"/>
      <c r="AE17" s="103"/>
      <c r="AF17" s="220"/>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220"/>
    </row>
  </sheetData>
  <sheetProtection algorithmName="SHA-512" hashValue="Xt2ocmEi1/+Oi//hYfYpcToZvoJolq6y0wp5dcepUoJOdi/KmUyNATi6dRJ/UdTkaHTDS01vDcrZWMGORv3Fyw==" saltValue="aMvshb4bTtzKXl4GHZt7fQ==" spinCount="100000" sheet="1" objects="1" scenarios="1" selectLockedCells="1"/>
  <mergeCells count="1">
    <mergeCell ref="G2:K3"/>
  </mergeCells>
  <conditionalFormatting sqref="B5:V13">
    <cfRule type="expression" dxfId="115" priority="8">
      <formula>$AA5=1</formula>
    </cfRule>
  </conditionalFormatting>
  <conditionalFormatting sqref="C5:U13">
    <cfRule type="expression" dxfId="114" priority="9">
      <formula>$AA5=2</formula>
    </cfRule>
  </conditionalFormatting>
  <conditionalFormatting sqref="D5:T13">
    <cfRule type="expression" dxfId="113" priority="10">
      <formula>$AA5=3</formula>
    </cfRule>
  </conditionalFormatting>
  <conditionalFormatting sqref="E5:S13">
    <cfRule type="expression" dxfId="112" priority="11">
      <formula>$AA5=4</formula>
    </cfRule>
  </conditionalFormatting>
  <conditionalFormatting sqref="F5:R13">
    <cfRule type="expression" dxfId="111" priority="12">
      <formula>$AA5=5</formula>
    </cfRule>
  </conditionalFormatting>
  <conditionalFormatting sqref="G5:Q13">
    <cfRule type="expression" dxfId="110" priority="13">
      <formula>$AA5=6</formula>
    </cfRule>
  </conditionalFormatting>
  <conditionalFormatting sqref="H5:P13">
    <cfRule type="expression" dxfId="109" priority="14">
      <formula>$AA5=7</formula>
    </cfRule>
  </conditionalFormatting>
  <conditionalFormatting sqref="I5:O13">
    <cfRule type="expression" dxfId="108" priority="15">
      <formula>$AA5=8</formula>
    </cfRule>
  </conditionalFormatting>
  <conditionalFormatting sqref="N5:N13">
    <cfRule type="expression" dxfId="107" priority="4">
      <formula>$AC5=-1</formula>
    </cfRule>
    <cfRule type="expression" dxfId="106" priority="5">
      <formula>AND($AC5=1, $N5&lt;&gt;"")</formula>
    </cfRule>
    <cfRule type="expression" dxfId="105" priority="6">
      <formula>$AC5=0</formula>
    </cfRule>
    <cfRule type="expression" dxfId="104" priority="7">
      <formula>$AC5=1</formula>
    </cfRule>
  </conditionalFormatting>
  <conditionalFormatting sqref="Y5:Z13">
    <cfRule type="expression" dxfId="103" priority="1">
      <formula>_xlfn.ISFORMULA(Y5)</formula>
    </cfRule>
    <cfRule type="expression" dxfId="102" priority="2">
      <formula>Y5&lt;&gt;""</formula>
    </cfRule>
  </conditionalFormatting>
  <conditionalFormatting sqref="AE5:BE13">
    <cfRule type="expression" dxfId="101" priority="3">
      <formula>$AE5&lt;&gt;""</formula>
    </cfRule>
  </conditionalFormatting>
  <pageMargins left="0.70866141732283472" right="0.70866141732283472" top="0.74803149606299213" bottom="0.74803149606299213" header="0.31496062992125984" footer="0.31496062992125984"/>
  <pageSetup paperSize="9" scale="47" fitToHeight="0" orientation="portrait" r:id="rId1"/>
  <headerFooter>
    <oddHeader>&amp;L&amp;G&amp;R&amp;A</oddHeader>
    <oddFooter>Pagina &amp;P van &amp;N</oddFooter>
  </headerFooter>
  <drawing r:id="rId2"/>
  <legacy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4C45E-7D24-46AB-95B6-495232C69C68}">
  <sheetPr codeName="Blad7">
    <pageSetUpPr fitToPage="1"/>
  </sheetPr>
  <dimension ref="A1:CG150"/>
  <sheetViews>
    <sheetView showGridLines="0" zoomScaleNormal="100" workbookViewId="0">
      <pane xSplit="1" ySplit="4" topLeftCell="B5" activePane="bottomRight" state="frozen"/>
      <selection pane="topRight" activeCell="B1" sqref="B1"/>
      <selection pane="bottomLeft" activeCell="A5" sqref="A5"/>
      <selection pane="bottomRight"/>
    </sheetView>
  </sheetViews>
  <sheetFormatPr defaultColWidth="8.7109375" defaultRowHeight="14.65" customHeight="1" x14ac:dyDescent="0.2"/>
  <cols>
    <col min="1" max="1" width="2.42578125" style="25" customWidth="1"/>
    <col min="2" max="2" width="1.28515625" style="43" customWidth="1"/>
    <col min="3" max="4" width="1.28515625" style="44" customWidth="1"/>
    <col min="5" max="9" width="1.28515625" style="43" customWidth="1"/>
    <col min="10" max="10" width="36.42578125" style="43" customWidth="1"/>
    <col min="11" max="11" width="46.42578125" style="25" customWidth="1"/>
    <col min="12" max="12" width="10.7109375" style="127" customWidth="1"/>
    <col min="13" max="14" width="16.42578125" style="100" customWidth="1"/>
    <col min="15" max="15" width="16.42578125" style="101" customWidth="1"/>
    <col min="16" max="16" width="1.28515625" style="25" customWidth="1"/>
    <col min="17" max="23" width="1.28515625" style="25" hidden="1" customWidth="1"/>
    <col min="24" max="24" width="2.42578125" style="25" hidden="1" customWidth="1"/>
    <col min="25" max="26" width="9.28515625" style="25" hidden="1" customWidth="1"/>
    <col min="27" max="38" width="9" style="25" hidden="1" customWidth="1"/>
    <col min="39" max="40" width="9.28515625" style="25" hidden="1" customWidth="1"/>
    <col min="41" max="44" width="9" style="25" hidden="1" customWidth="1"/>
    <col min="45" max="48" width="9" style="102" hidden="1" customWidth="1"/>
    <col min="49" max="58" width="9" style="25" hidden="1" customWidth="1"/>
    <col min="59" max="59" width="2.42578125" style="103" customWidth="1"/>
    <col min="60" max="68" width="8.7109375" style="25" customWidth="1"/>
    <col min="69" max="16384" width="8.7109375" style="25"/>
  </cols>
  <sheetData>
    <row r="1" spans="1:85" ht="24" customHeight="1" x14ac:dyDescent="0.2">
      <c r="A1" s="40"/>
      <c r="B1" s="41"/>
      <c r="C1" s="41"/>
      <c r="D1" s="41"/>
      <c r="E1" s="41"/>
      <c r="F1" s="41"/>
      <c r="G1" s="41"/>
      <c r="H1" s="41"/>
      <c r="I1" s="41"/>
      <c r="J1" s="41"/>
      <c r="K1" s="150"/>
      <c r="L1" s="150"/>
      <c r="Y1" s="148" t="str">
        <f ca="1">IF(SUM(AG148:AI148, AS148:AT148, AW148:AZ148)=1, Fout_zonder_rij_enkel, IF(SUM(AG148:AI148, AS148:AT148, AW148:AZ148)&gt;1, SUM(AG148:AI148, AS148:AT148, AW148:AZ148)&amp;Fout_zonder_rij_meer, IF(SUM(Y148, AD148:AF148)&lt;&gt;0, "Vul het blad in.", "")))</f>
        <v>Vul het blad in.</v>
      </c>
    </row>
    <row r="2" spans="1:85" customFormat="1" ht="14.1" customHeight="1" x14ac:dyDescent="0.25">
      <c r="B2" s="254" t="str">
        <f>"RESULTATENREKENING "&amp;Datum_werkingsjaar</f>
        <v>RESULTATENREKENING 2024</v>
      </c>
      <c r="C2" s="254"/>
      <c r="D2" s="254"/>
      <c r="E2" s="254"/>
      <c r="F2" s="254"/>
      <c r="G2" s="254"/>
      <c r="H2" s="254"/>
      <c r="I2" s="254"/>
      <c r="J2" s="254"/>
      <c r="K2" s="150"/>
      <c r="L2" s="151" t="s">
        <v>288</v>
      </c>
      <c r="M2" s="255"/>
      <c r="N2" s="256"/>
      <c r="O2" s="257"/>
      <c r="Y2" s="202" t="s">
        <v>369</v>
      </c>
      <c r="AD2" s="25" t="s">
        <v>370</v>
      </c>
      <c r="AM2" s="202" t="s">
        <v>371</v>
      </c>
      <c r="BG2" s="76" t="str" cm="1">
        <f t="array" ref="BG2">IF(M2&lt;&gt;"", IF(Structuur_werking=Structuur_werking_enkel, "ⓘ Bij financiële inbreng enkel door uitvoerende organisatie is kolom 'O' niet van toepassing.", ""), "← Maak een keuze in veld 'M2' vooraleer u de tabel onderaan invult. ")</f>
        <v xml:space="preserve">← Maak een keuze in veld 'M2' vooraleer u de tabel onderaan invult. </v>
      </c>
    </row>
    <row r="3" spans="1:85" s="31" customFormat="1" ht="9.6" customHeight="1" x14ac:dyDescent="0.25">
      <c r="B3" s="254"/>
      <c r="C3" s="254"/>
      <c r="D3" s="254"/>
      <c r="E3" s="254"/>
      <c r="F3" s="254"/>
      <c r="G3" s="254"/>
      <c r="H3" s="254"/>
      <c r="I3" s="254"/>
      <c r="J3" s="254"/>
      <c r="K3" s="78"/>
      <c r="L3" s="78"/>
      <c r="M3"/>
      <c r="N3"/>
      <c r="O3"/>
      <c r="Y3" s="203" t="s">
        <v>372</v>
      </c>
      <c r="Z3" s="79" t="s">
        <v>92</v>
      </c>
      <c r="AA3" s="25"/>
      <c r="AB3" s="79" t="s">
        <v>300</v>
      </c>
      <c r="AC3" s="25"/>
      <c r="AD3" s="212" t="b" cm="1">
        <f t="array" ref="AD3">Structuur_werking&lt;&gt;""</f>
        <v>0</v>
      </c>
      <c r="AE3" s="40" t="b" cm="1">
        <f t="array" ref="AE3">Structuur_werking&lt;&gt;""</f>
        <v>0</v>
      </c>
      <c r="AF3" s="40" t="b" cm="1">
        <f t="array" ref="AF3">Structuur_werking=Structuur_werking_dubbel</f>
        <v>0</v>
      </c>
      <c r="AG3" s="79" t="s">
        <v>302</v>
      </c>
      <c r="AH3" s="25"/>
      <c r="AI3" s="25"/>
      <c r="AJ3" s="79" t="s">
        <v>301</v>
      </c>
      <c r="AK3" s="25"/>
      <c r="AL3" s="25"/>
      <c r="AM3" s="203" t="s">
        <v>133</v>
      </c>
      <c r="AN3" s="25"/>
      <c r="AO3" s="79" t="s">
        <v>129</v>
      </c>
      <c r="AP3" s="25"/>
      <c r="AQ3" s="25" t="s">
        <v>126</v>
      </c>
      <c r="AR3" s="25"/>
      <c r="AS3" s="106" t="s">
        <v>20</v>
      </c>
      <c r="AT3" s="102"/>
      <c r="AU3" s="102" t="s">
        <v>136</v>
      </c>
      <c r="AV3" s="102"/>
      <c r="AW3" s="25" t="s">
        <v>128</v>
      </c>
      <c r="AX3" s="25"/>
      <c r="AY3" s="25" t="s">
        <v>373</v>
      </c>
      <c r="AZ3" s="25"/>
      <c r="BA3" s="25"/>
      <c r="BB3" s="25"/>
      <c r="BC3" s="79" t="s">
        <v>14</v>
      </c>
      <c r="BD3" s="25"/>
      <c r="BE3" s="25"/>
      <c r="BF3" s="25"/>
      <c r="BG3" s="103"/>
    </row>
    <row r="4" spans="1:85" s="111" customFormat="1" ht="14.65" customHeight="1" x14ac:dyDescent="0.25">
      <c r="A4" s="75"/>
      <c r="B4" s="107" t="s">
        <v>40</v>
      </c>
      <c r="C4" s="107"/>
      <c r="D4" s="107"/>
      <c r="E4" s="107"/>
      <c r="F4" s="107"/>
      <c r="G4" s="107"/>
      <c r="H4" s="107"/>
      <c r="I4" s="107"/>
      <c r="J4" s="107"/>
      <c r="K4" s="75"/>
      <c r="L4" s="107" t="s">
        <v>0</v>
      </c>
      <c r="M4" s="129" t="str" cm="1">
        <f t="array" ref="M4">IF(Structuur_werking&lt;&gt;"", "Totaal", "")</f>
        <v/>
      </c>
      <c r="N4" s="108" t="str" cm="1">
        <f t="array" ref="N4">IF(Structuur_werking&lt;&gt;"", "SCVW-werking", "")</f>
        <v/>
      </c>
      <c r="O4" s="108" t="str" cm="1">
        <f t="array" ref="O4">IF(Structuur_werking&lt;&gt;"", IF(Structuur_werking=Structuur_werking_dubbel, "Andere werking", "n.v.t."), "")</f>
        <v/>
      </c>
      <c r="P4" s="75"/>
      <c r="Q4" s="75"/>
      <c r="R4" s="75"/>
      <c r="S4" s="75"/>
      <c r="T4" s="75"/>
      <c r="U4" s="75"/>
      <c r="V4" s="75"/>
      <c r="W4" s="75"/>
      <c r="X4" s="75"/>
      <c r="Y4" s="206" t="s">
        <v>374</v>
      </c>
      <c r="Z4" s="80" t="str">
        <f>"""+"" én ""-"""</f>
        <v>"+" én "-"</v>
      </c>
      <c r="AA4" s="45" t="str">
        <f xml:space="preserve"> "Enkel ""-"""</f>
        <v>Enkel "-"</v>
      </c>
      <c r="AB4" s="80" t="str">
        <f>SUBSTITUTE(ADDRESS(1, COLUMN(N3), 4, 1), "1", "")</f>
        <v>N</v>
      </c>
      <c r="AC4" s="45" t="str">
        <f>SUBSTITUTE(ADDRESS(1, COLUMN(O3), 4, 1), "1", "")</f>
        <v>O</v>
      </c>
      <c r="AD4" s="80" t="str">
        <f>SUBSTITUTE(ADDRESS(1, COLUMN(M4), 4, 1), "1", "")</f>
        <v>M</v>
      </c>
      <c r="AE4" s="45" t="str">
        <f>SUBSTITUTE(ADDRESS(1, COLUMN(N3), 4, 1), "1", "")</f>
        <v>N</v>
      </c>
      <c r="AF4" s="45" t="str">
        <f>SUBSTITUTE(ADDRESS(1, COLUMN(O3), 4, 1), "1", "")</f>
        <v>O</v>
      </c>
      <c r="AG4" s="80" t="str">
        <f>SUBSTITUTE(ADDRESS(1, COLUMN(M4), 4, 1), "1", "")</f>
        <v>M</v>
      </c>
      <c r="AH4" s="45" t="str">
        <f>SUBSTITUTE(ADDRESS(1, COLUMN(N3), 4, 1), "1", "")</f>
        <v>N</v>
      </c>
      <c r="AI4" s="45" t="str">
        <f>SUBSTITUTE(ADDRESS(1, COLUMN(O3), 4, 1), "1", "")</f>
        <v>O</v>
      </c>
      <c r="AJ4" s="80" t="str">
        <f>SUBSTITUTE(ADDRESS(1, COLUMN(M4), 4, 1), "1", "")</f>
        <v>M</v>
      </c>
      <c r="AK4" s="45" t="str">
        <f>SUBSTITUTE(ADDRESS(1, COLUMN(N4), 4, 1), "1", "")</f>
        <v>N</v>
      </c>
      <c r="AL4" s="45" t="str">
        <f>SUBSTITUTE(ADDRESS(1, COLUMN(O4), 4, 1), "1", "")</f>
        <v>O</v>
      </c>
      <c r="AM4" s="206" t="s">
        <v>1</v>
      </c>
      <c r="AN4" s="45" t="s">
        <v>2</v>
      </c>
      <c r="AO4" s="81" t="str">
        <f>SUBSTITUTE(ADDRESS(1, COLUMN(N3), 4, 1), "1", "")</f>
        <v>N</v>
      </c>
      <c r="AP4" s="46" t="str">
        <f>SUBSTITUTE(ADDRESS(1, COLUMN(O3), 4, 1), "1", "")</f>
        <v>O</v>
      </c>
      <c r="AQ4" s="90" t="str">
        <f>SUBSTITUTE(ADDRESS(1, COLUMN(N3), 4, 1), "1", "")</f>
        <v>N</v>
      </c>
      <c r="AR4" s="46" t="str">
        <f>SUBSTITUTE(ADDRESS(1, COLUMN(O3), 4, 1), "1", "")</f>
        <v>O</v>
      </c>
      <c r="AS4" s="82" t="str">
        <f>SUBSTITUTE(ADDRESS(1, COLUMN(N3), 4, 1), "1", "")</f>
        <v>N</v>
      </c>
      <c r="AT4" s="47" t="str">
        <f>SUBSTITUTE(ADDRESS(1, COLUMN(O3), 4, 1), "1", "")</f>
        <v>O</v>
      </c>
      <c r="AU4" s="84" t="str">
        <f>SUBSTITUTE(ADDRESS(1, COLUMN(N3), 4, 1), "1", "")</f>
        <v>N</v>
      </c>
      <c r="AV4" s="47" t="str">
        <f>SUBSTITUTE(ADDRESS(1, COLUMN(O3), 4, 1), "1", "")</f>
        <v>O</v>
      </c>
      <c r="AW4" s="86" t="str">
        <f>SUBSTITUTE(ADDRESS(1, COLUMN(N3), 4, 1), "1", "")</f>
        <v>N</v>
      </c>
      <c r="AX4" s="45" t="str">
        <f>SUBSTITUTE(ADDRESS(1, COLUMN(O3), 4, 1), "1", "")</f>
        <v>O</v>
      </c>
      <c r="AY4" s="165" t="str">
        <f>SUBSTITUTE(ADDRESS(1, COLUMN(N3), 4, 1), "1", "")</f>
        <v>N</v>
      </c>
      <c r="AZ4" s="45" t="str">
        <f>SUBSTITUTE(ADDRESS(1, COLUMN(O3), 4, 1), "1", "")</f>
        <v>O</v>
      </c>
      <c r="BA4" s="109" t="s">
        <v>375</v>
      </c>
      <c r="BB4" s="88" t="s">
        <v>30</v>
      </c>
      <c r="BC4" s="80" t="str">
        <f>SUBSTITUTE(ADDRESS(1, COLUMN(N3), 4, 1), "1", "")</f>
        <v>N</v>
      </c>
      <c r="BD4" s="45" t="str">
        <f>SUBSTITUTE(ADDRESS(1, COLUMN(O3), 4, 1), "1", "")</f>
        <v>O</v>
      </c>
      <c r="BE4" s="109" t="s">
        <v>31</v>
      </c>
      <c r="BF4" s="45" t="s">
        <v>85</v>
      </c>
      <c r="BG4" s="110"/>
      <c r="CG4" s="99" t="s">
        <v>141</v>
      </c>
    </row>
    <row r="5" spans="1:85" s="27" customFormat="1" ht="14.25" customHeight="1" x14ac:dyDescent="0.25">
      <c r="A5" s="76" t="str">
        <f ca="1">IF(BB5&lt;&gt;"", "✘", "")</f>
        <v/>
      </c>
      <c r="B5" s="112"/>
      <c r="C5" s="112" t="s">
        <v>50</v>
      </c>
      <c r="D5" s="112"/>
      <c r="E5" s="112"/>
      <c r="F5" s="112"/>
      <c r="G5" s="112"/>
      <c r="H5" s="112"/>
      <c r="I5" s="112"/>
      <c r="J5" s="112"/>
      <c r="K5" s="30"/>
      <c r="L5" s="113" t="s">
        <v>70</v>
      </c>
      <c r="M5" s="213">
        <f t="shared" ref="M5:M34" si="0">IF(_xlfn.CONCAT(N5:O5)&lt;&gt;"", SUM(N5:O5), "")</f>
        <v>0</v>
      </c>
      <c r="N5" s="114">
        <f>SUM(N6,N26:N28,N76:N77)</f>
        <v>0</v>
      </c>
      <c r="O5" s="114">
        <f>SUM(O6,O26:O28,O76:O77)</f>
        <v>0</v>
      </c>
      <c r="P5" s="30"/>
      <c r="Q5" s="30"/>
      <c r="R5" s="30"/>
      <c r="S5" s="30"/>
      <c r="T5" s="30"/>
      <c r="U5" s="30"/>
      <c r="Y5" s="207">
        <f>IF(AD$3, IF(AND(
IF(AE$3, N5&lt;&gt;0, TRUE),
IF(AF$3, O5&lt;&gt;0, TRUE)),
0, 1), 1)</f>
        <v>1</v>
      </c>
      <c r="Z5" s="91"/>
      <c r="AB5" s="172"/>
      <c r="AC5" s="173"/>
      <c r="AD5" s="27">
        <f>IF(AD$3, 0, -1)</f>
        <v>-1</v>
      </c>
      <c r="AE5" s="27">
        <f>IF(AE$3, 0, -1)</f>
        <v>-1</v>
      </c>
      <c r="AF5" s="27">
        <f t="shared" ref="AF5:AF15" si="1">IF(AF$3, 0, -1)</f>
        <v>-1</v>
      </c>
      <c r="AG5" s="91"/>
      <c r="AJ5" s="91"/>
      <c r="AM5" s="207">
        <f t="shared" ref="AM5" si="2">IF(C5&lt;&gt;"",1,IF(D5&lt;&gt;"",2,IF(E5&lt;&gt;"",3,IF(F5&lt;&gt;"",4,IF(G5&lt;&gt;"",5,IF(H5&lt;&gt;"",6,IF(I5&lt;&gt;"",7,IF(J5&lt;&gt;"",8))))))))</f>
        <v>1</v>
      </c>
      <c r="AN5" s="27">
        <f>IF($AM6&gt;$AM5, IFERROR(MATCH($AM5, $AM6:$AM$146, 0)-1, ROW($AN$146)-ROW()), "")</f>
        <v>72</v>
      </c>
      <c r="AO5" s="91" t="str">
        <f t="shared" ref="AO5" ca="1" si="3">IF(AE5&lt;&gt;-1, IF(AB5&lt;&gt;"", AB5, IF($AN5&lt;&gt;"", SUMIF(OFFSET($AM5, 1, 0, $AN5), $AM5+1, OFFSET(N5, 1, 0, $AN5)), N5)), "")</f>
        <v/>
      </c>
      <c r="AP5" s="27" t="str">
        <f t="shared" ref="AP5" ca="1" si="4">IF(AF5&lt;&gt;-1, IF(AC5&lt;&gt;"", AC5, IF($AN5&lt;&gt;"", SUMIF(OFFSET($AM5, 1, 0, $AN5), $AM5+1, OFFSET(O5, 1, 0, $AN5)), O5)), "")</f>
        <v/>
      </c>
      <c r="AQ5" s="87" t="str">
        <f t="shared" ref="AQ5" ca="1" si="5">IF(AO5&lt;&gt;0, AO5, N5)</f>
        <v/>
      </c>
      <c r="AR5" s="27" t="str">
        <f t="shared" ref="AR5" ca="1" si="6">IF(AP5&lt;&gt;0, AP5, O5)</f>
        <v/>
      </c>
      <c r="AS5" s="83" t="str">
        <f t="shared" ref="AS5" si="7">IF(AE5&lt;&gt;-1, IF(ISTEXT(N5), IFERROR(IF(SEARCH(".", N5)&lt;&gt;0, "| Veld '"&amp;AS$4&amp;ROW()&amp;"': "&amp;Fout_punt), "| Veld '"&amp;AS$4&amp;ROW()&amp;"': "&amp;Fout_geen_getal), IF(N5&lt;&gt;AQ5, "| Veld '"&amp;AS$4&amp;ROW()&amp;"': "&amp;Fout_som&amp;TEXT(AQ5,"#.##0,00 €")&amp;"  ", IF($AA5&lt;&gt;0, IF(N5&gt;0, "| Veld '"&amp;AS$4&amp;ROW()&amp;"': "&amp;Fout_positief, ""), IF($Z5&lt;&gt;1, IF(N5&lt;0, "| Veld '"&amp;AS$4&amp;ROW()&amp;"': "&amp;Fout_negatief, ""), "")))), "")</f>
        <v/>
      </c>
      <c r="AT5" s="30" t="str">
        <f t="shared" ref="AT5" si="8">IF(AF5&lt;&gt;-1, IF(ISTEXT(O5), IFERROR(IF(SEARCH(".", O5)&lt;&gt;0, "| Veld '"&amp;AT$4&amp;ROW()&amp;"': "&amp;Fout_punt), "| Veld '"&amp;AT$4&amp;ROW()&amp;"': "&amp;Fout_geen_getal), IF(O5&lt;&gt;AR5, "| Veld '"&amp;AT$4&amp;ROW()&amp;"': "&amp;Fout_som&amp;TEXT(AR5,"#.##0,00 €")&amp;"  ", IF($AA5&lt;&gt;0, IF(O5&gt;0, "| Veld '"&amp;AT$4&amp;ROW()&amp;"': "&amp;Fout_positief, ""), IF($Z5&lt;&gt;1, IF(O5&lt;0, "| Veld '"&amp;AT$4&amp;ROW()&amp;"': "&amp;Fout_negatief, ""), "")))), "")</f>
        <v/>
      </c>
      <c r="AU5" s="85" t="str">
        <f t="shared" ref="AU5" si="9">IF(AS5&lt;&gt;"", ROW(), "")</f>
        <v/>
      </c>
      <c r="AV5" s="30" t="str">
        <f t="shared" ref="AV5" si="10">IF(AT5&lt;&gt;"", ROW(), "")</f>
        <v/>
      </c>
      <c r="AW5" s="87" t="str">
        <f t="shared" ref="AW5" ca="1" si="11">IF(AO5&lt;&gt;AQ5, "| Veld '"&amp;AW$4&amp;ROW()&amp;"': "&amp;Info_lege_velden, "")</f>
        <v/>
      </c>
      <c r="AX5" s="27" t="str">
        <f t="shared" ref="AX5" ca="1" si="12">IF(AP5&lt;&gt;AR5, "| Veld '"&amp;AX$4&amp;ROW()&amp;"': "&amp;Info_lege_velden, "")</f>
        <v/>
      </c>
      <c r="AY5" s="166" t="str">
        <f t="shared" ref="AY5" si="13">IF(AE5&lt;0, IF(N5&lt;&gt;0, "| Veld '"&amp;AY$4&amp;ROW()&amp;"'"&amp;Fout_redundant, ""), "")</f>
        <v/>
      </c>
      <c r="AZ5" s="27" t="str">
        <f t="shared" ref="AZ5" si="14">IF(AF5&lt;0, IF(O5&lt;&gt;0, "| Veld '"&amp;AZ$4&amp;ROW()&amp;"'"&amp;Fout_redundant, ""), "")</f>
        <v/>
      </c>
      <c r="BA5" s="174"/>
      <c r="BB5" s="89" t="str">
        <f t="shared" ref="BB5" ca="1" si="15">_xlfn.CONCAT(AS5:AT5,AW5:AX5,AY5:AZ5,AG5:AI5)</f>
        <v/>
      </c>
      <c r="BC5" s="116" t="str">
        <f t="shared" ref="BC5" ca="1" si="16">IF($AN5&lt;&gt;"", IF(SUMIF(OFFSET($AM5, 1, 0, $AN5), "&gt;"&amp;$AM5, OFFSET(AU5, 1, 0, $AN5))&lt;&gt;0, IFERROR( "| Veld '"&amp;BC$4&amp;ROW()&amp;"': "&amp;Waarschuwing_1&amp;_xlfn.TEXTJOIN(" &amp; ", TRUE, OFFSET(AU5,1,0,$AN5))&amp;" in kolom '"&amp;BC$4&amp;"'"&amp;Waarschuwing_2, "| Veld '"&amp;BC$4&amp;ROW()&amp;"': "&amp;Waarschuwing_legacy), ""), "")</f>
        <v/>
      </c>
      <c r="BD5" s="117" t="str">
        <f t="shared" ref="BD5" ca="1" si="17">IF($AN5&lt;&gt;"", IF(SUMIF(OFFSET($AM5, 1, 0, $AN5), "&gt;"&amp;$AM5, OFFSET(AV5, 1, 0, $AN5))&lt;&gt;0, IFERROR( "| Veld '"&amp;BD$4&amp;ROW()&amp;"': "&amp;Waarschuwing_1&amp;_xlfn.TEXTJOIN(" &amp; ", TRUE, OFFSET(AV5,1,0,$AN5))&amp;" in kolom '"&amp;BD$4&amp;"'"&amp;Waarschuwing_2, "| Veld '"&amp;BD$4&amp;ROW()&amp;"': "&amp;Waarschuwing_legacy), ""), "")</f>
        <v/>
      </c>
      <c r="BE5" s="118" t="str">
        <f t="shared" ref="BE5" ca="1" si="18">_xlfn.CONCAT(BC5:BD5, AJ5:AL5)</f>
        <v/>
      </c>
      <c r="BG5" s="28" t="str">
        <f t="shared" ref="BG5:BG68" ca="1" si="19">IF($BB5&lt;&gt;"", $BB5, $BE5)</f>
        <v/>
      </c>
    </row>
    <row r="6" spans="1:85" s="27" customFormat="1" ht="14.25" customHeight="1" x14ac:dyDescent="0.25">
      <c r="A6" s="76" t="str">
        <f t="shared" ref="A6:A69" ca="1" si="20">IF(BB6&lt;&gt;"", "✘", "")</f>
        <v/>
      </c>
      <c r="B6" s="119"/>
      <c r="C6" s="119" t="s">
        <v>35</v>
      </c>
      <c r="D6" s="119" t="s">
        <v>5</v>
      </c>
      <c r="E6" s="119"/>
      <c r="F6" s="119"/>
      <c r="G6" s="119"/>
      <c r="H6" s="119"/>
      <c r="I6" s="119"/>
      <c r="J6" s="119"/>
      <c r="L6" s="120">
        <v>70</v>
      </c>
      <c r="M6" s="213">
        <f t="shared" si="0"/>
        <v>0</v>
      </c>
      <c r="N6" s="121">
        <f>SUM(N7,N13,N20:N21,N25:N25)</f>
        <v>0</v>
      </c>
      <c r="O6" s="121">
        <f>SUM(O7,O13,O20:O21,O25:O25)</f>
        <v>0</v>
      </c>
      <c r="Y6" s="207"/>
      <c r="Z6" s="91"/>
      <c r="AB6" s="172"/>
      <c r="AC6" s="173"/>
      <c r="AD6" s="91">
        <f t="shared" ref="AD6:AF30" si="21">IF(AD$3, 0, -1)</f>
        <v>-1</v>
      </c>
      <c r="AE6" s="27">
        <f t="shared" si="21"/>
        <v>-1</v>
      </c>
      <c r="AF6" s="27">
        <f t="shared" si="1"/>
        <v>-1</v>
      </c>
      <c r="AG6" s="91"/>
      <c r="AJ6" s="91"/>
      <c r="AM6" s="207">
        <f t="shared" ref="AM6:AM69" si="22">IF(C6&lt;&gt;"",1,IF(D6&lt;&gt;"",2,IF(E6&lt;&gt;"",3,IF(F6&lt;&gt;"",4,IF(G6&lt;&gt;"",5,IF(H6&lt;&gt;"",6,IF(I6&lt;&gt;"",7,IF(J6&lt;&gt;"",8))))))))</f>
        <v>2</v>
      </c>
      <c r="AN6" s="27">
        <f>IF($AM7&gt;$AM6, IFERROR(MATCH($AM6, $AM7:$AM$146, 0)-1, ROW($AN$146)-ROW()), "")</f>
        <v>19</v>
      </c>
      <c r="AO6" s="91" t="str">
        <f t="shared" ref="AO6:AO69" ca="1" si="23">IF(AE6&lt;&gt;-1, IF(AB6&lt;&gt;"", AB6, IF($AN6&lt;&gt;"", SUMIF(OFFSET($AM6, 1, 0, $AN6), $AM6+1, OFFSET(N6, 1, 0, $AN6)), N6)), "")</f>
        <v/>
      </c>
      <c r="AP6" s="27" t="str">
        <f t="shared" ref="AP6:AP69" ca="1" si="24">IF(AF6&lt;&gt;-1, IF(AC6&lt;&gt;"", AC6, IF($AN6&lt;&gt;"", SUMIF(OFFSET($AM6, 1, 0, $AN6), $AM6+1, OFFSET(O6, 1, 0, $AN6)), O6)), "")</f>
        <v/>
      </c>
      <c r="AQ6" s="87" t="str">
        <f t="shared" ref="AQ6:AQ69" ca="1" si="25">IF(AO6&lt;&gt;0, AO6, N6)</f>
        <v/>
      </c>
      <c r="AR6" s="27" t="str">
        <f t="shared" ref="AR6:AR69" ca="1" si="26">IF(AP6&lt;&gt;0, AP6, O6)</f>
        <v/>
      </c>
      <c r="AS6" s="83" t="str">
        <f t="shared" ref="AS6:AS69" si="27">IF(AE6&lt;&gt;-1, IF(ISTEXT(N6), IFERROR(IF(SEARCH(".", N6)&lt;&gt;0, "| Veld '"&amp;AS$4&amp;ROW()&amp;"': "&amp;Fout_punt), "| Veld '"&amp;AS$4&amp;ROW()&amp;"': "&amp;Fout_geen_getal), IF(N6&lt;&gt;AQ6, "| Veld '"&amp;AS$4&amp;ROW()&amp;"': "&amp;Fout_som&amp;TEXT(AQ6,"#.##0,00 €")&amp;"  ", IF($AA6&lt;&gt;0, IF(N6&gt;0, "| Veld '"&amp;AS$4&amp;ROW()&amp;"': "&amp;Fout_positief, ""), IF($Z6&lt;&gt;1, IF(N6&lt;0, "| Veld '"&amp;AS$4&amp;ROW()&amp;"': "&amp;Fout_negatief, ""), "")))), "")</f>
        <v/>
      </c>
      <c r="AT6" s="30" t="str">
        <f t="shared" ref="AT6:AT69" si="28">IF(AF6&lt;&gt;-1, IF(ISTEXT(O6), IFERROR(IF(SEARCH(".", O6)&lt;&gt;0, "| Veld '"&amp;AT$4&amp;ROW()&amp;"': "&amp;Fout_punt), "| Veld '"&amp;AT$4&amp;ROW()&amp;"': "&amp;Fout_geen_getal), IF(O6&lt;&gt;AR6, "| Veld '"&amp;AT$4&amp;ROW()&amp;"': "&amp;Fout_som&amp;TEXT(AR6,"#.##0,00 €")&amp;"  ", IF($AA6&lt;&gt;0, IF(O6&gt;0, "| Veld '"&amp;AT$4&amp;ROW()&amp;"': "&amp;Fout_positief, ""), IF($Z6&lt;&gt;1, IF(O6&lt;0, "| Veld '"&amp;AT$4&amp;ROW()&amp;"': "&amp;Fout_negatief, ""), "")))), "")</f>
        <v/>
      </c>
      <c r="AU6" s="85" t="str">
        <f t="shared" ref="AU6:AU69" si="29">IF(AS6&lt;&gt;"", ROW(), "")</f>
        <v/>
      </c>
      <c r="AV6" s="30" t="str">
        <f t="shared" ref="AV6:AV69" si="30">IF(AT6&lt;&gt;"", ROW(), "")</f>
        <v/>
      </c>
      <c r="AW6" s="87" t="str">
        <f t="shared" ref="AW6:AW69" ca="1" si="31">IF(AO6&lt;&gt;AQ6, "| Veld '"&amp;AW$4&amp;ROW()&amp;"': "&amp;Info_lege_velden, "")</f>
        <v/>
      </c>
      <c r="AX6" s="27" t="str">
        <f t="shared" ref="AX6:AX69" ca="1" si="32">IF(AP6&lt;&gt;AR6, "| Veld '"&amp;AX$4&amp;ROW()&amp;"': "&amp;Info_lege_velden, "")</f>
        <v/>
      </c>
      <c r="AY6" s="166" t="str">
        <f t="shared" ref="AY6:AY69" si="33">IF(AE6&lt;0, IF(N6&lt;&gt;0, "| Veld '"&amp;AY$4&amp;ROW()&amp;"'"&amp;Fout_redundant, ""), "")</f>
        <v/>
      </c>
      <c r="AZ6" s="27" t="str">
        <f t="shared" ref="AZ6:AZ69" si="34">IF(AF6&lt;0, IF(O6&lt;&gt;0, "| Veld '"&amp;AZ$4&amp;ROW()&amp;"'"&amp;Fout_redundant, ""), "")</f>
        <v/>
      </c>
      <c r="BA6" s="174"/>
      <c r="BB6" s="89" t="str">
        <f t="shared" ref="BB6:BB69" ca="1" si="35">_xlfn.CONCAT(AS6:AT6,AW6:AX6,AY6:AZ6,AG6:AI6)</f>
        <v/>
      </c>
      <c r="BC6" s="116" t="str">
        <f t="shared" ref="BC6:BC69" ca="1" si="36">IF($AN6&lt;&gt;"", IF(SUMIF(OFFSET($AM6, 1, 0, $AN6), "&gt;"&amp;$AM6, OFFSET(AU6, 1, 0, $AN6))&lt;&gt;0, IFERROR( "| Veld '"&amp;BC$4&amp;ROW()&amp;"': "&amp;Waarschuwing_1&amp;_xlfn.TEXTJOIN(" &amp; ", TRUE, OFFSET(AU6,1,0,$AN6))&amp;" in kolom '"&amp;BC$4&amp;"'"&amp;Waarschuwing_2, "| Veld '"&amp;BC$4&amp;ROW()&amp;"': "&amp;Waarschuwing_legacy), ""), "")</f>
        <v/>
      </c>
      <c r="BD6" s="117" t="str">
        <f t="shared" ref="BD6:BD69" ca="1" si="37">IF($AN6&lt;&gt;"", IF(SUMIF(OFFSET($AM6, 1, 0, $AN6), "&gt;"&amp;$AM6, OFFSET(AV6, 1, 0, $AN6))&lt;&gt;0, IFERROR( "| Veld '"&amp;BD$4&amp;ROW()&amp;"': "&amp;Waarschuwing_1&amp;_xlfn.TEXTJOIN(" &amp; ", TRUE, OFFSET(AV6,1,0,$AN6))&amp;" in kolom '"&amp;BD$4&amp;"'"&amp;Waarschuwing_2, "| Veld '"&amp;BD$4&amp;ROW()&amp;"': "&amp;Waarschuwing_legacy), ""), "")</f>
        <v/>
      </c>
      <c r="BE6" s="118" t="str">
        <f t="shared" ref="BE6:BE69" ca="1" si="38">_xlfn.CONCAT(BC6:BD6, AJ6:AL6)</f>
        <v/>
      </c>
      <c r="BG6" s="28" t="str">
        <f t="shared" ca="1" si="19"/>
        <v/>
      </c>
    </row>
    <row r="7" spans="1:85" s="27" customFormat="1" ht="14.25" customHeight="1" x14ac:dyDescent="0.25">
      <c r="A7" s="76" t="str">
        <f t="shared" ca="1" si="20"/>
        <v/>
      </c>
      <c r="B7" s="119"/>
      <c r="C7" s="119" t="s">
        <v>35</v>
      </c>
      <c r="D7" s="27" t="s">
        <v>35</v>
      </c>
      <c r="E7" s="27" t="s">
        <v>93</v>
      </c>
      <c r="L7" s="120">
        <v>700</v>
      </c>
      <c r="M7" s="213">
        <f t="shared" si="0"/>
        <v>0</v>
      </c>
      <c r="N7" s="123">
        <f>SUM(N8,N11:N12)</f>
        <v>0</v>
      </c>
      <c r="O7" s="123">
        <f>SUM(O8,O11:O12)</f>
        <v>0</v>
      </c>
      <c r="Y7" s="207"/>
      <c r="Z7" s="91"/>
      <c r="AB7" s="172"/>
      <c r="AC7" s="173"/>
      <c r="AD7" s="91">
        <f t="shared" si="21"/>
        <v>-1</v>
      </c>
      <c r="AE7" s="27">
        <f t="shared" si="21"/>
        <v>-1</v>
      </c>
      <c r="AF7" s="27">
        <f t="shared" si="1"/>
        <v>-1</v>
      </c>
      <c r="AG7" s="91"/>
      <c r="AJ7" s="91"/>
      <c r="AM7" s="207">
        <f t="shared" si="22"/>
        <v>3</v>
      </c>
      <c r="AN7" s="27">
        <f>IF($AM8&gt;$AM7, IFERROR(MATCH($AM7, $AM8:$AM$146, 0)-1, ROW($AN$146)-ROW()), "")</f>
        <v>5</v>
      </c>
      <c r="AO7" s="91" t="str">
        <f t="shared" ca="1" si="23"/>
        <v/>
      </c>
      <c r="AP7" s="27" t="str">
        <f t="shared" ca="1" si="24"/>
        <v/>
      </c>
      <c r="AQ7" s="87" t="str">
        <f t="shared" ca="1" si="25"/>
        <v/>
      </c>
      <c r="AR7" s="27" t="str">
        <f t="shared" ca="1" si="26"/>
        <v/>
      </c>
      <c r="AS7" s="83" t="str">
        <f t="shared" si="27"/>
        <v/>
      </c>
      <c r="AT7" s="30" t="str">
        <f t="shared" si="28"/>
        <v/>
      </c>
      <c r="AU7" s="85" t="str">
        <f t="shared" si="29"/>
        <v/>
      </c>
      <c r="AV7" s="30" t="str">
        <f t="shared" si="30"/>
        <v/>
      </c>
      <c r="AW7" s="87" t="str">
        <f t="shared" ca="1" si="31"/>
        <v/>
      </c>
      <c r="AX7" s="27" t="str">
        <f t="shared" ca="1" si="32"/>
        <v/>
      </c>
      <c r="AY7" s="166" t="str">
        <f t="shared" si="33"/>
        <v/>
      </c>
      <c r="AZ7" s="27" t="str">
        <f t="shared" si="34"/>
        <v/>
      </c>
      <c r="BA7" s="174"/>
      <c r="BB7" s="89" t="str">
        <f t="shared" ca="1" si="35"/>
        <v/>
      </c>
      <c r="BC7" s="116" t="str">
        <f t="shared" ca="1" si="36"/>
        <v/>
      </c>
      <c r="BD7" s="117" t="str">
        <f t="shared" ca="1" si="37"/>
        <v/>
      </c>
      <c r="BE7" s="118" t="str">
        <f t="shared" ca="1" si="38"/>
        <v/>
      </c>
      <c r="BG7" s="28" t="str">
        <f t="shared" ca="1" si="19"/>
        <v/>
      </c>
    </row>
    <row r="8" spans="1:85" s="27" customFormat="1" ht="14.25" customHeight="1" x14ac:dyDescent="0.25">
      <c r="A8" s="76" t="str">
        <f t="shared" ca="1" si="20"/>
        <v/>
      </c>
      <c r="B8" s="119"/>
      <c r="C8" s="119" t="s">
        <v>35</v>
      </c>
      <c r="D8" s="27" t="s">
        <v>35</v>
      </c>
      <c r="E8" s="27" t="s">
        <v>35</v>
      </c>
      <c r="F8" s="27" t="s">
        <v>290</v>
      </c>
      <c r="L8" s="120">
        <v>7001</v>
      </c>
      <c r="M8" s="213">
        <f t="shared" si="0"/>
        <v>0</v>
      </c>
      <c r="N8" s="123">
        <f>SUM(N9:N10)</f>
        <v>0</v>
      </c>
      <c r="O8" s="123">
        <f>SUM(O9:O10)</f>
        <v>0</v>
      </c>
      <c r="Y8" s="207"/>
      <c r="Z8" s="91"/>
      <c r="AB8" s="172"/>
      <c r="AC8" s="173"/>
      <c r="AD8" s="91">
        <f t="shared" si="21"/>
        <v>-1</v>
      </c>
      <c r="AE8" s="27">
        <f t="shared" si="21"/>
        <v>-1</v>
      </c>
      <c r="AF8" s="27">
        <f t="shared" si="1"/>
        <v>-1</v>
      </c>
      <c r="AG8" s="91"/>
      <c r="AJ8" s="91"/>
      <c r="AM8" s="207">
        <f t="shared" si="22"/>
        <v>4</v>
      </c>
      <c r="AN8" s="27">
        <f>IF($AM9&gt;$AM8, IFERROR(MATCH($AM8, $AM9:$AM$146, 0)-1, ROW($AN$146)-ROW()), "")</f>
        <v>2</v>
      </c>
      <c r="AO8" s="91" t="str">
        <f t="shared" ca="1" si="23"/>
        <v/>
      </c>
      <c r="AP8" s="27" t="str">
        <f t="shared" ca="1" si="24"/>
        <v/>
      </c>
      <c r="AQ8" s="87" t="str">
        <f t="shared" ca="1" si="25"/>
        <v/>
      </c>
      <c r="AR8" s="27" t="str">
        <f t="shared" ca="1" si="26"/>
        <v/>
      </c>
      <c r="AS8" s="83" t="str">
        <f t="shared" si="27"/>
        <v/>
      </c>
      <c r="AT8" s="30" t="str">
        <f t="shared" si="28"/>
        <v/>
      </c>
      <c r="AU8" s="85" t="str">
        <f t="shared" si="29"/>
        <v/>
      </c>
      <c r="AV8" s="30" t="str">
        <f t="shared" si="30"/>
        <v/>
      </c>
      <c r="AW8" s="87" t="str">
        <f t="shared" ca="1" si="31"/>
        <v/>
      </c>
      <c r="AX8" s="27" t="str">
        <f t="shared" ca="1" si="32"/>
        <v/>
      </c>
      <c r="AY8" s="166" t="str">
        <f t="shared" si="33"/>
        <v/>
      </c>
      <c r="AZ8" s="27" t="str">
        <f t="shared" si="34"/>
        <v/>
      </c>
      <c r="BA8" s="174"/>
      <c r="BB8" s="89" t="str">
        <f t="shared" ca="1" si="35"/>
        <v/>
      </c>
      <c r="BC8" s="116" t="str">
        <f t="shared" ca="1" si="36"/>
        <v/>
      </c>
      <c r="BD8" s="117" t="str">
        <f t="shared" ca="1" si="37"/>
        <v/>
      </c>
      <c r="BE8" s="118" t="str">
        <f t="shared" ca="1" si="38"/>
        <v/>
      </c>
      <c r="BG8" s="28" t="str">
        <f t="shared" ca="1" si="19"/>
        <v/>
      </c>
    </row>
    <row r="9" spans="1:85" s="27" customFormat="1" ht="14.25" customHeight="1" x14ac:dyDescent="0.25">
      <c r="A9" s="76" t="str">
        <f t="shared" ca="1" si="20"/>
        <v/>
      </c>
      <c r="B9" s="119"/>
      <c r="C9" s="119"/>
      <c r="G9" s="27" t="s">
        <v>387</v>
      </c>
      <c r="L9" s="120">
        <v>70010</v>
      </c>
      <c r="M9" s="213" t="str">
        <f t="shared" si="0"/>
        <v/>
      </c>
      <c r="N9" s="123"/>
      <c r="O9" s="123"/>
      <c r="Y9" s="207"/>
      <c r="Z9" s="91"/>
      <c r="AB9" s="172"/>
      <c r="AC9" s="173"/>
      <c r="AD9" s="91">
        <f t="shared" si="21"/>
        <v>-1</v>
      </c>
      <c r="AE9" s="27">
        <f t="shared" si="21"/>
        <v>-1</v>
      </c>
      <c r="AF9" s="27">
        <f t="shared" si="1"/>
        <v>-1</v>
      </c>
      <c r="AG9" s="91"/>
      <c r="AJ9" s="91"/>
      <c r="AM9" s="207">
        <f t="shared" si="22"/>
        <v>5</v>
      </c>
      <c r="AN9" s="27" t="str">
        <f>IF($AM10&gt;$AM9, IFERROR(MATCH($AM9, $AM10:$AM$146, 0)-1, ROW($AN$146)-ROW()), "")</f>
        <v/>
      </c>
      <c r="AO9" s="91" t="str">
        <f t="shared" ca="1" si="23"/>
        <v/>
      </c>
      <c r="AP9" s="27" t="str">
        <f t="shared" ca="1" si="24"/>
        <v/>
      </c>
      <c r="AQ9" s="87" t="str">
        <f t="shared" ca="1" si="25"/>
        <v/>
      </c>
      <c r="AR9" s="27" t="str">
        <f t="shared" ca="1" si="26"/>
        <v/>
      </c>
      <c r="AS9" s="83" t="str">
        <f t="shared" si="27"/>
        <v/>
      </c>
      <c r="AT9" s="30" t="str">
        <f t="shared" si="28"/>
        <v/>
      </c>
      <c r="AU9" s="85" t="str">
        <f t="shared" si="29"/>
        <v/>
      </c>
      <c r="AV9" s="30" t="str">
        <f t="shared" si="30"/>
        <v/>
      </c>
      <c r="AW9" s="87" t="str">
        <f t="shared" ca="1" si="31"/>
        <v/>
      </c>
      <c r="AX9" s="27" t="str">
        <f t="shared" ca="1" si="32"/>
        <v/>
      </c>
      <c r="AY9" s="166" t="str">
        <f t="shared" si="33"/>
        <v/>
      </c>
      <c r="AZ9" s="27" t="str">
        <f t="shared" si="34"/>
        <v/>
      </c>
      <c r="BA9" s="174"/>
      <c r="BB9" s="89" t="str">
        <f t="shared" ca="1" si="35"/>
        <v/>
      </c>
      <c r="BC9" s="116" t="str">
        <f t="shared" ca="1" si="36"/>
        <v/>
      </c>
      <c r="BD9" s="117" t="str">
        <f t="shared" ca="1" si="37"/>
        <v/>
      </c>
      <c r="BE9" s="118" t="str">
        <f t="shared" ca="1" si="38"/>
        <v/>
      </c>
      <c r="BG9" s="28" t="str">
        <f t="shared" ca="1" si="19"/>
        <v/>
      </c>
    </row>
    <row r="10" spans="1:85" s="27" customFormat="1" ht="14.25" customHeight="1" x14ac:dyDescent="0.25">
      <c r="A10" s="76" t="str">
        <f t="shared" ca="1" si="20"/>
        <v/>
      </c>
      <c r="B10" s="119"/>
      <c r="C10" s="119"/>
      <c r="G10" s="27" t="s">
        <v>358</v>
      </c>
      <c r="L10" s="120">
        <v>70011</v>
      </c>
      <c r="M10" s="213" t="str">
        <f t="shared" si="0"/>
        <v/>
      </c>
      <c r="N10" s="123"/>
      <c r="O10" s="123"/>
      <c r="Y10" s="207"/>
      <c r="Z10" s="91"/>
      <c r="AB10" s="172"/>
      <c r="AC10" s="173"/>
      <c r="AD10" s="91">
        <f t="shared" si="21"/>
        <v>-1</v>
      </c>
      <c r="AE10" s="27">
        <f t="shared" si="21"/>
        <v>-1</v>
      </c>
      <c r="AF10" s="27">
        <f t="shared" si="1"/>
        <v>-1</v>
      </c>
      <c r="AG10" s="91"/>
      <c r="AJ10" s="91"/>
      <c r="AM10" s="207">
        <f t="shared" si="22"/>
        <v>5</v>
      </c>
      <c r="AN10" s="27" t="str">
        <f>IF($AM11&gt;$AM10, IFERROR(MATCH($AM10, $AM11:$AM$146, 0)-1, ROW($AN$146)-ROW()), "")</f>
        <v/>
      </c>
      <c r="AO10" s="91" t="str">
        <f t="shared" ca="1" si="23"/>
        <v/>
      </c>
      <c r="AP10" s="27" t="str">
        <f t="shared" ca="1" si="24"/>
        <v/>
      </c>
      <c r="AQ10" s="87" t="str">
        <f t="shared" ca="1" si="25"/>
        <v/>
      </c>
      <c r="AR10" s="27" t="str">
        <f t="shared" ca="1" si="26"/>
        <v/>
      </c>
      <c r="AS10" s="83" t="str">
        <f t="shared" si="27"/>
        <v/>
      </c>
      <c r="AT10" s="30" t="str">
        <f t="shared" si="28"/>
        <v/>
      </c>
      <c r="AU10" s="85" t="str">
        <f t="shared" si="29"/>
        <v/>
      </c>
      <c r="AV10" s="30" t="str">
        <f t="shared" si="30"/>
        <v/>
      </c>
      <c r="AW10" s="87" t="str">
        <f t="shared" ca="1" si="31"/>
        <v/>
      </c>
      <c r="AX10" s="27" t="str">
        <f t="shared" ca="1" si="32"/>
        <v/>
      </c>
      <c r="AY10" s="166" t="str">
        <f t="shared" si="33"/>
        <v/>
      </c>
      <c r="AZ10" s="27" t="str">
        <f t="shared" si="34"/>
        <v/>
      </c>
      <c r="BA10" s="174"/>
      <c r="BB10" s="89" t="str">
        <f t="shared" ca="1" si="35"/>
        <v/>
      </c>
      <c r="BC10" s="116" t="str">
        <f t="shared" ca="1" si="36"/>
        <v/>
      </c>
      <c r="BD10" s="117" t="str">
        <f t="shared" ca="1" si="37"/>
        <v/>
      </c>
      <c r="BE10" s="118" t="str">
        <f t="shared" ca="1" si="38"/>
        <v/>
      </c>
      <c r="BG10" s="28" t="str">
        <f t="shared" ca="1" si="19"/>
        <v/>
      </c>
    </row>
    <row r="11" spans="1:85" s="27" customFormat="1" ht="14.25" customHeight="1" x14ac:dyDescent="0.25">
      <c r="A11" s="76" t="str">
        <f t="shared" ca="1" si="20"/>
        <v/>
      </c>
      <c r="B11" s="119"/>
      <c r="C11" s="119"/>
      <c r="F11" s="27" t="s">
        <v>131</v>
      </c>
      <c r="L11" s="120">
        <v>7005</v>
      </c>
      <c r="M11" s="213" t="str">
        <f t="shared" si="0"/>
        <v/>
      </c>
      <c r="N11" s="123"/>
      <c r="O11" s="123"/>
      <c r="Y11" s="207"/>
      <c r="Z11" s="91"/>
      <c r="AB11" s="172"/>
      <c r="AC11" s="173"/>
      <c r="AD11" s="91">
        <f t="shared" si="21"/>
        <v>-1</v>
      </c>
      <c r="AE11" s="27">
        <f t="shared" si="21"/>
        <v>-1</v>
      </c>
      <c r="AF11" s="27">
        <f t="shared" si="1"/>
        <v>-1</v>
      </c>
      <c r="AG11" s="91"/>
      <c r="AJ11" s="91"/>
      <c r="AM11" s="207">
        <f t="shared" si="22"/>
        <v>4</v>
      </c>
      <c r="AN11" s="27" t="str">
        <f>IF($AM12&gt;$AM11, IFERROR(MATCH($AM11, $AM12:$AM$146, 0)-1, ROW($AN$146)-ROW()), "")</f>
        <v/>
      </c>
      <c r="AO11" s="91" t="str">
        <f t="shared" ca="1" si="23"/>
        <v/>
      </c>
      <c r="AP11" s="27" t="str">
        <f t="shared" ca="1" si="24"/>
        <v/>
      </c>
      <c r="AQ11" s="87" t="str">
        <f t="shared" ca="1" si="25"/>
        <v/>
      </c>
      <c r="AR11" s="27" t="str">
        <f t="shared" ca="1" si="26"/>
        <v/>
      </c>
      <c r="AS11" s="83" t="str">
        <f t="shared" si="27"/>
        <v/>
      </c>
      <c r="AT11" s="30" t="str">
        <f t="shared" si="28"/>
        <v/>
      </c>
      <c r="AU11" s="85" t="str">
        <f t="shared" si="29"/>
        <v/>
      </c>
      <c r="AV11" s="30" t="str">
        <f t="shared" si="30"/>
        <v/>
      </c>
      <c r="AW11" s="87" t="str">
        <f t="shared" ca="1" si="31"/>
        <v/>
      </c>
      <c r="AX11" s="27" t="str">
        <f t="shared" ca="1" si="32"/>
        <v/>
      </c>
      <c r="AY11" s="166" t="str">
        <f t="shared" si="33"/>
        <v/>
      </c>
      <c r="AZ11" s="27" t="str">
        <f t="shared" si="34"/>
        <v/>
      </c>
      <c r="BA11" s="174"/>
      <c r="BB11" s="89" t="str">
        <f t="shared" ca="1" si="35"/>
        <v/>
      </c>
      <c r="BC11" s="116" t="str">
        <f t="shared" ca="1" si="36"/>
        <v/>
      </c>
      <c r="BD11" s="117" t="str">
        <f t="shared" ca="1" si="37"/>
        <v/>
      </c>
      <c r="BE11" s="118" t="str">
        <f t="shared" ca="1" si="38"/>
        <v/>
      </c>
      <c r="BG11" s="28" t="str">
        <f t="shared" ca="1" si="19"/>
        <v/>
      </c>
    </row>
    <row r="12" spans="1:85" s="27" customFormat="1" ht="14.25" customHeight="1" x14ac:dyDescent="0.25">
      <c r="A12" s="76" t="str">
        <f t="shared" ca="1" si="20"/>
        <v/>
      </c>
      <c r="B12" s="119"/>
      <c r="C12" s="119" t="s">
        <v>35</v>
      </c>
      <c r="D12" s="27" t="s">
        <v>35</v>
      </c>
      <c r="E12" s="27" t="s">
        <v>35</v>
      </c>
      <c r="F12" s="27" t="s">
        <v>289</v>
      </c>
      <c r="L12" s="120">
        <v>7008</v>
      </c>
      <c r="M12" s="213" t="str">
        <f t="shared" si="0"/>
        <v/>
      </c>
      <c r="N12" s="123"/>
      <c r="O12" s="123"/>
      <c r="Y12" s="207"/>
      <c r="Z12" s="91"/>
      <c r="AB12" s="172"/>
      <c r="AC12" s="173"/>
      <c r="AD12" s="91">
        <f t="shared" si="21"/>
        <v>-1</v>
      </c>
      <c r="AE12" s="27">
        <f t="shared" si="21"/>
        <v>-1</v>
      </c>
      <c r="AF12" s="27">
        <f t="shared" si="1"/>
        <v>-1</v>
      </c>
      <c r="AG12" s="91"/>
      <c r="AJ12" s="91"/>
      <c r="AM12" s="207">
        <f t="shared" si="22"/>
        <v>4</v>
      </c>
      <c r="AN12" s="27" t="str">
        <f>IF($AM13&gt;$AM12, IFERROR(MATCH($AM12, $AM13:$AM$146, 0)-1, ROW($AN$146)-ROW()), "")</f>
        <v/>
      </c>
      <c r="AO12" s="91" t="str">
        <f t="shared" ca="1" si="23"/>
        <v/>
      </c>
      <c r="AP12" s="27" t="str">
        <f t="shared" ca="1" si="24"/>
        <v/>
      </c>
      <c r="AQ12" s="87" t="str">
        <f t="shared" ca="1" si="25"/>
        <v/>
      </c>
      <c r="AR12" s="27" t="str">
        <f t="shared" ca="1" si="26"/>
        <v/>
      </c>
      <c r="AS12" s="83" t="str">
        <f t="shared" si="27"/>
        <v/>
      </c>
      <c r="AT12" s="30" t="str">
        <f t="shared" si="28"/>
        <v/>
      </c>
      <c r="AU12" s="85" t="str">
        <f t="shared" si="29"/>
        <v/>
      </c>
      <c r="AV12" s="30" t="str">
        <f t="shared" si="30"/>
        <v/>
      </c>
      <c r="AW12" s="87" t="str">
        <f t="shared" ca="1" si="31"/>
        <v/>
      </c>
      <c r="AX12" s="27" t="str">
        <f t="shared" ca="1" si="32"/>
        <v/>
      </c>
      <c r="AY12" s="166" t="str">
        <f t="shared" si="33"/>
        <v/>
      </c>
      <c r="AZ12" s="27" t="str">
        <f t="shared" si="34"/>
        <v/>
      </c>
      <c r="BA12" s="174"/>
      <c r="BB12" s="89" t="str">
        <f t="shared" ca="1" si="35"/>
        <v/>
      </c>
      <c r="BC12" s="116" t="str">
        <f t="shared" ca="1" si="36"/>
        <v/>
      </c>
      <c r="BD12" s="117" t="str">
        <f t="shared" ca="1" si="37"/>
        <v/>
      </c>
      <c r="BE12" s="118" t="str">
        <f t="shared" ca="1" si="38"/>
        <v/>
      </c>
      <c r="BG12" s="28" t="str">
        <f t="shared" ca="1" si="19"/>
        <v/>
      </c>
    </row>
    <row r="13" spans="1:85" s="27" customFormat="1" ht="14.25" customHeight="1" x14ac:dyDescent="0.25">
      <c r="A13" s="76" t="str">
        <f t="shared" ca="1" si="20"/>
        <v/>
      </c>
      <c r="B13" s="119"/>
      <c r="C13" s="119" t="s">
        <v>35</v>
      </c>
      <c r="D13" s="119" t="s">
        <v>35</v>
      </c>
      <c r="E13" s="119" t="s">
        <v>94</v>
      </c>
      <c r="F13" s="119"/>
      <c r="G13" s="119"/>
      <c r="H13" s="119"/>
      <c r="I13" s="119"/>
      <c r="J13" s="119"/>
      <c r="L13" s="120">
        <v>701</v>
      </c>
      <c r="M13" s="213">
        <f t="shared" si="0"/>
        <v>0</v>
      </c>
      <c r="N13" s="121">
        <f>SUM(N14,N17)</f>
        <v>0</v>
      </c>
      <c r="O13" s="121">
        <f>SUM(O14,O17)</f>
        <v>0</v>
      </c>
      <c r="Y13" s="207"/>
      <c r="Z13" s="91"/>
      <c r="AB13" s="172"/>
      <c r="AC13" s="173"/>
      <c r="AD13" s="91">
        <f t="shared" si="21"/>
        <v>-1</v>
      </c>
      <c r="AE13" s="27">
        <f t="shared" si="21"/>
        <v>-1</v>
      </c>
      <c r="AF13" s="27">
        <f t="shared" si="1"/>
        <v>-1</v>
      </c>
      <c r="AG13" s="91"/>
      <c r="AJ13" s="91"/>
      <c r="AM13" s="207">
        <f t="shared" si="22"/>
        <v>3</v>
      </c>
      <c r="AN13" s="27">
        <f>IF($AM14&gt;$AM13, IFERROR(MATCH($AM13, $AM14:$AM$146, 0)-1, ROW($AN$146)-ROW()), "")</f>
        <v>6</v>
      </c>
      <c r="AO13" s="91" t="str">
        <f t="shared" ca="1" si="23"/>
        <v/>
      </c>
      <c r="AP13" s="27" t="str">
        <f t="shared" ca="1" si="24"/>
        <v/>
      </c>
      <c r="AQ13" s="87" t="str">
        <f t="shared" ca="1" si="25"/>
        <v/>
      </c>
      <c r="AR13" s="27" t="str">
        <f t="shared" ca="1" si="26"/>
        <v/>
      </c>
      <c r="AS13" s="83" t="str">
        <f t="shared" si="27"/>
        <v/>
      </c>
      <c r="AT13" s="30" t="str">
        <f t="shared" si="28"/>
        <v/>
      </c>
      <c r="AU13" s="85" t="str">
        <f t="shared" si="29"/>
        <v/>
      </c>
      <c r="AV13" s="30" t="str">
        <f t="shared" si="30"/>
        <v/>
      </c>
      <c r="AW13" s="87" t="str">
        <f t="shared" ca="1" si="31"/>
        <v/>
      </c>
      <c r="AX13" s="27" t="str">
        <f t="shared" ca="1" si="32"/>
        <v/>
      </c>
      <c r="AY13" s="166" t="str">
        <f t="shared" si="33"/>
        <v/>
      </c>
      <c r="AZ13" s="27" t="str">
        <f t="shared" si="34"/>
        <v/>
      </c>
      <c r="BA13" s="174"/>
      <c r="BB13" s="89" t="str">
        <f t="shared" ca="1" si="35"/>
        <v/>
      </c>
      <c r="BC13" s="116" t="str">
        <f t="shared" ca="1" si="36"/>
        <v/>
      </c>
      <c r="BD13" s="117" t="str">
        <f t="shared" ca="1" si="37"/>
        <v/>
      </c>
      <c r="BE13" s="118" t="str">
        <f t="shared" ca="1" si="38"/>
        <v/>
      </c>
      <c r="BG13" s="28" t="str">
        <f t="shared" ca="1" si="19"/>
        <v/>
      </c>
    </row>
    <row r="14" spans="1:85" s="27" customFormat="1" ht="14.25" customHeight="1" x14ac:dyDescent="0.25">
      <c r="A14" s="76" t="str">
        <f t="shared" ca="1" si="20"/>
        <v/>
      </c>
      <c r="B14" s="119"/>
      <c r="C14" s="119" t="s">
        <v>35</v>
      </c>
      <c r="D14" s="119" t="s">
        <v>35</v>
      </c>
      <c r="E14" s="119" t="s">
        <v>35</v>
      </c>
      <c r="F14" s="119" t="s">
        <v>272</v>
      </c>
      <c r="G14" s="119"/>
      <c r="H14" s="119"/>
      <c r="I14" s="119"/>
      <c r="J14" s="119"/>
      <c r="L14" s="120">
        <v>7010</v>
      </c>
      <c r="M14" s="213">
        <f t="shared" si="0"/>
        <v>0</v>
      </c>
      <c r="N14" s="121">
        <f>SUM(N15:N16)</f>
        <v>0</v>
      </c>
      <c r="O14" s="121">
        <f>SUM(O15:O16)</f>
        <v>0</v>
      </c>
      <c r="Y14" s="207"/>
      <c r="Z14" s="91"/>
      <c r="AB14" s="172"/>
      <c r="AC14" s="173"/>
      <c r="AD14" s="91">
        <f t="shared" si="21"/>
        <v>-1</v>
      </c>
      <c r="AE14" s="27">
        <f t="shared" si="21"/>
        <v>-1</v>
      </c>
      <c r="AF14" s="27">
        <f t="shared" si="1"/>
        <v>-1</v>
      </c>
      <c r="AG14" s="91"/>
      <c r="AJ14" s="91"/>
      <c r="AM14" s="207">
        <f t="shared" si="22"/>
        <v>4</v>
      </c>
      <c r="AN14" s="27">
        <f>IF($AM15&gt;$AM14, IFERROR(MATCH($AM14, $AM15:$AM$146, 0)-1, ROW($AN$146)-ROW()), "")</f>
        <v>2</v>
      </c>
      <c r="AO14" s="91" t="str">
        <f t="shared" ca="1" si="23"/>
        <v/>
      </c>
      <c r="AP14" s="27" t="str">
        <f t="shared" ca="1" si="24"/>
        <v/>
      </c>
      <c r="AQ14" s="87" t="str">
        <f t="shared" ca="1" si="25"/>
        <v/>
      </c>
      <c r="AR14" s="27" t="str">
        <f t="shared" ca="1" si="26"/>
        <v/>
      </c>
      <c r="AS14" s="83" t="str">
        <f t="shared" si="27"/>
        <v/>
      </c>
      <c r="AT14" s="30" t="str">
        <f t="shared" si="28"/>
        <v/>
      </c>
      <c r="AU14" s="85" t="str">
        <f t="shared" si="29"/>
        <v/>
      </c>
      <c r="AV14" s="30" t="str">
        <f t="shared" si="30"/>
        <v/>
      </c>
      <c r="AW14" s="87" t="str">
        <f t="shared" ca="1" si="31"/>
        <v/>
      </c>
      <c r="AX14" s="27" t="str">
        <f t="shared" ca="1" si="32"/>
        <v/>
      </c>
      <c r="AY14" s="166" t="str">
        <f t="shared" si="33"/>
        <v/>
      </c>
      <c r="AZ14" s="27" t="str">
        <f t="shared" si="34"/>
        <v/>
      </c>
      <c r="BA14" s="174"/>
      <c r="BB14" s="89" t="str">
        <f t="shared" ca="1" si="35"/>
        <v/>
      </c>
      <c r="BC14" s="116" t="str">
        <f t="shared" ca="1" si="36"/>
        <v/>
      </c>
      <c r="BD14" s="117" t="str">
        <f t="shared" ca="1" si="37"/>
        <v/>
      </c>
      <c r="BE14" s="118" t="str">
        <f t="shared" ca="1" si="38"/>
        <v/>
      </c>
      <c r="BG14" s="28" t="str">
        <f t="shared" ca="1" si="19"/>
        <v/>
      </c>
    </row>
    <row r="15" spans="1:85" s="27" customFormat="1" ht="14.25" customHeight="1" x14ac:dyDescent="0.25">
      <c r="A15" s="76" t="str">
        <f t="shared" ca="1" si="20"/>
        <v/>
      </c>
      <c r="B15" s="119"/>
      <c r="C15" s="119"/>
      <c r="D15" s="119"/>
      <c r="E15" s="119"/>
      <c r="F15" s="119"/>
      <c r="G15" s="119" t="s">
        <v>316</v>
      </c>
      <c r="H15" s="119"/>
      <c r="I15" s="119"/>
      <c r="J15" s="119"/>
      <c r="L15" s="120">
        <v>70100</v>
      </c>
      <c r="M15" s="213" t="str">
        <f t="shared" si="0"/>
        <v/>
      </c>
      <c r="N15" s="121"/>
      <c r="O15" s="121"/>
      <c r="Y15" s="207"/>
      <c r="Z15" s="91"/>
      <c r="AB15" s="172"/>
      <c r="AC15" s="173"/>
      <c r="AD15" s="91">
        <f t="shared" si="21"/>
        <v>-1</v>
      </c>
      <c r="AE15" s="27">
        <f t="shared" si="21"/>
        <v>-1</v>
      </c>
      <c r="AF15" s="27">
        <f t="shared" si="1"/>
        <v>-1</v>
      </c>
      <c r="AG15" s="91"/>
      <c r="AJ15" s="91"/>
      <c r="AM15" s="207">
        <f t="shared" si="22"/>
        <v>5</v>
      </c>
      <c r="AN15" s="27" t="str">
        <f>IF($AM16&gt;$AM15, IFERROR(MATCH($AM15, $AM16:$AM$146, 0)-1, ROW($AN$146)-ROW()), "")</f>
        <v/>
      </c>
      <c r="AO15" s="91" t="str">
        <f t="shared" ca="1" si="23"/>
        <v/>
      </c>
      <c r="AP15" s="27" t="str">
        <f t="shared" ca="1" si="24"/>
        <v/>
      </c>
      <c r="AQ15" s="87" t="str">
        <f t="shared" ca="1" si="25"/>
        <v/>
      </c>
      <c r="AR15" s="27" t="str">
        <f t="shared" ca="1" si="26"/>
        <v/>
      </c>
      <c r="AS15" s="83" t="str">
        <f t="shared" si="27"/>
        <v/>
      </c>
      <c r="AT15" s="30" t="str">
        <f t="shared" si="28"/>
        <v/>
      </c>
      <c r="AU15" s="85" t="str">
        <f t="shared" si="29"/>
        <v/>
      </c>
      <c r="AV15" s="30" t="str">
        <f t="shared" si="30"/>
        <v/>
      </c>
      <c r="AW15" s="87" t="str">
        <f t="shared" ca="1" si="31"/>
        <v/>
      </c>
      <c r="AX15" s="27" t="str">
        <f t="shared" ca="1" si="32"/>
        <v/>
      </c>
      <c r="AY15" s="166" t="str">
        <f t="shared" si="33"/>
        <v/>
      </c>
      <c r="AZ15" s="27" t="str">
        <f t="shared" si="34"/>
        <v/>
      </c>
      <c r="BA15" s="174"/>
      <c r="BB15" s="89" t="str">
        <f t="shared" ca="1" si="35"/>
        <v/>
      </c>
      <c r="BC15" s="116" t="str">
        <f t="shared" ca="1" si="36"/>
        <v/>
      </c>
      <c r="BD15" s="117" t="str">
        <f t="shared" ca="1" si="37"/>
        <v/>
      </c>
      <c r="BE15" s="118" t="str">
        <f t="shared" ca="1" si="38"/>
        <v/>
      </c>
      <c r="BG15" s="28" t="str">
        <f t="shared" ca="1" si="19"/>
        <v/>
      </c>
    </row>
    <row r="16" spans="1:85" s="27" customFormat="1" ht="14.25" customHeight="1" x14ac:dyDescent="0.25">
      <c r="A16" s="76" t="str">
        <f t="shared" ca="1" si="20"/>
        <v/>
      </c>
      <c r="B16" s="119"/>
      <c r="C16" s="119"/>
      <c r="D16" s="119"/>
      <c r="E16" s="119"/>
      <c r="F16" s="119"/>
      <c r="G16" s="119" t="s">
        <v>317</v>
      </c>
      <c r="H16" s="119"/>
      <c r="I16" s="119"/>
      <c r="J16" s="119"/>
      <c r="L16" s="120">
        <v>70101</v>
      </c>
      <c r="M16" s="213" t="str">
        <f t="shared" si="0"/>
        <v/>
      </c>
      <c r="N16" s="121"/>
      <c r="O16" s="121"/>
      <c r="Y16" s="207"/>
      <c r="Z16" s="91"/>
      <c r="AB16" s="172"/>
      <c r="AC16" s="173"/>
      <c r="AD16" s="91">
        <f t="shared" si="21"/>
        <v>-1</v>
      </c>
      <c r="AE16" s="27">
        <f t="shared" si="21"/>
        <v>-1</v>
      </c>
      <c r="AF16" s="27">
        <f t="shared" si="21"/>
        <v>-1</v>
      </c>
      <c r="AG16" s="91"/>
      <c r="AJ16" s="91"/>
      <c r="AM16" s="207">
        <f t="shared" si="22"/>
        <v>5</v>
      </c>
      <c r="AN16" s="27" t="str">
        <f>IF($AM17&gt;$AM16, IFERROR(MATCH($AM16, $AM17:$AM$146, 0)-1, ROW($AN$146)-ROW()), "")</f>
        <v/>
      </c>
      <c r="AO16" s="91" t="str">
        <f t="shared" ca="1" si="23"/>
        <v/>
      </c>
      <c r="AP16" s="27" t="str">
        <f t="shared" ca="1" si="24"/>
        <v/>
      </c>
      <c r="AQ16" s="87" t="str">
        <f t="shared" ca="1" si="25"/>
        <v/>
      </c>
      <c r="AR16" s="27" t="str">
        <f t="shared" ca="1" si="26"/>
        <v/>
      </c>
      <c r="AS16" s="83" t="str">
        <f t="shared" si="27"/>
        <v/>
      </c>
      <c r="AT16" s="30" t="str">
        <f t="shared" si="28"/>
        <v/>
      </c>
      <c r="AU16" s="85" t="str">
        <f t="shared" si="29"/>
        <v/>
      </c>
      <c r="AV16" s="30" t="str">
        <f t="shared" si="30"/>
        <v/>
      </c>
      <c r="AW16" s="87" t="str">
        <f t="shared" ca="1" si="31"/>
        <v/>
      </c>
      <c r="AX16" s="27" t="str">
        <f t="shared" ca="1" si="32"/>
        <v/>
      </c>
      <c r="AY16" s="166" t="str">
        <f t="shared" si="33"/>
        <v/>
      </c>
      <c r="AZ16" s="27" t="str">
        <f t="shared" si="34"/>
        <v/>
      </c>
      <c r="BA16" s="174"/>
      <c r="BB16" s="89" t="str">
        <f t="shared" ca="1" si="35"/>
        <v/>
      </c>
      <c r="BC16" s="116" t="str">
        <f t="shared" ca="1" si="36"/>
        <v/>
      </c>
      <c r="BD16" s="117" t="str">
        <f t="shared" ca="1" si="37"/>
        <v/>
      </c>
      <c r="BE16" s="118" t="str">
        <f t="shared" ca="1" si="38"/>
        <v/>
      </c>
      <c r="BG16" s="28" t="str">
        <f t="shared" ca="1" si="19"/>
        <v/>
      </c>
    </row>
    <row r="17" spans="1:59" s="27" customFormat="1" ht="14.25" customHeight="1" x14ac:dyDescent="0.25">
      <c r="A17" s="76" t="str">
        <f t="shared" ca="1" si="20"/>
        <v/>
      </c>
      <c r="B17" s="119"/>
      <c r="C17" s="119" t="s">
        <v>35</v>
      </c>
      <c r="D17" s="119" t="s">
        <v>35</v>
      </c>
      <c r="E17" s="119" t="s">
        <v>35</v>
      </c>
      <c r="F17" s="119" t="s">
        <v>95</v>
      </c>
      <c r="G17" s="119"/>
      <c r="H17" s="119"/>
      <c r="I17" s="119"/>
      <c r="J17" s="119"/>
      <c r="L17" s="120">
        <v>7011</v>
      </c>
      <c r="M17" s="213">
        <f t="shared" si="0"/>
        <v>0</v>
      </c>
      <c r="N17" s="121">
        <f>SUM(N18:N19)</f>
        <v>0</v>
      </c>
      <c r="O17" s="121">
        <f>SUM(O18:O19)</f>
        <v>0</v>
      </c>
      <c r="Y17" s="207"/>
      <c r="Z17" s="91"/>
      <c r="AB17" s="172"/>
      <c r="AC17" s="173"/>
      <c r="AD17" s="91">
        <f t="shared" si="21"/>
        <v>-1</v>
      </c>
      <c r="AE17" s="27">
        <f t="shared" si="21"/>
        <v>-1</v>
      </c>
      <c r="AF17" s="27">
        <f t="shared" si="21"/>
        <v>-1</v>
      </c>
      <c r="AG17" s="91"/>
      <c r="AJ17" s="91"/>
      <c r="AM17" s="207">
        <f t="shared" si="22"/>
        <v>4</v>
      </c>
      <c r="AN17" s="27">
        <f>IF($AM18&gt;$AM17, IFERROR(MATCH($AM17, $AM18:$AM$146, 0)-1, ROW($AN$146)-ROW()), "")</f>
        <v>4</v>
      </c>
      <c r="AO17" s="91" t="str">
        <f t="shared" ca="1" si="23"/>
        <v/>
      </c>
      <c r="AP17" s="27" t="str">
        <f t="shared" ca="1" si="24"/>
        <v/>
      </c>
      <c r="AQ17" s="87" t="str">
        <f t="shared" ca="1" si="25"/>
        <v/>
      </c>
      <c r="AR17" s="27" t="str">
        <f t="shared" ca="1" si="26"/>
        <v/>
      </c>
      <c r="AS17" s="83" t="str">
        <f t="shared" si="27"/>
        <v/>
      </c>
      <c r="AT17" s="30" t="str">
        <f t="shared" si="28"/>
        <v/>
      </c>
      <c r="AU17" s="85" t="str">
        <f t="shared" si="29"/>
        <v/>
      </c>
      <c r="AV17" s="30" t="str">
        <f t="shared" si="30"/>
        <v/>
      </c>
      <c r="AW17" s="87" t="str">
        <f t="shared" ca="1" si="31"/>
        <v/>
      </c>
      <c r="AX17" s="27" t="str">
        <f t="shared" ca="1" si="32"/>
        <v/>
      </c>
      <c r="AY17" s="166" t="str">
        <f t="shared" si="33"/>
        <v/>
      </c>
      <c r="AZ17" s="27" t="str">
        <f t="shared" si="34"/>
        <v/>
      </c>
      <c r="BA17" s="174"/>
      <c r="BB17" s="89" t="str">
        <f t="shared" ca="1" si="35"/>
        <v/>
      </c>
      <c r="BC17" s="116" t="str">
        <f t="shared" ca="1" si="36"/>
        <v/>
      </c>
      <c r="BD17" s="117" t="str">
        <f t="shared" ca="1" si="37"/>
        <v/>
      </c>
      <c r="BE17" s="118" t="str">
        <f t="shared" ca="1" si="38"/>
        <v/>
      </c>
      <c r="BG17" s="28" t="str">
        <f t="shared" ca="1" si="19"/>
        <v/>
      </c>
    </row>
    <row r="18" spans="1:59" s="27" customFormat="1" ht="14.25" customHeight="1" x14ac:dyDescent="0.25">
      <c r="A18" s="76" t="str">
        <f t="shared" ca="1" si="20"/>
        <v/>
      </c>
      <c r="B18" s="119"/>
      <c r="C18" s="119"/>
      <c r="D18" s="119"/>
      <c r="E18" s="119"/>
      <c r="F18" s="119"/>
      <c r="G18" s="119" t="s">
        <v>316</v>
      </c>
      <c r="H18" s="119"/>
      <c r="I18" s="119"/>
      <c r="J18" s="119"/>
      <c r="L18" s="120">
        <v>70110</v>
      </c>
      <c r="M18" s="213" t="str">
        <f t="shared" si="0"/>
        <v/>
      </c>
      <c r="N18" s="121"/>
      <c r="O18" s="121"/>
      <c r="Y18" s="207"/>
      <c r="Z18" s="91"/>
      <c r="AB18" s="172"/>
      <c r="AC18" s="173"/>
      <c r="AD18" s="91">
        <f t="shared" si="21"/>
        <v>-1</v>
      </c>
      <c r="AE18" s="27">
        <f t="shared" si="21"/>
        <v>-1</v>
      </c>
      <c r="AF18" s="27">
        <f t="shared" si="21"/>
        <v>-1</v>
      </c>
      <c r="AG18" s="91"/>
      <c r="AJ18" s="91"/>
      <c r="AM18" s="207">
        <f t="shared" si="22"/>
        <v>5</v>
      </c>
      <c r="AN18" s="27" t="str">
        <f>IF($AM19&gt;$AM18, IFERROR(MATCH($AM18, $AM19:$AM$146, 0)-1, ROW($AN$146)-ROW()), "")</f>
        <v/>
      </c>
      <c r="AO18" s="91" t="str">
        <f t="shared" ca="1" si="23"/>
        <v/>
      </c>
      <c r="AP18" s="27" t="str">
        <f t="shared" ca="1" si="24"/>
        <v/>
      </c>
      <c r="AQ18" s="87" t="str">
        <f t="shared" ca="1" si="25"/>
        <v/>
      </c>
      <c r="AR18" s="27" t="str">
        <f t="shared" ca="1" si="26"/>
        <v/>
      </c>
      <c r="AS18" s="83" t="str">
        <f t="shared" si="27"/>
        <v/>
      </c>
      <c r="AT18" s="30" t="str">
        <f t="shared" si="28"/>
        <v/>
      </c>
      <c r="AU18" s="85" t="str">
        <f t="shared" si="29"/>
        <v/>
      </c>
      <c r="AV18" s="30" t="str">
        <f t="shared" si="30"/>
        <v/>
      </c>
      <c r="AW18" s="87" t="str">
        <f t="shared" ca="1" si="31"/>
        <v/>
      </c>
      <c r="AX18" s="27" t="str">
        <f t="shared" ca="1" si="32"/>
        <v/>
      </c>
      <c r="AY18" s="166" t="str">
        <f t="shared" si="33"/>
        <v/>
      </c>
      <c r="AZ18" s="27" t="str">
        <f t="shared" si="34"/>
        <v/>
      </c>
      <c r="BA18" s="174"/>
      <c r="BB18" s="89" t="str">
        <f t="shared" ca="1" si="35"/>
        <v/>
      </c>
      <c r="BC18" s="116" t="str">
        <f t="shared" ca="1" si="36"/>
        <v/>
      </c>
      <c r="BD18" s="117" t="str">
        <f t="shared" ca="1" si="37"/>
        <v/>
      </c>
      <c r="BE18" s="118" t="str">
        <f t="shared" ca="1" si="38"/>
        <v/>
      </c>
      <c r="BG18" s="28" t="str">
        <f t="shared" ca="1" si="19"/>
        <v/>
      </c>
    </row>
    <row r="19" spans="1:59" s="27" customFormat="1" ht="14.25" customHeight="1" x14ac:dyDescent="0.25">
      <c r="A19" s="76" t="str">
        <f t="shared" ca="1" si="20"/>
        <v/>
      </c>
      <c r="B19" s="119"/>
      <c r="C19" s="119"/>
      <c r="D19" s="119"/>
      <c r="E19" s="119"/>
      <c r="F19" s="119"/>
      <c r="G19" s="119" t="s">
        <v>317</v>
      </c>
      <c r="H19" s="119"/>
      <c r="I19" s="119"/>
      <c r="J19" s="119"/>
      <c r="L19" s="120">
        <v>70111</v>
      </c>
      <c r="M19" s="213" t="str">
        <f t="shared" si="0"/>
        <v/>
      </c>
      <c r="N19" s="121"/>
      <c r="O19" s="121"/>
      <c r="Y19" s="207"/>
      <c r="Z19" s="91"/>
      <c r="AB19" s="172"/>
      <c r="AC19" s="173"/>
      <c r="AD19" s="91">
        <f t="shared" si="21"/>
        <v>-1</v>
      </c>
      <c r="AE19" s="27">
        <f t="shared" si="21"/>
        <v>-1</v>
      </c>
      <c r="AF19" s="27">
        <f t="shared" si="21"/>
        <v>-1</v>
      </c>
      <c r="AG19" s="91"/>
      <c r="AJ19" s="91"/>
      <c r="AM19" s="207">
        <f t="shared" si="22"/>
        <v>5</v>
      </c>
      <c r="AN19" s="27" t="str">
        <f>IF($AM20&gt;$AM19, IFERROR(MATCH($AM19, $AM20:$AM$146, 0)-1, ROW($AN$146)-ROW()), "")</f>
        <v/>
      </c>
      <c r="AO19" s="91" t="str">
        <f t="shared" ca="1" si="23"/>
        <v/>
      </c>
      <c r="AP19" s="27" t="str">
        <f t="shared" ca="1" si="24"/>
        <v/>
      </c>
      <c r="AQ19" s="87" t="str">
        <f t="shared" ca="1" si="25"/>
        <v/>
      </c>
      <c r="AR19" s="27" t="str">
        <f t="shared" ca="1" si="26"/>
        <v/>
      </c>
      <c r="AS19" s="83" t="str">
        <f t="shared" si="27"/>
        <v/>
      </c>
      <c r="AT19" s="30" t="str">
        <f t="shared" si="28"/>
        <v/>
      </c>
      <c r="AU19" s="85" t="str">
        <f t="shared" si="29"/>
        <v/>
      </c>
      <c r="AV19" s="30" t="str">
        <f t="shared" si="30"/>
        <v/>
      </c>
      <c r="AW19" s="87" t="str">
        <f t="shared" ca="1" si="31"/>
        <v/>
      </c>
      <c r="AX19" s="27" t="str">
        <f t="shared" ca="1" si="32"/>
        <v/>
      </c>
      <c r="AY19" s="166" t="str">
        <f t="shared" si="33"/>
        <v/>
      </c>
      <c r="AZ19" s="27" t="str">
        <f t="shared" si="34"/>
        <v/>
      </c>
      <c r="BA19" s="174"/>
      <c r="BB19" s="89" t="str">
        <f t="shared" ca="1" si="35"/>
        <v/>
      </c>
      <c r="BC19" s="116" t="str">
        <f t="shared" ca="1" si="36"/>
        <v/>
      </c>
      <c r="BD19" s="117" t="str">
        <f t="shared" ca="1" si="37"/>
        <v/>
      </c>
      <c r="BE19" s="118" t="str">
        <f t="shared" ca="1" si="38"/>
        <v/>
      </c>
      <c r="BG19" s="28" t="str">
        <f t="shared" ca="1" si="19"/>
        <v/>
      </c>
    </row>
    <row r="20" spans="1:59" s="27" customFormat="1" ht="14.25" customHeight="1" x14ac:dyDescent="0.25">
      <c r="A20" s="76" t="str">
        <f t="shared" ca="1" si="20"/>
        <v/>
      </c>
      <c r="B20" s="119"/>
      <c r="C20" s="119" t="s">
        <v>35</v>
      </c>
      <c r="D20" s="119" t="s">
        <v>35</v>
      </c>
      <c r="E20" s="119" t="s">
        <v>96</v>
      </c>
      <c r="F20" s="119"/>
      <c r="G20" s="119"/>
      <c r="H20" s="119"/>
      <c r="I20" s="119"/>
      <c r="J20" s="119"/>
      <c r="L20" s="120">
        <v>702</v>
      </c>
      <c r="M20" s="213" t="str">
        <f t="shared" si="0"/>
        <v/>
      </c>
      <c r="N20" s="121"/>
      <c r="O20" s="121"/>
      <c r="Y20" s="207"/>
      <c r="Z20" s="91"/>
      <c r="AB20" s="172"/>
      <c r="AC20" s="173"/>
      <c r="AD20" s="91">
        <f t="shared" si="21"/>
        <v>-1</v>
      </c>
      <c r="AE20" s="27">
        <f t="shared" si="21"/>
        <v>-1</v>
      </c>
      <c r="AF20" s="27">
        <f t="shared" si="21"/>
        <v>-1</v>
      </c>
      <c r="AG20" s="91"/>
      <c r="AJ20" s="91"/>
      <c r="AM20" s="207">
        <f t="shared" si="22"/>
        <v>3</v>
      </c>
      <c r="AN20" s="27" t="str">
        <f>IF($AM21&gt;$AM20, IFERROR(MATCH($AM20, $AM21:$AM$146, 0)-1, ROW($AN$146)-ROW()), "")</f>
        <v/>
      </c>
      <c r="AO20" s="91" t="str">
        <f t="shared" ca="1" si="23"/>
        <v/>
      </c>
      <c r="AP20" s="27" t="str">
        <f t="shared" ca="1" si="24"/>
        <v/>
      </c>
      <c r="AQ20" s="87" t="str">
        <f t="shared" ca="1" si="25"/>
        <v/>
      </c>
      <c r="AR20" s="27" t="str">
        <f t="shared" ca="1" si="26"/>
        <v/>
      </c>
      <c r="AS20" s="83" t="str">
        <f t="shared" si="27"/>
        <v/>
      </c>
      <c r="AT20" s="30" t="str">
        <f t="shared" si="28"/>
        <v/>
      </c>
      <c r="AU20" s="85" t="str">
        <f t="shared" si="29"/>
        <v/>
      </c>
      <c r="AV20" s="30" t="str">
        <f t="shared" si="30"/>
        <v/>
      </c>
      <c r="AW20" s="87" t="str">
        <f t="shared" ca="1" si="31"/>
        <v/>
      </c>
      <c r="AX20" s="27" t="str">
        <f t="shared" ca="1" si="32"/>
        <v/>
      </c>
      <c r="AY20" s="166" t="str">
        <f t="shared" si="33"/>
        <v/>
      </c>
      <c r="AZ20" s="27" t="str">
        <f t="shared" si="34"/>
        <v/>
      </c>
      <c r="BA20" s="174"/>
      <c r="BB20" s="89" t="str">
        <f t="shared" ca="1" si="35"/>
        <v/>
      </c>
      <c r="BC20" s="116" t="str">
        <f t="shared" ca="1" si="36"/>
        <v/>
      </c>
      <c r="BD20" s="117" t="str">
        <f t="shared" ca="1" si="37"/>
        <v/>
      </c>
      <c r="BE20" s="118" t="str">
        <f t="shared" ca="1" si="38"/>
        <v/>
      </c>
      <c r="BG20" s="28" t="str">
        <f t="shared" ca="1" si="19"/>
        <v/>
      </c>
    </row>
    <row r="21" spans="1:59" s="27" customFormat="1" ht="14.25" customHeight="1" x14ac:dyDescent="0.25">
      <c r="A21" s="76" t="str">
        <f t="shared" ca="1" si="20"/>
        <v/>
      </c>
      <c r="B21" s="119"/>
      <c r="C21" s="119" t="s">
        <v>35</v>
      </c>
      <c r="D21" s="119" t="s">
        <v>35</v>
      </c>
      <c r="E21" s="119" t="s">
        <v>97</v>
      </c>
      <c r="F21" s="119"/>
      <c r="G21" s="119"/>
      <c r="H21" s="119"/>
      <c r="I21" s="119"/>
      <c r="J21" s="119"/>
      <c r="L21" s="120">
        <v>703</v>
      </c>
      <c r="M21" s="213">
        <f t="shared" si="0"/>
        <v>0</v>
      </c>
      <c r="N21" s="121">
        <f>SUM(N22:N24)</f>
        <v>0</v>
      </c>
      <c r="O21" s="121">
        <f>SUM(O22:O24)</f>
        <v>0</v>
      </c>
      <c r="Y21" s="207"/>
      <c r="Z21" s="91"/>
      <c r="AB21" s="172"/>
      <c r="AC21" s="173"/>
      <c r="AD21" s="91">
        <f t="shared" si="21"/>
        <v>-1</v>
      </c>
      <c r="AE21" s="27">
        <f t="shared" si="21"/>
        <v>-1</v>
      </c>
      <c r="AF21" s="27">
        <f t="shared" si="21"/>
        <v>-1</v>
      </c>
      <c r="AG21" s="91"/>
      <c r="AJ21" s="91"/>
      <c r="AM21" s="207">
        <f t="shared" si="22"/>
        <v>3</v>
      </c>
      <c r="AN21" s="27">
        <f>IF($AM22&gt;$AM21, IFERROR(MATCH($AM21, $AM22:$AM$146, 0)-1, ROW($AN$146)-ROW()), "")</f>
        <v>3</v>
      </c>
      <c r="AO21" s="91" t="str">
        <f t="shared" ca="1" si="23"/>
        <v/>
      </c>
      <c r="AP21" s="27" t="str">
        <f t="shared" ca="1" si="24"/>
        <v/>
      </c>
      <c r="AQ21" s="87" t="str">
        <f t="shared" ca="1" si="25"/>
        <v/>
      </c>
      <c r="AR21" s="27" t="str">
        <f t="shared" ca="1" si="26"/>
        <v/>
      </c>
      <c r="AS21" s="83" t="str">
        <f t="shared" si="27"/>
        <v/>
      </c>
      <c r="AT21" s="30" t="str">
        <f t="shared" si="28"/>
        <v/>
      </c>
      <c r="AU21" s="85" t="str">
        <f t="shared" si="29"/>
        <v/>
      </c>
      <c r="AV21" s="30" t="str">
        <f t="shared" si="30"/>
        <v/>
      </c>
      <c r="AW21" s="87" t="str">
        <f t="shared" ca="1" si="31"/>
        <v/>
      </c>
      <c r="AX21" s="27" t="str">
        <f t="shared" ca="1" si="32"/>
        <v/>
      </c>
      <c r="AY21" s="166" t="str">
        <f t="shared" si="33"/>
        <v/>
      </c>
      <c r="AZ21" s="27" t="str">
        <f t="shared" si="34"/>
        <v/>
      </c>
      <c r="BA21" s="174"/>
      <c r="BB21" s="89" t="str">
        <f t="shared" ca="1" si="35"/>
        <v/>
      </c>
      <c r="BC21" s="116" t="str">
        <f t="shared" ca="1" si="36"/>
        <v/>
      </c>
      <c r="BD21" s="117" t="str">
        <f t="shared" ca="1" si="37"/>
        <v/>
      </c>
      <c r="BE21" s="118" t="str">
        <f t="shared" ca="1" si="38"/>
        <v/>
      </c>
      <c r="BG21" s="28" t="str">
        <f t="shared" ca="1" si="19"/>
        <v/>
      </c>
    </row>
    <row r="22" spans="1:59" s="27" customFormat="1" ht="14.25" customHeight="1" x14ac:dyDescent="0.25">
      <c r="A22" s="76" t="str">
        <f t="shared" ca="1" si="20"/>
        <v/>
      </c>
      <c r="B22" s="119"/>
      <c r="C22" s="119" t="s">
        <v>35</v>
      </c>
      <c r="D22" s="119" t="s">
        <v>35</v>
      </c>
      <c r="E22" s="119" t="s">
        <v>35</v>
      </c>
      <c r="F22" s="119" t="s">
        <v>98</v>
      </c>
      <c r="G22" s="119"/>
      <c r="H22" s="119"/>
      <c r="I22" s="119"/>
      <c r="J22" s="119"/>
      <c r="L22" s="120">
        <v>7030</v>
      </c>
      <c r="M22" s="213" t="str">
        <f t="shared" si="0"/>
        <v/>
      </c>
      <c r="N22" s="121"/>
      <c r="O22" s="121"/>
      <c r="Y22" s="207"/>
      <c r="Z22" s="91"/>
      <c r="AB22" s="172"/>
      <c r="AC22" s="173"/>
      <c r="AD22" s="91">
        <f t="shared" si="21"/>
        <v>-1</v>
      </c>
      <c r="AE22" s="27">
        <f t="shared" si="21"/>
        <v>-1</v>
      </c>
      <c r="AF22" s="27">
        <f t="shared" si="21"/>
        <v>-1</v>
      </c>
      <c r="AG22" s="91"/>
      <c r="AJ22" s="91"/>
      <c r="AM22" s="207">
        <f t="shared" si="22"/>
        <v>4</v>
      </c>
      <c r="AN22" s="27" t="str">
        <f>IF($AM23&gt;$AM22, IFERROR(MATCH($AM22, $AM23:$AM$146, 0)-1, ROW($AN$146)-ROW()), "")</f>
        <v/>
      </c>
      <c r="AO22" s="91" t="str">
        <f t="shared" ca="1" si="23"/>
        <v/>
      </c>
      <c r="AP22" s="27" t="str">
        <f t="shared" ca="1" si="24"/>
        <v/>
      </c>
      <c r="AQ22" s="87" t="str">
        <f t="shared" ca="1" si="25"/>
        <v/>
      </c>
      <c r="AR22" s="27" t="str">
        <f t="shared" ca="1" si="26"/>
        <v/>
      </c>
      <c r="AS22" s="83" t="str">
        <f t="shared" si="27"/>
        <v/>
      </c>
      <c r="AT22" s="30" t="str">
        <f t="shared" si="28"/>
        <v/>
      </c>
      <c r="AU22" s="85" t="str">
        <f t="shared" si="29"/>
        <v/>
      </c>
      <c r="AV22" s="30" t="str">
        <f t="shared" si="30"/>
        <v/>
      </c>
      <c r="AW22" s="87" t="str">
        <f t="shared" ca="1" si="31"/>
        <v/>
      </c>
      <c r="AX22" s="27" t="str">
        <f t="shared" ca="1" si="32"/>
        <v/>
      </c>
      <c r="AY22" s="166" t="str">
        <f t="shared" si="33"/>
        <v/>
      </c>
      <c r="AZ22" s="27" t="str">
        <f t="shared" si="34"/>
        <v/>
      </c>
      <c r="BA22" s="174"/>
      <c r="BB22" s="89" t="str">
        <f t="shared" ca="1" si="35"/>
        <v/>
      </c>
      <c r="BC22" s="116" t="str">
        <f t="shared" ca="1" si="36"/>
        <v/>
      </c>
      <c r="BD22" s="117" t="str">
        <f t="shared" ca="1" si="37"/>
        <v/>
      </c>
      <c r="BE22" s="118" t="str">
        <f t="shared" ca="1" si="38"/>
        <v/>
      </c>
      <c r="BG22" s="28" t="str">
        <f t="shared" ca="1" si="19"/>
        <v/>
      </c>
    </row>
    <row r="23" spans="1:59" s="27" customFormat="1" ht="14.25" customHeight="1" x14ac:dyDescent="0.25">
      <c r="A23" s="76" t="str">
        <f t="shared" ca="1" si="20"/>
        <v/>
      </c>
      <c r="B23" s="119"/>
      <c r="C23" s="119"/>
      <c r="D23" s="119"/>
      <c r="E23" s="119"/>
      <c r="F23" s="119" t="s">
        <v>99</v>
      </c>
      <c r="G23" s="119"/>
      <c r="H23" s="119"/>
      <c r="I23" s="119"/>
      <c r="J23" s="119"/>
      <c r="L23" s="120">
        <v>7031</v>
      </c>
      <c r="M23" s="213" t="str">
        <f t="shared" si="0"/>
        <v/>
      </c>
      <c r="N23" s="121"/>
      <c r="O23" s="121"/>
      <c r="Y23" s="207"/>
      <c r="Z23" s="91"/>
      <c r="AB23" s="172"/>
      <c r="AC23" s="173"/>
      <c r="AD23" s="91">
        <f t="shared" si="21"/>
        <v>-1</v>
      </c>
      <c r="AE23" s="27">
        <f t="shared" si="21"/>
        <v>-1</v>
      </c>
      <c r="AF23" s="27">
        <f t="shared" si="21"/>
        <v>-1</v>
      </c>
      <c r="AG23" s="91"/>
      <c r="AJ23" s="91"/>
      <c r="AM23" s="207">
        <f t="shared" si="22"/>
        <v>4</v>
      </c>
      <c r="AN23" s="27" t="str">
        <f>IF($AM24&gt;$AM23, IFERROR(MATCH($AM23, $AM24:$AM$146, 0)-1, ROW($AN$146)-ROW()), "")</f>
        <v/>
      </c>
      <c r="AO23" s="91" t="str">
        <f t="shared" ca="1" si="23"/>
        <v/>
      </c>
      <c r="AP23" s="27" t="str">
        <f t="shared" ca="1" si="24"/>
        <v/>
      </c>
      <c r="AQ23" s="87" t="str">
        <f t="shared" ca="1" si="25"/>
        <v/>
      </c>
      <c r="AR23" s="27" t="str">
        <f t="shared" ca="1" si="26"/>
        <v/>
      </c>
      <c r="AS23" s="83" t="str">
        <f t="shared" si="27"/>
        <v/>
      </c>
      <c r="AT23" s="30" t="str">
        <f t="shared" si="28"/>
        <v/>
      </c>
      <c r="AU23" s="85" t="str">
        <f t="shared" si="29"/>
        <v/>
      </c>
      <c r="AV23" s="30" t="str">
        <f t="shared" si="30"/>
        <v/>
      </c>
      <c r="AW23" s="87" t="str">
        <f t="shared" ca="1" si="31"/>
        <v/>
      </c>
      <c r="AX23" s="27" t="str">
        <f t="shared" ca="1" si="32"/>
        <v/>
      </c>
      <c r="AY23" s="166" t="str">
        <f t="shared" si="33"/>
        <v/>
      </c>
      <c r="AZ23" s="27" t="str">
        <f t="shared" si="34"/>
        <v/>
      </c>
      <c r="BA23" s="174"/>
      <c r="BB23" s="89" t="str">
        <f t="shared" ca="1" si="35"/>
        <v/>
      </c>
      <c r="BC23" s="116" t="str">
        <f t="shared" ca="1" si="36"/>
        <v/>
      </c>
      <c r="BD23" s="117" t="str">
        <f t="shared" ca="1" si="37"/>
        <v/>
      </c>
      <c r="BE23" s="118" t="str">
        <f t="shared" ca="1" si="38"/>
        <v/>
      </c>
      <c r="BG23" s="28" t="str">
        <f t="shared" ca="1" si="19"/>
        <v/>
      </c>
    </row>
    <row r="24" spans="1:59" s="27" customFormat="1" ht="14.25" customHeight="1" x14ac:dyDescent="0.25">
      <c r="A24" s="76" t="str">
        <f t="shared" ca="1" si="20"/>
        <v/>
      </c>
      <c r="B24" s="119"/>
      <c r="C24" s="119" t="s">
        <v>35</v>
      </c>
      <c r="D24" s="119" t="s">
        <v>35</v>
      </c>
      <c r="E24" s="119" t="s">
        <v>35</v>
      </c>
      <c r="F24" s="119" t="s">
        <v>100</v>
      </c>
      <c r="G24" s="119"/>
      <c r="H24" s="119"/>
      <c r="I24" s="119"/>
      <c r="J24" s="119"/>
      <c r="L24" s="120">
        <v>7038</v>
      </c>
      <c r="M24" s="213" t="str">
        <f t="shared" si="0"/>
        <v/>
      </c>
      <c r="N24" s="121"/>
      <c r="O24" s="121"/>
      <c r="Y24" s="207"/>
      <c r="Z24" s="91"/>
      <c r="AB24" s="172"/>
      <c r="AC24" s="173"/>
      <c r="AD24" s="91">
        <f t="shared" si="21"/>
        <v>-1</v>
      </c>
      <c r="AE24" s="27">
        <f t="shared" si="21"/>
        <v>-1</v>
      </c>
      <c r="AF24" s="27">
        <f t="shared" si="21"/>
        <v>-1</v>
      </c>
      <c r="AG24" s="91"/>
      <c r="AJ24" s="91"/>
      <c r="AM24" s="207">
        <f t="shared" si="22"/>
        <v>4</v>
      </c>
      <c r="AN24" s="27" t="str">
        <f>IF($AM25&gt;$AM24, IFERROR(MATCH($AM24, $AM25:$AM$146, 0)-1, ROW($AN$146)-ROW()), "")</f>
        <v/>
      </c>
      <c r="AO24" s="91" t="str">
        <f t="shared" ca="1" si="23"/>
        <v/>
      </c>
      <c r="AP24" s="27" t="str">
        <f t="shared" ca="1" si="24"/>
        <v/>
      </c>
      <c r="AQ24" s="87" t="str">
        <f t="shared" ca="1" si="25"/>
        <v/>
      </c>
      <c r="AR24" s="27" t="str">
        <f t="shared" ca="1" si="26"/>
        <v/>
      </c>
      <c r="AS24" s="83" t="str">
        <f t="shared" si="27"/>
        <v/>
      </c>
      <c r="AT24" s="30" t="str">
        <f t="shared" si="28"/>
        <v/>
      </c>
      <c r="AU24" s="85" t="str">
        <f t="shared" si="29"/>
        <v/>
      </c>
      <c r="AV24" s="30" t="str">
        <f t="shared" si="30"/>
        <v/>
      </c>
      <c r="AW24" s="87" t="str">
        <f t="shared" ca="1" si="31"/>
        <v/>
      </c>
      <c r="AX24" s="27" t="str">
        <f t="shared" ca="1" si="32"/>
        <v/>
      </c>
      <c r="AY24" s="166" t="str">
        <f t="shared" si="33"/>
        <v/>
      </c>
      <c r="AZ24" s="27" t="str">
        <f t="shared" si="34"/>
        <v/>
      </c>
      <c r="BA24" s="174"/>
      <c r="BB24" s="89" t="str">
        <f t="shared" ca="1" si="35"/>
        <v/>
      </c>
      <c r="BC24" s="116" t="str">
        <f t="shared" ca="1" si="36"/>
        <v/>
      </c>
      <c r="BD24" s="117" t="str">
        <f t="shared" ca="1" si="37"/>
        <v/>
      </c>
      <c r="BE24" s="118" t="str">
        <f t="shared" ca="1" si="38"/>
        <v/>
      </c>
      <c r="BG24" s="28" t="str">
        <f t="shared" ca="1" si="19"/>
        <v/>
      </c>
    </row>
    <row r="25" spans="1:59" s="27" customFormat="1" ht="14.25" customHeight="1" x14ac:dyDescent="0.25">
      <c r="A25" s="76" t="str">
        <f t="shared" ca="1" si="20"/>
        <v/>
      </c>
      <c r="B25" s="119"/>
      <c r="C25" s="119" t="s">
        <v>35</v>
      </c>
      <c r="D25" s="119" t="s">
        <v>35</v>
      </c>
      <c r="E25" s="119" t="s">
        <v>101</v>
      </c>
      <c r="F25" s="119"/>
      <c r="G25" s="119"/>
      <c r="H25" s="119"/>
      <c r="I25" s="119"/>
      <c r="J25" s="119"/>
      <c r="L25" s="120">
        <v>708</v>
      </c>
      <c r="M25" s="213" t="str">
        <f t="shared" si="0"/>
        <v/>
      </c>
      <c r="N25" s="121"/>
      <c r="O25" s="121"/>
      <c r="Y25" s="207"/>
      <c r="Z25" s="91"/>
      <c r="AA25" s="27">
        <v>1</v>
      </c>
      <c r="AB25" s="172"/>
      <c r="AC25" s="173"/>
      <c r="AD25" s="91">
        <f t="shared" si="21"/>
        <v>-1</v>
      </c>
      <c r="AE25" s="27">
        <f t="shared" si="21"/>
        <v>-1</v>
      </c>
      <c r="AF25" s="27">
        <f t="shared" si="21"/>
        <v>-1</v>
      </c>
      <c r="AG25" s="91"/>
      <c r="AJ25" s="91"/>
      <c r="AM25" s="207">
        <f t="shared" si="22"/>
        <v>3</v>
      </c>
      <c r="AN25" s="27" t="str">
        <f>IF($AM26&gt;$AM25, IFERROR(MATCH($AM25, $AM26:$AM$146, 0)-1, ROW($AN$146)-ROW()), "")</f>
        <v/>
      </c>
      <c r="AO25" s="91" t="str">
        <f t="shared" ca="1" si="23"/>
        <v/>
      </c>
      <c r="AP25" s="27" t="str">
        <f t="shared" ca="1" si="24"/>
        <v/>
      </c>
      <c r="AQ25" s="87" t="str">
        <f t="shared" ca="1" si="25"/>
        <v/>
      </c>
      <c r="AR25" s="27" t="str">
        <f t="shared" ca="1" si="26"/>
        <v/>
      </c>
      <c r="AS25" s="83" t="str">
        <f t="shared" si="27"/>
        <v/>
      </c>
      <c r="AT25" s="30" t="str">
        <f t="shared" si="28"/>
        <v/>
      </c>
      <c r="AU25" s="85" t="str">
        <f t="shared" si="29"/>
        <v/>
      </c>
      <c r="AV25" s="30" t="str">
        <f t="shared" si="30"/>
        <v/>
      </c>
      <c r="AW25" s="87" t="str">
        <f t="shared" ca="1" si="31"/>
        <v/>
      </c>
      <c r="AX25" s="27" t="str">
        <f t="shared" ca="1" si="32"/>
        <v/>
      </c>
      <c r="AY25" s="166" t="str">
        <f t="shared" si="33"/>
        <v/>
      </c>
      <c r="AZ25" s="27" t="str">
        <f t="shared" si="34"/>
        <v/>
      </c>
      <c r="BA25" s="174"/>
      <c r="BB25" s="89" t="str">
        <f t="shared" ca="1" si="35"/>
        <v/>
      </c>
      <c r="BC25" s="116" t="str">
        <f t="shared" ca="1" si="36"/>
        <v/>
      </c>
      <c r="BD25" s="117" t="str">
        <f t="shared" ca="1" si="37"/>
        <v/>
      </c>
      <c r="BE25" s="118" t="str">
        <f t="shared" ca="1" si="38"/>
        <v/>
      </c>
      <c r="BG25" s="28" t="str">
        <f t="shared" ca="1" si="19"/>
        <v/>
      </c>
    </row>
    <row r="26" spans="1:59" s="27" customFormat="1" ht="14.25" customHeight="1" x14ac:dyDescent="0.25">
      <c r="A26" s="76" t="str">
        <f t="shared" ca="1" si="20"/>
        <v/>
      </c>
      <c r="B26" s="119"/>
      <c r="C26" s="119" t="s">
        <v>35</v>
      </c>
      <c r="D26" s="119" t="s">
        <v>27</v>
      </c>
      <c r="E26" s="119"/>
      <c r="F26" s="119"/>
      <c r="G26" s="119"/>
      <c r="H26" s="119"/>
      <c r="I26" s="119"/>
      <c r="J26" s="119"/>
      <c r="L26" s="120">
        <v>71</v>
      </c>
      <c r="M26" s="213" t="str">
        <f t="shared" si="0"/>
        <v/>
      </c>
      <c r="N26" s="121"/>
      <c r="O26" s="121"/>
      <c r="Y26" s="207"/>
      <c r="Z26" s="91">
        <v>1</v>
      </c>
      <c r="AB26" s="172"/>
      <c r="AC26" s="173"/>
      <c r="AD26" s="91">
        <f t="shared" si="21"/>
        <v>-1</v>
      </c>
      <c r="AE26" s="27">
        <f t="shared" si="21"/>
        <v>-1</v>
      </c>
      <c r="AF26" s="27">
        <f t="shared" si="21"/>
        <v>-1</v>
      </c>
      <c r="AG26" s="91"/>
      <c r="AJ26" s="91"/>
      <c r="AM26" s="207">
        <f t="shared" si="22"/>
        <v>2</v>
      </c>
      <c r="AN26" s="27" t="str">
        <f>IF($AM27&gt;$AM26, IFERROR(MATCH($AM26, $AM27:$AM$146, 0)-1, ROW($AN$146)-ROW()), "")</f>
        <v/>
      </c>
      <c r="AO26" s="91" t="str">
        <f t="shared" ca="1" si="23"/>
        <v/>
      </c>
      <c r="AP26" s="27" t="str">
        <f t="shared" ca="1" si="24"/>
        <v/>
      </c>
      <c r="AQ26" s="87" t="str">
        <f t="shared" ca="1" si="25"/>
        <v/>
      </c>
      <c r="AR26" s="27" t="str">
        <f t="shared" ca="1" si="26"/>
        <v/>
      </c>
      <c r="AS26" s="83" t="str">
        <f t="shared" si="27"/>
        <v/>
      </c>
      <c r="AT26" s="30" t="str">
        <f t="shared" si="28"/>
        <v/>
      </c>
      <c r="AU26" s="85" t="str">
        <f t="shared" si="29"/>
        <v/>
      </c>
      <c r="AV26" s="30" t="str">
        <f t="shared" si="30"/>
        <v/>
      </c>
      <c r="AW26" s="87" t="str">
        <f t="shared" ca="1" si="31"/>
        <v/>
      </c>
      <c r="AX26" s="27" t="str">
        <f t="shared" ca="1" si="32"/>
        <v/>
      </c>
      <c r="AY26" s="166" t="str">
        <f t="shared" si="33"/>
        <v/>
      </c>
      <c r="AZ26" s="27" t="str">
        <f t="shared" si="34"/>
        <v/>
      </c>
      <c r="BA26" s="174"/>
      <c r="BB26" s="89" t="str">
        <f t="shared" ca="1" si="35"/>
        <v/>
      </c>
      <c r="BC26" s="116" t="str">
        <f t="shared" ca="1" si="36"/>
        <v/>
      </c>
      <c r="BD26" s="117" t="str">
        <f t="shared" ca="1" si="37"/>
        <v/>
      </c>
      <c r="BE26" s="118" t="str">
        <f t="shared" ca="1" si="38"/>
        <v/>
      </c>
      <c r="BG26" s="28" t="str">
        <f t="shared" ca="1" si="19"/>
        <v/>
      </c>
    </row>
    <row r="27" spans="1:59" s="27" customFormat="1" ht="14.25" customHeight="1" x14ac:dyDescent="0.25">
      <c r="A27" s="76" t="str">
        <f t="shared" ca="1" si="20"/>
        <v/>
      </c>
      <c r="B27" s="119"/>
      <c r="C27" s="119" t="s">
        <v>35</v>
      </c>
      <c r="D27" s="119" t="s">
        <v>6</v>
      </c>
      <c r="E27" s="119"/>
      <c r="F27" s="119"/>
      <c r="G27" s="119"/>
      <c r="H27" s="119"/>
      <c r="I27" s="119"/>
      <c r="J27" s="119"/>
      <c r="L27" s="120">
        <v>72</v>
      </c>
      <c r="M27" s="213" t="str">
        <f t="shared" si="0"/>
        <v/>
      </c>
      <c r="N27" s="121"/>
      <c r="O27" s="121"/>
      <c r="Y27" s="207"/>
      <c r="Z27" s="91"/>
      <c r="AB27" s="172"/>
      <c r="AC27" s="173"/>
      <c r="AD27" s="91">
        <f t="shared" si="21"/>
        <v>-1</v>
      </c>
      <c r="AE27" s="27">
        <f t="shared" si="21"/>
        <v>-1</v>
      </c>
      <c r="AF27" s="27">
        <f t="shared" si="21"/>
        <v>-1</v>
      </c>
      <c r="AG27" s="91"/>
      <c r="AJ27" s="91"/>
      <c r="AM27" s="207">
        <f t="shared" si="22"/>
        <v>2</v>
      </c>
      <c r="AN27" s="27" t="str">
        <f>IF($AM28&gt;$AM27, IFERROR(MATCH($AM27, $AM28:$AM$146, 0)-1, ROW($AN$146)-ROW()), "")</f>
        <v/>
      </c>
      <c r="AO27" s="91" t="str">
        <f t="shared" ca="1" si="23"/>
        <v/>
      </c>
      <c r="AP27" s="27" t="str">
        <f t="shared" ca="1" si="24"/>
        <v/>
      </c>
      <c r="AQ27" s="87" t="str">
        <f t="shared" ca="1" si="25"/>
        <v/>
      </c>
      <c r="AR27" s="27" t="str">
        <f t="shared" ca="1" si="26"/>
        <v/>
      </c>
      <c r="AS27" s="83" t="str">
        <f t="shared" si="27"/>
        <v/>
      </c>
      <c r="AT27" s="30" t="str">
        <f t="shared" si="28"/>
        <v/>
      </c>
      <c r="AU27" s="85" t="str">
        <f t="shared" si="29"/>
        <v/>
      </c>
      <c r="AV27" s="30" t="str">
        <f t="shared" si="30"/>
        <v/>
      </c>
      <c r="AW27" s="87" t="str">
        <f t="shared" ca="1" si="31"/>
        <v/>
      </c>
      <c r="AX27" s="27" t="str">
        <f t="shared" ca="1" si="32"/>
        <v/>
      </c>
      <c r="AY27" s="166" t="str">
        <f t="shared" si="33"/>
        <v/>
      </c>
      <c r="AZ27" s="27" t="str">
        <f t="shared" si="34"/>
        <v/>
      </c>
      <c r="BA27" s="174"/>
      <c r="BB27" s="89" t="str">
        <f t="shared" ca="1" si="35"/>
        <v/>
      </c>
      <c r="BC27" s="116" t="str">
        <f t="shared" ca="1" si="36"/>
        <v/>
      </c>
      <c r="BD27" s="117" t="str">
        <f t="shared" ca="1" si="37"/>
        <v/>
      </c>
      <c r="BE27" s="118" t="str">
        <f t="shared" ca="1" si="38"/>
        <v/>
      </c>
      <c r="BG27" s="28" t="str">
        <f t="shared" ca="1" si="19"/>
        <v/>
      </c>
    </row>
    <row r="28" spans="1:59" s="27" customFormat="1" ht="14.25" customHeight="1" x14ac:dyDescent="0.25">
      <c r="A28" s="76" t="str">
        <f t="shared" ca="1" si="20"/>
        <v/>
      </c>
      <c r="B28" s="119"/>
      <c r="C28" s="119" t="s">
        <v>35</v>
      </c>
      <c r="D28" s="119" t="s">
        <v>28</v>
      </c>
      <c r="E28" s="119"/>
      <c r="F28" s="119"/>
      <c r="G28" s="119"/>
      <c r="H28" s="119"/>
      <c r="I28" s="119"/>
      <c r="J28" s="119"/>
      <c r="L28" s="120">
        <v>73</v>
      </c>
      <c r="M28" s="213">
        <f t="shared" si="0"/>
        <v>0</v>
      </c>
      <c r="N28" s="121">
        <f>SUM(N29:N32,N69,N74:N75)</f>
        <v>0</v>
      </c>
      <c r="O28" s="121">
        <f>SUM(O29:O32,O69,O74:O75)</f>
        <v>0</v>
      </c>
      <c r="Y28" s="207"/>
      <c r="Z28" s="91"/>
      <c r="AB28" s="172"/>
      <c r="AC28" s="173"/>
      <c r="AD28" s="91">
        <f t="shared" si="21"/>
        <v>-1</v>
      </c>
      <c r="AE28" s="27">
        <f t="shared" si="21"/>
        <v>-1</v>
      </c>
      <c r="AF28" s="27">
        <f t="shared" si="21"/>
        <v>-1</v>
      </c>
      <c r="AG28" s="91"/>
      <c r="AJ28" s="91"/>
      <c r="AM28" s="207">
        <f t="shared" si="22"/>
        <v>2</v>
      </c>
      <c r="AN28" s="27">
        <f>IF($AM29&gt;$AM28, IFERROR(MATCH($AM28, $AM29:$AM$146, 0)-1, ROW($AN$146)-ROW()), "")</f>
        <v>47</v>
      </c>
      <c r="AO28" s="91" t="str">
        <f t="shared" ca="1" si="23"/>
        <v/>
      </c>
      <c r="AP28" s="27" t="str">
        <f t="shared" ca="1" si="24"/>
        <v/>
      </c>
      <c r="AQ28" s="87" t="str">
        <f t="shared" ca="1" si="25"/>
        <v/>
      </c>
      <c r="AR28" s="27" t="str">
        <f t="shared" ca="1" si="26"/>
        <v/>
      </c>
      <c r="AS28" s="83" t="str">
        <f t="shared" si="27"/>
        <v/>
      </c>
      <c r="AT28" s="30" t="str">
        <f t="shared" si="28"/>
        <v/>
      </c>
      <c r="AU28" s="85" t="str">
        <f t="shared" si="29"/>
        <v/>
      </c>
      <c r="AV28" s="30" t="str">
        <f t="shared" si="30"/>
        <v/>
      </c>
      <c r="AW28" s="87" t="str">
        <f t="shared" ca="1" si="31"/>
        <v/>
      </c>
      <c r="AX28" s="27" t="str">
        <f t="shared" ca="1" si="32"/>
        <v/>
      </c>
      <c r="AY28" s="166" t="str">
        <f t="shared" si="33"/>
        <v/>
      </c>
      <c r="AZ28" s="27" t="str">
        <f t="shared" si="34"/>
        <v/>
      </c>
      <c r="BA28" s="174"/>
      <c r="BB28" s="89" t="str">
        <f t="shared" ca="1" si="35"/>
        <v/>
      </c>
      <c r="BC28" s="116" t="str">
        <f t="shared" ca="1" si="36"/>
        <v/>
      </c>
      <c r="BD28" s="117" t="str">
        <f t="shared" ca="1" si="37"/>
        <v/>
      </c>
      <c r="BE28" s="118" t="str">
        <f t="shared" ca="1" si="38"/>
        <v/>
      </c>
      <c r="BG28" s="28" t="str">
        <f t="shared" ca="1" si="19"/>
        <v/>
      </c>
    </row>
    <row r="29" spans="1:59" s="27" customFormat="1" ht="14.25" customHeight="1" x14ac:dyDescent="0.25">
      <c r="A29" s="76" t="str">
        <f t="shared" ca="1" si="20"/>
        <v/>
      </c>
      <c r="B29" s="119"/>
      <c r="C29" s="119" t="s">
        <v>35</v>
      </c>
      <c r="D29" s="119" t="s">
        <v>35</v>
      </c>
      <c r="E29" s="119" t="s">
        <v>102</v>
      </c>
      <c r="F29" s="119"/>
      <c r="G29" s="119"/>
      <c r="H29" s="119"/>
      <c r="I29" s="119"/>
      <c r="J29" s="119"/>
      <c r="L29" s="120">
        <v>730</v>
      </c>
      <c r="M29" s="213" t="str">
        <f t="shared" si="0"/>
        <v/>
      </c>
      <c r="N29" s="121"/>
      <c r="O29" s="121"/>
      <c r="Y29" s="207"/>
      <c r="Z29" s="91"/>
      <c r="AB29" s="172"/>
      <c r="AC29" s="173"/>
      <c r="AD29" s="91">
        <f t="shared" si="21"/>
        <v>-1</v>
      </c>
      <c r="AE29" s="27">
        <f t="shared" si="21"/>
        <v>-1</v>
      </c>
      <c r="AF29" s="27">
        <f t="shared" si="21"/>
        <v>-1</v>
      </c>
      <c r="AG29" s="91"/>
      <c r="AJ29" s="91"/>
      <c r="AM29" s="207">
        <f t="shared" si="22"/>
        <v>3</v>
      </c>
      <c r="AN29" s="27" t="str">
        <f>IF($AM30&gt;$AM29, IFERROR(MATCH($AM29, $AM30:$AM$146, 0)-1, ROW($AN$146)-ROW()), "")</f>
        <v/>
      </c>
      <c r="AO29" s="91" t="str">
        <f t="shared" ca="1" si="23"/>
        <v/>
      </c>
      <c r="AP29" s="27" t="str">
        <f t="shared" ca="1" si="24"/>
        <v/>
      </c>
      <c r="AQ29" s="87" t="str">
        <f t="shared" ca="1" si="25"/>
        <v/>
      </c>
      <c r="AR29" s="27" t="str">
        <f t="shared" ca="1" si="26"/>
        <v/>
      </c>
      <c r="AS29" s="83" t="str">
        <f t="shared" si="27"/>
        <v/>
      </c>
      <c r="AT29" s="30" t="str">
        <f t="shared" si="28"/>
        <v/>
      </c>
      <c r="AU29" s="85" t="str">
        <f t="shared" si="29"/>
        <v/>
      </c>
      <c r="AV29" s="30" t="str">
        <f t="shared" si="30"/>
        <v/>
      </c>
      <c r="AW29" s="87" t="str">
        <f t="shared" ca="1" si="31"/>
        <v/>
      </c>
      <c r="AX29" s="27" t="str">
        <f t="shared" ca="1" si="32"/>
        <v/>
      </c>
      <c r="AY29" s="166" t="str">
        <f t="shared" si="33"/>
        <v/>
      </c>
      <c r="AZ29" s="27" t="str">
        <f t="shared" si="34"/>
        <v/>
      </c>
      <c r="BA29" s="174"/>
      <c r="BB29" s="89" t="str">
        <f t="shared" ca="1" si="35"/>
        <v/>
      </c>
      <c r="BC29" s="116" t="str">
        <f t="shared" ca="1" si="36"/>
        <v/>
      </c>
      <c r="BD29" s="117" t="str">
        <f t="shared" ca="1" si="37"/>
        <v/>
      </c>
      <c r="BE29" s="118" t="str">
        <f t="shared" ca="1" si="38"/>
        <v/>
      </c>
      <c r="BG29" s="28" t="str">
        <f t="shared" ca="1" si="19"/>
        <v/>
      </c>
    </row>
    <row r="30" spans="1:59" s="27" customFormat="1" ht="14.25" customHeight="1" x14ac:dyDescent="0.25">
      <c r="A30" s="76" t="str">
        <f t="shared" ca="1" si="20"/>
        <v/>
      </c>
      <c r="B30" s="119"/>
      <c r="C30" s="119" t="s">
        <v>35</v>
      </c>
      <c r="D30" s="119" t="s">
        <v>35</v>
      </c>
      <c r="E30" s="27" t="s">
        <v>103</v>
      </c>
      <c r="L30" s="120">
        <v>731</v>
      </c>
      <c r="M30" s="213" t="str">
        <f t="shared" si="0"/>
        <v/>
      </c>
      <c r="N30" s="121"/>
      <c r="O30" s="121"/>
      <c r="Y30" s="207"/>
      <c r="Z30" s="91"/>
      <c r="AB30" s="172"/>
      <c r="AC30" s="173"/>
      <c r="AD30" s="91">
        <f t="shared" si="21"/>
        <v>-1</v>
      </c>
      <c r="AE30" s="27">
        <f t="shared" si="21"/>
        <v>-1</v>
      </c>
      <c r="AF30" s="27">
        <f t="shared" si="21"/>
        <v>-1</v>
      </c>
      <c r="AG30" s="91"/>
      <c r="AJ30" s="91"/>
      <c r="AM30" s="207">
        <f t="shared" si="22"/>
        <v>3</v>
      </c>
      <c r="AN30" s="27" t="str">
        <f>IF($AM31&gt;$AM30, IFERROR(MATCH($AM30, $AM31:$AM$146, 0)-1, ROW($AN$146)-ROW()), "")</f>
        <v/>
      </c>
      <c r="AO30" s="91" t="str">
        <f t="shared" ca="1" si="23"/>
        <v/>
      </c>
      <c r="AP30" s="27" t="str">
        <f t="shared" ca="1" si="24"/>
        <v/>
      </c>
      <c r="AQ30" s="87" t="str">
        <f t="shared" ca="1" si="25"/>
        <v/>
      </c>
      <c r="AR30" s="27" t="str">
        <f t="shared" ca="1" si="26"/>
        <v/>
      </c>
      <c r="AS30" s="83" t="str">
        <f t="shared" si="27"/>
        <v/>
      </c>
      <c r="AT30" s="30" t="str">
        <f t="shared" si="28"/>
        <v/>
      </c>
      <c r="AU30" s="85" t="str">
        <f t="shared" si="29"/>
        <v/>
      </c>
      <c r="AV30" s="30" t="str">
        <f t="shared" si="30"/>
        <v/>
      </c>
      <c r="AW30" s="87" t="str">
        <f t="shared" ca="1" si="31"/>
        <v/>
      </c>
      <c r="AX30" s="27" t="str">
        <f t="shared" ca="1" si="32"/>
        <v/>
      </c>
      <c r="AY30" s="166" t="str">
        <f t="shared" si="33"/>
        <v/>
      </c>
      <c r="AZ30" s="27" t="str">
        <f t="shared" si="34"/>
        <v/>
      </c>
      <c r="BA30" s="174"/>
      <c r="BB30" s="89" t="str">
        <f t="shared" ca="1" si="35"/>
        <v/>
      </c>
      <c r="BC30" s="116" t="str">
        <f t="shared" ca="1" si="36"/>
        <v/>
      </c>
      <c r="BD30" s="117" t="str">
        <f t="shared" ca="1" si="37"/>
        <v/>
      </c>
      <c r="BE30" s="118" t="str">
        <f t="shared" ca="1" si="38"/>
        <v/>
      </c>
      <c r="BG30" s="28" t="str">
        <f t="shared" ca="1" si="19"/>
        <v/>
      </c>
    </row>
    <row r="31" spans="1:59" s="27" customFormat="1" ht="14.25" customHeight="1" x14ac:dyDescent="0.25">
      <c r="A31" s="76" t="str">
        <f t="shared" ca="1" si="20"/>
        <v/>
      </c>
      <c r="B31" s="119"/>
      <c r="C31" s="119" t="s">
        <v>35</v>
      </c>
      <c r="D31" s="119" t="s">
        <v>35</v>
      </c>
      <c r="E31" s="119" t="s">
        <v>104</v>
      </c>
      <c r="F31" s="119"/>
      <c r="G31" s="119"/>
      <c r="H31" s="119"/>
      <c r="I31" s="119"/>
      <c r="J31" s="119"/>
      <c r="L31" s="120">
        <v>732</v>
      </c>
      <c r="M31" s="213" t="str">
        <f t="shared" si="0"/>
        <v/>
      </c>
      <c r="N31" s="121"/>
      <c r="O31" s="121"/>
      <c r="Y31" s="207"/>
      <c r="Z31" s="91"/>
      <c r="AB31" s="172"/>
      <c r="AC31" s="173"/>
      <c r="AD31" s="91">
        <f t="shared" ref="AD31:AF62" si="39">IF(AD$3, 0, -1)</f>
        <v>-1</v>
      </c>
      <c r="AE31" s="27">
        <f t="shared" si="39"/>
        <v>-1</v>
      </c>
      <c r="AF31" s="27">
        <f t="shared" si="39"/>
        <v>-1</v>
      </c>
      <c r="AG31" s="91"/>
      <c r="AJ31" s="91"/>
      <c r="AM31" s="207">
        <f t="shared" si="22"/>
        <v>3</v>
      </c>
      <c r="AN31" s="27" t="str">
        <f>IF($AM32&gt;$AM31, IFERROR(MATCH($AM31, $AM32:$AM$146, 0)-1, ROW($AN$146)-ROW()), "")</f>
        <v/>
      </c>
      <c r="AO31" s="91" t="str">
        <f t="shared" ca="1" si="23"/>
        <v/>
      </c>
      <c r="AP31" s="27" t="str">
        <f t="shared" ca="1" si="24"/>
        <v/>
      </c>
      <c r="AQ31" s="87" t="str">
        <f t="shared" ca="1" si="25"/>
        <v/>
      </c>
      <c r="AR31" s="27" t="str">
        <f t="shared" ca="1" si="26"/>
        <v/>
      </c>
      <c r="AS31" s="83" t="str">
        <f t="shared" si="27"/>
        <v/>
      </c>
      <c r="AT31" s="30" t="str">
        <f t="shared" si="28"/>
        <v/>
      </c>
      <c r="AU31" s="85" t="str">
        <f t="shared" si="29"/>
        <v/>
      </c>
      <c r="AV31" s="30" t="str">
        <f t="shared" si="30"/>
        <v/>
      </c>
      <c r="AW31" s="87" t="str">
        <f t="shared" ca="1" si="31"/>
        <v/>
      </c>
      <c r="AX31" s="27" t="str">
        <f t="shared" ca="1" si="32"/>
        <v/>
      </c>
      <c r="AY31" s="166" t="str">
        <f t="shared" si="33"/>
        <v/>
      </c>
      <c r="AZ31" s="27" t="str">
        <f t="shared" si="34"/>
        <v/>
      </c>
      <c r="BA31" s="174"/>
      <c r="BB31" s="89" t="str">
        <f t="shared" ca="1" si="35"/>
        <v/>
      </c>
      <c r="BC31" s="116" t="str">
        <f t="shared" ca="1" si="36"/>
        <v/>
      </c>
      <c r="BD31" s="117" t="str">
        <f t="shared" ca="1" si="37"/>
        <v/>
      </c>
      <c r="BE31" s="118" t="str">
        <f t="shared" ca="1" si="38"/>
        <v/>
      </c>
      <c r="BG31" s="28" t="str">
        <f t="shared" ca="1" si="19"/>
        <v/>
      </c>
    </row>
    <row r="32" spans="1:59" s="27" customFormat="1" ht="14.25" customHeight="1" x14ac:dyDescent="0.25">
      <c r="A32" s="76" t="str">
        <f t="shared" ca="1" si="20"/>
        <v/>
      </c>
      <c r="B32" s="119"/>
      <c r="C32" s="119" t="s">
        <v>35</v>
      </c>
      <c r="D32" s="119" t="s">
        <v>35</v>
      </c>
      <c r="E32" s="119" t="s">
        <v>105</v>
      </c>
      <c r="F32" s="119"/>
      <c r="G32" s="119"/>
      <c r="H32" s="119"/>
      <c r="I32" s="119"/>
      <c r="J32" s="119"/>
      <c r="L32" s="120">
        <v>733</v>
      </c>
      <c r="M32" s="213">
        <f t="shared" si="0"/>
        <v>0</v>
      </c>
      <c r="N32" s="121">
        <f>SUM(N33:N35,N45,N52:N53,N67:N68)</f>
        <v>0</v>
      </c>
      <c r="O32" s="121">
        <f>SUM(O33:O35,O45,O52:O53,O67:O68)</f>
        <v>0</v>
      </c>
      <c r="Y32" s="207"/>
      <c r="Z32" s="91"/>
      <c r="AB32" s="172"/>
      <c r="AC32" s="173"/>
      <c r="AD32" s="91">
        <f t="shared" si="39"/>
        <v>-1</v>
      </c>
      <c r="AE32" s="27">
        <f t="shared" si="39"/>
        <v>-1</v>
      </c>
      <c r="AF32" s="27">
        <f t="shared" si="39"/>
        <v>-1</v>
      </c>
      <c r="AG32" s="91"/>
      <c r="AJ32" s="91"/>
      <c r="AM32" s="207">
        <f t="shared" si="22"/>
        <v>3</v>
      </c>
      <c r="AN32" s="27">
        <f>IF($AM33&gt;$AM32, IFERROR(MATCH($AM32, $AM33:$AM$146, 0)-1, ROW($AN$146)-ROW()), "")</f>
        <v>36</v>
      </c>
      <c r="AO32" s="91" t="str">
        <f t="shared" ca="1" si="23"/>
        <v/>
      </c>
      <c r="AP32" s="27" t="str">
        <f t="shared" ca="1" si="24"/>
        <v/>
      </c>
      <c r="AQ32" s="87" t="str">
        <f t="shared" ca="1" si="25"/>
        <v/>
      </c>
      <c r="AR32" s="27" t="str">
        <f t="shared" ca="1" si="26"/>
        <v/>
      </c>
      <c r="AS32" s="83" t="str">
        <f t="shared" si="27"/>
        <v/>
      </c>
      <c r="AT32" s="30" t="str">
        <f t="shared" si="28"/>
        <v/>
      </c>
      <c r="AU32" s="85" t="str">
        <f t="shared" si="29"/>
        <v/>
      </c>
      <c r="AV32" s="30" t="str">
        <f t="shared" si="30"/>
        <v/>
      </c>
      <c r="AW32" s="87" t="str">
        <f t="shared" ca="1" si="31"/>
        <v/>
      </c>
      <c r="AX32" s="27" t="str">
        <f t="shared" ca="1" si="32"/>
        <v/>
      </c>
      <c r="AY32" s="166" t="str">
        <f t="shared" si="33"/>
        <v/>
      </c>
      <c r="AZ32" s="27" t="str">
        <f t="shared" si="34"/>
        <v/>
      </c>
      <c r="BA32" s="174"/>
      <c r="BB32" s="89" t="str">
        <f t="shared" ca="1" si="35"/>
        <v/>
      </c>
      <c r="BC32" s="116" t="str">
        <f t="shared" ca="1" si="36"/>
        <v/>
      </c>
      <c r="BD32" s="117" t="str">
        <f t="shared" ca="1" si="37"/>
        <v/>
      </c>
      <c r="BE32" s="118" t="str">
        <f t="shared" ca="1" si="38"/>
        <v/>
      </c>
      <c r="BG32" s="28" t="str">
        <f t="shared" ca="1" si="19"/>
        <v/>
      </c>
    </row>
    <row r="33" spans="1:59" s="27" customFormat="1" ht="14.25" customHeight="1" x14ac:dyDescent="0.25">
      <c r="A33" s="76" t="str">
        <f t="shared" ca="1" si="20"/>
        <v/>
      </c>
      <c r="B33" s="119"/>
      <c r="C33" s="27" t="s">
        <v>35</v>
      </c>
      <c r="D33" s="27" t="s">
        <v>35</v>
      </c>
      <c r="E33" s="27" t="s">
        <v>35</v>
      </c>
      <c r="F33" s="27" t="s">
        <v>106</v>
      </c>
      <c r="L33" s="120">
        <v>7330</v>
      </c>
      <c r="M33" s="213" t="str">
        <f t="shared" si="0"/>
        <v/>
      </c>
      <c r="N33" s="121"/>
      <c r="O33" s="121"/>
      <c r="Y33" s="207"/>
      <c r="Z33" s="91"/>
      <c r="AB33" s="172"/>
      <c r="AC33" s="173"/>
      <c r="AD33" s="91">
        <f t="shared" si="39"/>
        <v>-1</v>
      </c>
      <c r="AE33" s="27">
        <f t="shared" si="39"/>
        <v>-1</v>
      </c>
      <c r="AF33" s="27">
        <f t="shared" si="39"/>
        <v>-1</v>
      </c>
      <c r="AG33" s="91"/>
      <c r="AJ33" s="91"/>
      <c r="AM33" s="207">
        <f t="shared" si="22"/>
        <v>4</v>
      </c>
      <c r="AN33" s="27" t="str">
        <f>IF($AM34&gt;$AM33, IFERROR(MATCH($AM33, $AM34:$AM$146, 0)-1, ROW($AN$146)-ROW()), "")</f>
        <v/>
      </c>
      <c r="AO33" s="91" t="str">
        <f t="shared" ca="1" si="23"/>
        <v/>
      </c>
      <c r="AP33" s="27" t="str">
        <f t="shared" ca="1" si="24"/>
        <v/>
      </c>
      <c r="AQ33" s="87" t="str">
        <f t="shared" ca="1" si="25"/>
        <v/>
      </c>
      <c r="AR33" s="27" t="str">
        <f t="shared" ca="1" si="26"/>
        <v/>
      </c>
      <c r="AS33" s="83" t="str">
        <f t="shared" si="27"/>
        <v/>
      </c>
      <c r="AT33" s="30" t="str">
        <f t="shared" si="28"/>
        <v/>
      </c>
      <c r="AU33" s="85" t="str">
        <f t="shared" si="29"/>
        <v/>
      </c>
      <c r="AV33" s="30" t="str">
        <f t="shared" si="30"/>
        <v/>
      </c>
      <c r="AW33" s="87" t="str">
        <f t="shared" ca="1" si="31"/>
        <v/>
      </c>
      <c r="AX33" s="27" t="str">
        <f t="shared" ca="1" si="32"/>
        <v/>
      </c>
      <c r="AY33" s="166" t="str">
        <f t="shared" si="33"/>
        <v/>
      </c>
      <c r="AZ33" s="27" t="str">
        <f t="shared" si="34"/>
        <v/>
      </c>
      <c r="BA33" s="174"/>
      <c r="BB33" s="89" t="str">
        <f t="shared" ca="1" si="35"/>
        <v/>
      </c>
      <c r="BC33" s="116" t="str">
        <f t="shared" ca="1" si="36"/>
        <v/>
      </c>
      <c r="BD33" s="117" t="str">
        <f t="shared" ca="1" si="37"/>
        <v/>
      </c>
      <c r="BE33" s="118" t="str">
        <f t="shared" ca="1" si="38"/>
        <v/>
      </c>
      <c r="BG33" s="28" t="str">
        <f t="shared" ca="1" si="19"/>
        <v/>
      </c>
    </row>
    <row r="34" spans="1:59" s="27" customFormat="1" ht="14.25" customHeight="1" x14ac:dyDescent="0.25">
      <c r="A34" s="76" t="str">
        <f t="shared" ca="1" si="20"/>
        <v/>
      </c>
      <c r="B34" s="119"/>
      <c r="C34" s="119" t="s">
        <v>35</v>
      </c>
      <c r="D34" s="27" t="s">
        <v>35</v>
      </c>
      <c r="E34" s="27" t="s">
        <v>35</v>
      </c>
      <c r="F34" s="27" t="s">
        <v>107</v>
      </c>
      <c r="L34" s="120">
        <v>7331</v>
      </c>
      <c r="M34" s="213" t="str">
        <f t="shared" si="0"/>
        <v/>
      </c>
      <c r="N34" s="121"/>
      <c r="O34" s="121"/>
      <c r="Y34" s="207"/>
      <c r="Z34" s="91"/>
      <c r="AB34" s="172"/>
      <c r="AC34" s="173"/>
      <c r="AD34" s="91">
        <f t="shared" si="39"/>
        <v>-1</v>
      </c>
      <c r="AE34" s="27">
        <f t="shared" si="39"/>
        <v>-1</v>
      </c>
      <c r="AF34" s="27">
        <f t="shared" si="39"/>
        <v>-1</v>
      </c>
      <c r="AG34" s="91"/>
      <c r="AJ34" s="91"/>
      <c r="AM34" s="207">
        <f t="shared" si="22"/>
        <v>4</v>
      </c>
      <c r="AN34" s="27" t="str">
        <f>IF($AM35&gt;$AM34, IFERROR(MATCH($AM34, $AM35:$AM$146, 0)-1, ROW($AN$146)-ROW()), "")</f>
        <v/>
      </c>
      <c r="AO34" s="91" t="str">
        <f t="shared" ca="1" si="23"/>
        <v/>
      </c>
      <c r="AP34" s="27" t="str">
        <f t="shared" ca="1" si="24"/>
        <v/>
      </c>
      <c r="AQ34" s="87" t="str">
        <f t="shared" ca="1" si="25"/>
        <v/>
      </c>
      <c r="AR34" s="27" t="str">
        <f t="shared" ca="1" si="26"/>
        <v/>
      </c>
      <c r="AS34" s="83" t="str">
        <f t="shared" si="27"/>
        <v/>
      </c>
      <c r="AT34" s="30" t="str">
        <f t="shared" si="28"/>
        <v/>
      </c>
      <c r="AU34" s="85" t="str">
        <f t="shared" si="29"/>
        <v/>
      </c>
      <c r="AV34" s="30" t="str">
        <f t="shared" si="30"/>
        <v/>
      </c>
      <c r="AW34" s="87" t="str">
        <f t="shared" ca="1" si="31"/>
        <v/>
      </c>
      <c r="AX34" s="27" t="str">
        <f t="shared" ca="1" si="32"/>
        <v/>
      </c>
      <c r="AY34" s="166" t="str">
        <f t="shared" si="33"/>
        <v/>
      </c>
      <c r="AZ34" s="27" t="str">
        <f t="shared" si="34"/>
        <v/>
      </c>
      <c r="BA34" s="174"/>
      <c r="BB34" s="89" t="str">
        <f t="shared" ca="1" si="35"/>
        <v/>
      </c>
      <c r="BC34" s="116" t="str">
        <f t="shared" ca="1" si="36"/>
        <v/>
      </c>
      <c r="BD34" s="117" t="str">
        <f t="shared" ca="1" si="37"/>
        <v/>
      </c>
      <c r="BE34" s="118" t="str">
        <f t="shared" ca="1" si="38"/>
        <v/>
      </c>
      <c r="BG34" s="28" t="str">
        <f t="shared" ca="1" si="19"/>
        <v/>
      </c>
    </row>
    <row r="35" spans="1:59" s="27" customFormat="1" ht="14.25" customHeight="1" x14ac:dyDescent="0.25">
      <c r="A35" s="76" t="str">
        <f t="shared" ca="1" si="20"/>
        <v/>
      </c>
      <c r="B35" s="119"/>
      <c r="C35" s="119" t="s">
        <v>35</v>
      </c>
      <c r="D35" s="119" t="s">
        <v>35</v>
      </c>
      <c r="E35" s="119" t="s">
        <v>35</v>
      </c>
      <c r="F35" s="119" t="s">
        <v>108</v>
      </c>
      <c r="G35" s="119"/>
      <c r="H35" s="119"/>
      <c r="I35" s="119"/>
      <c r="J35" s="119"/>
      <c r="L35" s="120">
        <v>7332</v>
      </c>
      <c r="M35" s="213">
        <f t="shared" ref="M35:M66" si="40">IF(_xlfn.CONCAT(N35:O35)&lt;&gt;"", SUM(N35:O35), "")</f>
        <v>0</v>
      </c>
      <c r="N35" s="121">
        <f>SUM(N36:N44)</f>
        <v>0</v>
      </c>
      <c r="O35" s="121">
        <f>SUM(O36:O44)</f>
        <v>0</v>
      </c>
      <c r="Y35" s="207"/>
      <c r="Z35" s="91"/>
      <c r="AB35" s="172"/>
      <c r="AC35" s="173"/>
      <c r="AD35" s="91">
        <f t="shared" si="39"/>
        <v>-1</v>
      </c>
      <c r="AE35" s="27">
        <f t="shared" si="39"/>
        <v>-1</v>
      </c>
      <c r="AF35" s="27">
        <f t="shared" si="39"/>
        <v>-1</v>
      </c>
      <c r="AG35" s="91"/>
      <c r="AJ35" s="91"/>
      <c r="AM35" s="207">
        <f t="shared" si="22"/>
        <v>4</v>
      </c>
      <c r="AN35" s="27">
        <f>IF($AM36&gt;$AM35, IFERROR(MATCH($AM35, $AM36:$AM$146, 0)-1, ROW($AN$146)-ROW()), "")</f>
        <v>9</v>
      </c>
      <c r="AO35" s="91" t="str">
        <f t="shared" ca="1" si="23"/>
        <v/>
      </c>
      <c r="AP35" s="27" t="str">
        <f t="shared" ca="1" si="24"/>
        <v/>
      </c>
      <c r="AQ35" s="87" t="str">
        <f t="shared" ca="1" si="25"/>
        <v/>
      </c>
      <c r="AR35" s="27" t="str">
        <f t="shared" ca="1" si="26"/>
        <v/>
      </c>
      <c r="AS35" s="83" t="str">
        <f t="shared" si="27"/>
        <v/>
      </c>
      <c r="AT35" s="30" t="str">
        <f t="shared" si="28"/>
        <v/>
      </c>
      <c r="AU35" s="85" t="str">
        <f t="shared" si="29"/>
        <v/>
      </c>
      <c r="AV35" s="30" t="str">
        <f t="shared" si="30"/>
        <v/>
      </c>
      <c r="AW35" s="87" t="str">
        <f t="shared" ca="1" si="31"/>
        <v/>
      </c>
      <c r="AX35" s="27" t="str">
        <f t="shared" ca="1" si="32"/>
        <v/>
      </c>
      <c r="AY35" s="166" t="str">
        <f t="shared" si="33"/>
        <v/>
      </c>
      <c r="AZ35" s="27" t="str">
        <f t="shared" si="34"/>
        <v/>
      </c>
      <c r="BA35" s="174"/>
      <c r="BB35" s="89" t="str">
        <f t="shared" ca="1" si="35"/>
        <v/>
      </c>
      <c r="BC35" s="116" t="str">
        <f t="shared" ca="1" si="36"/>
        <v/>
      </c>
      <c r="BD35" s="117" t="str">
        <f t="shared" ca="1" si="37"/>
        <v/>
      </c>
      <c r="BE35" s="118" t="str">
        <f t="shared" ca="1" si="38"/>
        <v/>
      </c>
      <c r="BG35" s="28" t="str">
        <f t="shared" ca="1" si="19"/>
        <v/>
      </c>
    </row>
    <row r="36" spans="1:59" s="27" customFormat="1" ht="14.25" customHeight="1" x14ac:dyDescent="0.25">
      <c r="A36" s="76" t="str">
        <f t="shared" ca="1" si="20"/>
        <v/>
      </c>
      <c r="B36" s="119"/>
      <c r="C36" s="119" t="s">
        <v>35</v>
      </c>
      <c r="D36" s="119" t="s">
        <v>35</v>
      </c>
      <c r="E36" s="119" t="s">
        <v>35</v>
      </c>
      <c r="F36" s="119" t="s">
        <v>35</v>
      </c>
      <c r="G36" s="119" t="s">
        <v>318</v>
      </c>
      <c r="H36" s="119"/>
      <c r="I36" s="119"/>
      <c r="J36" s="119"/>
      <c r="L36" s="120"/>
      <c r="M36" s="213" t="str">
        <f t="shared" si="40"/>
        <v/>
      </c>
      <c r="N36" s="121"/>
      <c r="O36" s="121"/>
      <c r="Y36" s="207"/>
      <c r="Z36" s="91"/>
      <c r="AB36" s="172"/>
      <c r="AC36" s="173"/>
      <c r="AD36" s="91">
        <f t="shared" si="39"/>
        <v>-1</v>
      </c>
      <c r="AE36" s="27">
        <f>IF(AE$3, IF(N36&lt;&gt;0, 0, 1), -1)</f>
        <v>-1</v>
      </c>
      <c r="AF36" s="27">
        <f t="shared" si="39"/>
        <v>-1</v>
      </c>
      <c r="AG36" s="91"/>
      <c r="AJ36" s="91"/>
      <c r="AM36" s="207">
        <f t="shared" si="22"/>
        <v>5</v>
      </c>
      <c r="AN36" s="27" t="str">
        <f>IF($AM37&gt;$AM36, IFERROR(MATCH($AM36, $AM37:$AM$146, 0)-1, ROW($AN$146)-ROW()), "")</f>
        <v/>
      </c>
      <c r="AO36" s="91" t="str">
        <f t="shared" ca="1" si="23"/>
        <v/>
      </c>
      <c r="AP36" s="27" t="str">
        <f t="shared" ca="1" si="24"/>
        <v/>
      </c>
      <c r="AQ36" s="87" t="str">
        <f t="shared" ca="1" si="25"/>
        <v/>
      </c>
      <c r="AR36" s="27" t="str">
        <f t="shared" ca="1" si="26"/>
        <v/>
      </c>
      <c r="AS36" s="83" t="str">
        <f t="shared" si="27"/>
        <v/>
      </c>
      <c r="AT36" s="30" t="str">
        <f t="shared" si="28"/>
        <v/>
      </c>
      <c r="AU36" s="85" t="str">
        <f t="shared" si="29"/>
        <v/>
      </c>
      <c r="AV36" s="30" t="str">
        <f t="shared" si="30"/>
        <v/>
      </c>
      <c r="AW36" s="87" t="str">
        <f t="shared" ca="1" si="31"/>
        <v/>
      </c>
      <c r="AX36" s="27" t="str">
        <f t="shared" ca="1" si="32"/>
        <v/>
      </c>
      <c r="AY36" s="166" t="str">
        <f t="shared" si="33"/>
        <v/>
      </c>
      <c r="AZ36" s="27" t="str">
        <f t="shared" si="34"/>
        <v/>
      </c>
      <c r="BA36" s="174"/>
      <c r="BB36" s="89" t="str">
        <f t="shared" ca="1" si="35"/>
        <v/>
      </c>
      <c r="BC36" s="116" t="str">
        <f t="shared" ca="1" si="36"/>
        <v/>
      </c>
      <c r="BD36" s="117" t="str">
        <f t="shared" ca="1" si="37"/>
        <v/>
      </c>
      <c r="BE36" s="118" t="str">
        <f t="shared" ca="1" si="38"/>
        <v/>
      </c>
      <c r="BG36" s="28" t="str">
        <f t="shared" ca="1" si="19"/>
        <v/>
      </c>
    </row>
    <row r="37" spans="1:59" s="27" customFormat="1" ht="14.25" customHeight="1" x14ac:dyDescent="0.25">
      <c r="A37" s="76" t="str">
        <f t="shared" ca="1" si="20"/>
        <v/>
      </c>
      <c r="B37" s="119"/>
      <c r="C37" s="119" t="s">
        <v>35</v>
      </c>
      <c r="D37" s="119" t="s">
        <v>35</v>
      </c>
      <c r="E37" s="119" t="s">
        <v>35</v>
      </c>
      <c r="F37" s="119" t="s">
        <v>35</v>
      </c>
      <c r="G37" s="119" t="s">
        <v>153</v>
      </c>
      <c r="H37" s="119"/>
      <c r="I37" s="119"/>
      <c r="J37" s="119"/>
      <c r="L37" s="120"/>
      <c r="M37" s="213" t="str">
        <f t="shared" si="40"/>
        <v/>
      </c>
      <c r="N37" s="121"/>
      <c r="O37" s="121"/>
      <c r="Y37" s="207"/>
      <c r="Z37" s="91"/>
      <c r="AB37" s="172"/>
      <c r="AC37" s="173"/>
      <c r="AD37" s="91">
        <f t="shared" si="39"/>
        <v>-1</v>
      </c>
      <c r="AE37" s="27">
        <f t="shared" si="39"/>
        <v>-1</v>
      </c>
      <c r="AF37" s="27">
        <f t="shared" si="39"/>
        <v>-1</v>
      </c>
      <c r="AG37" s="91"/>
      <c r="AJ37" s="91"/>
      <c r="AM37" s="207">
        <f t="shared" si="22"/>
        <v>5</v>
      </c>
      <c r="AN37" s="27" t="str">
        <f>IF($AM38&gt;$AM37, IFERROR(MATCH($AM37, $AM38:$AM$146, 0)-1, ROW($AN$146)-ROW()), "")</f>
        <v/>
      </c>
      <c r="AO37" s="91" t="str">
        <f t="shared" ca="1" si="23"/>
        <v/>
      </c>
      <c r="AP37" s="27" t="str">
        <f t="shared" ca="1" si="24"/>
        <v/>
      </c>
      <c r="AQ37" s="87" t="str">
        <f t="shared" ca="1" si="25"/>
        <v/>
      </c>
      <c r="AR37" s="27" t="str">
        <f t="shared" ca="1" si="26"/>
        <v/>
      </c>
      <c r="AS37" s="83" t="str">
        <f t="shared" si="27"/>
        <v/>
      </c>
      <c r="AT37" s="30" t="str">
        <f t="shared" si="28"/>
        <v/>
      </c>
      <c r="AU37" s="85" t="str">
        <f t="shared" si="29"/>
        <v/>
      </c>
      <c r="AV37" s="30" t="str">
        <f t="shared" si="30"/>
        <v/>
      </c>
      <c r="AW37" s="87" t="str">
        <f t="shared" ca="1" si="31"/>
        <v/>
      </c>
      <c r="AX37" s="27" t="str">
        <f t="shared" ca="1" si="32"/>
        <v/>
      </c>
      <c r="AY37" s="166" t="str">
        <f t="shared" si="33"/>
        <v/>
      </c>
      <c r="AZ37" s="27" t="str">
        <f t="shared" si="34"/>
        <v/>
      </c>
      <c r="BA37" s="174"/>
      <c r="BB37" s="89" t="str">
        <f t="shared" ca="1" si="35"/>
        <v/>
      </c>
      <c r="BC37" s="116" t="str">
        <f t="shared" ca="1" si="36"/>
        <v/>
      </c>
      <c r="BD37" s="117" t="str">
        <f t="shared" ca="1" si="37"/>
        <v/>
      </c>
      <c r="BE37" s="118" t="str">
        <f t="shared" ca="1" si="38"/>
        <v/>
      </c>
      <c r="BG37" s="28" t="str">
        <f t="shared" ca="1" si="19"/>
        <v/>
      </c>
    </row>
    <row r="38" spans="1:59" s="27" customFormat="1" ht="14.25" customHeight="1" x14ac:dyDescent="0.25">
      <c r="A38" s="76" t="str">
        <f t="shared" ca="1" si="20"/>
        <v/>
      </c>
      <c r="B38" s="119"/>
      <c r="C38" s="119"/>
      <c r="D38" s="119"/>
      <c r="E38" s="119"/>
      <c r="F38" s="119"/>
      <c r="G38" s="119" t="s">
        <v>154</v>
      </c>
      <c r="H38" s="119"/>
      <c r="I38" s="119"/>
      <c r="J38" s="119"/>
      <c r="L38" s="120"/>
      <c r="M38" s="213" t="str">
        <f t="shared" si="40"/>
        <v/>
      </c>
      <c r="N38" s="121"/>
      <c r="O38" s="121"/>
      <c r="Y38" s="207"/>
      <c r="Z38" s="91"/>
      <c r="AB38" s="172"/>
      <c r="AC38" s="173"/>
      <c r="AD38" s="91">
        <f t="shared" si="39"/>
        <v>-1</v>
      </c>
      <c r="AE38" s="27">
        <f t="shared" si="39"/>
        <v>-1</v>
      </c>
      <c r="AF38" s="27">
        <f t="shared" si="39"/>
        <v>-1</v>
      </c>
      <c r="AG38" s="91"/>
      <c r="AJ38" s="91"/>
      <c r="AM38" s="207">
        <f t="shared" si="22"/>
        <v>5</v>
      </c>
      <c r="AN38" s="27" t="str">
        <f>IF($AM39&gt;$AM38, IFERROR(MATCH($AM38, $AM39:$AM$146, 0)-1, ROW($AN$146)-ROW()), "")</f>
        <v/>
      </c>
      <c r="AO38" s="91" t="str">
        <f t="shared" ca="1" si="23"/>
        <v/>
      </c>
      <c r="AP38" s="27" t="str">
        <f t="shared" ca="1" si="24"/>
        <v/>
      </c>
      <c r="AQ38" s="87" t="str">
        <f t="shared" ca="1" si="25"/>
        <v/>
      </c>
      <c r="AR38" s="27" t="str">
        <f t="shared" ca="1" si="26"/>
        <v/>
      </c>
      <c r="AS38" s="83" t="str">
        <f t="shared" si="27"/>
        <v/>
      </c>
      <c r="AT38" s="30" t="str">
        <f t="shared" si="28"/>
        <v/>
      </c>
      <c r="AU38" s="85" t="str">
        <f t="shared" si="29"/>
        <v/>
      </c>
      <c r="AV38" s="30" t="str">
        <f t="shared" si="30"/>
        <v/>
      </c>
      <c r="AW38" s="87" t="str">
        <f t="shared" ca="1" si="31"/>
        <v/>
      </c>
      <c r="AX38" s="27" t="str">
        <f t="shared" ca="1" si="32"/>
        <v/>
      </c>
      <c r="AY38" s="166" t="str">
        <f t="shared" si="33"/>
        <v/>
      </c>
      <c r="AZ38" s="27" t="str">
        <f t="shared" si="34"/>
        <v/>
      </c>
      <c r="BA38" s="174"/>
      <c r="BB38" s="89" t="str">
        <f t="shared" ca="1" si="35"/>
        <v/>
      </c>
      <c r="BC38" s="116" t="str">
        <f t="shared" ca="1" si="36"/>
        <v/>
      </c>
      <c r="BD38" s="117" t="str">
        <f t="shared" ca="1" si="37"/>
        <v/>
      </c>
      <c r="BE38" s="118" t="str">
        <f t="shared" ca="1" si="38"/>
        <v/>
      </c>
      <c r="BG38" s="28" t="str">
        <f t="shared" ca="1" si="19"/>
        <v/>
      </c>
    </row>
    <row r="39" spans="1:59" s="27" customFormat="1" ht="14.25" customHeight="1" x14ac:dyDescent="0.25">
      <c r="A39" s="76" t="str">
        <f t="shared" ca="1" si="20"/>
        <v/>
      </c>
      <c r="B39" s="119"/>
      <c r="C39" s="119"/>
      <c r="D39" s="119"/>
      <c r="E39" s="119"/>
      <c r="F39" s="119"/>
      <c r="G39" s="119" t="s">
        <v>390</v>
      </c>
      <c r="H39" s="119"/>
      <c r="I39" s="119"/>
      <c r="J39" s="119"/>
      <c r="L39" s="120"/>
      <c r="M39" s="213" t="str">
        <f t="shared" si="40"/>
        <v/>
      </c>
      <c r="N39" s="121"/>
      <c r="O39" s="121"/>
      <c r="Y39" s="207"/>
      <c r="Z39" s="91"/>
      <c r="AB39" s="172"/>
      <c r="AC39" s="173"/>
      <c r="AD39" s="91">
        <f t="shared" si="39"/>
        <v>-1</v>
      </c>
      <c r="AE39" s="27">
        <f t="shared" si="39"/>
        <v>-1</v>
      </c>
      <c r="AF39" s="27">
        <f t="shared" si="39"/>
        <v>-1</v>
      </c>
      <c r="AG39" s="91"/>
      <c r="AJ39" s="91"/>
      <c r="AM39" s="207">
        <f t="shared" si="22"/>
        <v>5</v>
      </c>
      <c r="AN39" s="27" t="str">
        <f>IF($AM40&gt;$AM39, IFERROR(MATCH($AM39, $AM40:$AM$146, 0)-1, ROW($AN$146)-ROW()), "")</f>
        <v/>
      </c>
      <c r="AO39" s="91" t="str">
        <f t="shared" ca="1" si="23"/>
        <v/>
      </c>
      <c r="AP39" s="27" t="str">
        <f t="shared" ca="1" si="24"/>
        <v/>
      </c>
      <c r="AQ39" s="87" t="str">
        <f t="shared" ca="1" si="25"/>
        <v/>
      </c>
      <c r="AR39" s="27" t="str">
        <f t="shared" ca="1" si="26"/>
        <v/>
      </c>
      <c r="AS39" s="83" t="str">
        <f t="shared" si="27"/>
        <v/>
      </c>
      <c r="AT39" s="30" t="str">
        <f t="shared" si="28"/>
        <v/>
      </c>
      <c r="AU39" s="85" t="str">
        <f t="shared" si="29"/>
        <v/>
      </c>
      <c r="AV39" s="30" t="str">
        <f t="shared" si="30"/>
        <v/>
      </c>
      <c r="AW39" s="87" t="str">
        <f t="shared" ca="1" si="31"/>
        <v/>
      </c>
      <c r="AX39" s="27" t="str">
        <f t="shared" ca="1" si="32"/>
        <v/>
      </c>
      <c r="AY39" s="166" t="str">
        <f t="shared" si="33"/>
        <v/>
      </c>
      <c r="AZ39" s="27" t="str">
        <f t="shared" si="34"/>
        <v/>
      </c>
      <c r="BA39" s="174"/>
      <c r="BB39" s="89" t="str">
        <f t="shared" ca="1" si="35"/>
        <v/>
      </c>
      <c r="BC39" s="116" t="str">
        <f t="shared" ca="1" si="36"/>
        <v/>
      </c>
      <c r="BD39" s="117" t="str">
        <f t="shared" ca="1" si="37"/>
        <v/>
      </c>
      <c r="BE39" s="118" t="str">
        <f t="shared" ca="1" si="38"/>
        <v/>
      </c>
      <c r="BG39" s="28" t="str">
        <f t="shared" ca="1" si="19"/>
        <v/>
      </c>
    </row>
    <row r="40" spans="1:59" s="27" customFormat="1" ht="14.25" customHeight="1" x14ac:dyDescent="0.25">
      <c r="A40" s="76" t="str">
        <f t="shared" ca="1" si="20"/>
        <v/>
      </c>
      <c r="B40" s="119"/>
      <c r="C40" s="119"/>
      <c r="D40" s="119"/>
      <c r="E40" s="119"/>
      <c r="F40" s="119"/>
      <c r="G40" s="119" t="s">
        <v>155</v>
      </c>
      <c r="H40" s="119"/>
      <c r="I40" s="119"/>
      <c r="J40" s="119"/>
      <c r="L40" s="120"/>
      <c r="M40" s="213" t="str">
        <f t="shared" si="40"/>
        <v/>
      </c>
      <c r="N40" s="121"/>
      <c r="O40" s="121"/>
      <c r="Y40" s="207"/>
      <c r="Z40" s="91"/>
      <c r="AB40" s="172"/>
      <c r="AC40" s="173"/>
      <c r="AD40" s="91">
        <f t="shared" si="39"/>
        <v>-1</v>
      </c>
      <c r="AE40" s="27">
        <f t="shared" si="39"/>
        <v>-1</v>
      </c>
      <c r="AF40" s="27">
        <f t="shared" si="39"/>
        <v>-1</v>
      </c>
      <c r="AG40" s="91"/>
      <c r="AJ40" s="91"/>
      <c r="AM40" s="207">
        <f t="shared" si="22"/>
        <v>5</v>
      </c>
      <c r="AN40" s="27" t="str">
        <f>IF($AM41&gt;$AM40, IFERROR(MATCH($AM40, $AM41:$AM$146, 0)-1, ROW($AN$146)-ROW()), "")</f>
        <v/>
      </c>
      <c r="AO40" s="91" t="str">
        <f t="shared" ca="1" si="23"/>
        <v/>
      </c>
      <c r="AP40" s="27" t="str">
        <f t="shared" ca="1" si="24"/>
        <v/>
      </c>
      <c r="AQ40" s="87" t="str">
        <f t="shared" ca="1" si="25"/>
        <v/>
      </c>
      <c r="AR40" s="27" t="str">
        <f t="shared" ca="1" si="26"/>
        <v/>
      </c>
      <c r="AS40" s="83" t="str">
        <f t="shared" si="27"/>
        <v/>
      </c>
      <c r="AT40" s="30" t="str">
        <f t="shared" si="28"/>
        <v/>
      </c>
      <c r="AU40" s="85" t="str">
        <f t="shared" si="29"/>
        <v/>
      </c>
      <c r="AV40" s="30" t="str">
        <f t="shared" si="30"/>
        <v/>
      </c>
      <c r="AW40" s="87" t="str">
        <f t="shared" ca="1" si="31"/>
        <v/>
      </c>
      <c r="AX40" s="27" t="str">
        <f t="shared" ca="1" si="32"/>
        <v/>
      </c>
      <c r="AY40" s="166" t="str">
        <f t="shared" si="33"/>
        <v/>
      </c>
      <c r="AZ40" s="27" t="str">
        <f t="shared" si="34"/>
        <v/>
      </c>
      <c r="BA40" s="174"/>
      <c r="BB40" s="89" t="str">
        <f t="shared" ca="1" si="35"/>
        <v/>
      </c>
      <c r="BC40" s="116" t="str">
        <f t="shared" ca="1" si="36"/>
        <v/>
      </c>
      <c r="BD40" s="117" t="str">
        <f t="shared" ca="1" si="37"/>
        <v/>
      </c>
      <c r="BE40" s="118" t="str">
        <f t="shared" ca="1" si="38"/>
        <v/>
      </c>
      <c r="BG40" s="28" t="str">
        <f t="shared" ca="1" si="19"/>
        <v/>
      </c>
    </row>
    <row r="41" spans="1:59" s="27" customFormat="1" ht="14.25" customHeight="1" x14ac:dyDescent="0.25">
      <c r="A41" s="76" t="str">
        <f t="shared" ca="1" si="20"/>
        <v/>
      </c>
      <c r="B41" s="119"/>
      <c r="C41" s="119"/>
      <c r="D41" s="119"/>
      <c r="E41" s="119"/>
      <c r="F41" s="119"/>
      <c r="G41" s="119" t="s">
        <v>156</v>
      </c>
      <c r="H41" s="119"/>
      <c r="I41" s="119"/>
      <c r="J41" s="119"/>
      <c r="L41" s="120"/>
      <c r="M41" s="213" t="str">
        <f t="shared" si="40"/>
        <v/>
      </c>
      <c r="N41" s="121"/>
      <c r="O41" s="121"/>
      <c r="Y41" s="207"/>
      <c r="Z41" s="91"/>
      <c r="AB41" s="172"/>
      <c r="AC41" s="173"/>
      <c r="AD41" s="91">
        <f t="shared" si="39"/>
        <v>-1</v>
      </c>
      <c r="AE41" s="27">
        <f t="shared" si="39"/>
        <v>-1</v>
      </c>
      <c r="AF41" s="27">
        <f t="shared" si="39"/>
        <v>-1</v>
      </c>
      <c r="AG41" s="91"/>
      <c r="AJ41" s="91"/>
      <c r="AM41" s="207">
        <f t="shared" si="22"/>
        <v>5</v>
      </c>
      <c r="AN41" s="27" t="str">
        <f>IF($AM42&gt;$AM41, IFERROR(MATCH($AM41, $AM42:$AM$146, 0)-1, ROW($AN$146)-ROW()), "")</f>
        <v/>
      </c>
      <c r="AO41" s="91" t="str">
        <f t="shared" ca="1" si="23"/>
        <v/>
      </c>
      <c r="AP41" s="27" t="str">
        <f t="shared" ca="1" si="24"/>
        <v/>
      </c>
      <c r="AQ41" s="87" t="str">
        <f t="shared" ca="1" si="25"/>
        <v/>
      </c>
      <c r="AR41" s="27" t="str">
        <f t="shared" ca="1" si="26"/>
        <v/>
      </c>
      <c r="AS41" s="83" t="str">
        <f t="shared" si="27"/>
        <v/>
      </c>
      <c r="AT41" s="30" t="str">
        <f t="shared" si="28"/>
        <v/>
      </c>
      <c r="AU41" s="85" t="str">
        <f t="shared" si="29"/>
        <v/>
      </c>
      <c r="AV41" s="30" t="str">
        <f t="shared" si="30"/>
        <v/>
      </c>
      <c r="AW41" s="87" t="str">
        <f t="shared" ca="1" si="31"/>
        <v/>
      </c>
      <c r="AX41" s="27" t="str">
        <f t="shared" ca="1" si="32"/>
        <v/>
      </c>
      <c r="AY41" s="166" t="str">
        <f t="shared" si="33"/>
        <v/>
      </c>
      <c r="AZ41" s="27" t="str">
        <f t="shared" si="34"/>
        <v/>
      </c>
      <c r="BA41" s="174"/>
      <c r="BB41" s="89" t="str">
        <f t="shared" ca="1" si="35"/>
        <v/>
      </c>
      <c r="BC41" s="116" t="str">
        <f t="shared" ca="1" si="36"/>
        <v/>
      </c>
      <c r="BD41" s="117" t="str">
        <f t="shared" ca="1" si="37"/>
        <v/>
      </c>
      <c r="BE41" s="118" t="str">
        <f t="shared" ca="1" si="38"/>
        <v/>
      </c>
      <c r="BG41" s="28" t="str">
        <f t="shared" ca="1" si="19"/>
        <v/>
      </c>
    </row>
    <row r="42" spans="1:59" s="27" customFormat="1" ht="14.25" customHeight="1" x14ac:dyDescent="0.25">
      <c r="A42" s="76" t="str">
        <f t="shared" ca="1" si="20"/>
        <v/>
      </c>
      <c r="B42" s="119"/>
      <c r="C42" s="119"/>
      <c r="D42" s="119"/>
      <c r="E42" s="119"/>
      <c r="F42" s="119"/>
      <c r="G42" s="119" t="s">
        <v>157</v>
      </c>
      <c r="H42" s="119"/>
      <c r="I42" s="119"/>
      <c r="J42" s="119"/>
      <c r="L42" s="120"/>
      <c r="M42" s="213" t="str">
        <f t="shared" si="40"/>
        <v/>
      </c>
      <c r="N42" s="121"/>
      <c r="O42" s="121"/>
      <c r="Y42" s="207"/>
      <c r="Z42" s="91"/>
      <c r="AB42" s="172"/>
      <c r="AC42" s="173"/>
      <c r="AD42" s="91">
        <f t="shared" si="39"/>
        <v>-1</v>
      </c>
      <c r="AE42" s="27">
        <f t="shared" si="39"/>
        <v>-1</v>
      </c>
      <c r="AF42" s="27">
        <f t="shared" si="39"/>
        <v>-1</v>
      </c>
      <c r="AG42" s="91"/>
      <c r="AJ42" s="91"/>
      <c r="AM42" s="207">
        <f t="shared" si="22"/>
        <v>5</v>
      </c>
      <c r="AN42" s="27" t="str">
        <f>IF($AM43&gt;$AM42, IFERROR(MATCH($AM42, $AM43:$AM$146, 0)-1, ROW($AN$146)-ROW()), "")</f>
        <v/>
      </c>
      <c r="AO42" s="91" t="str">
        <f t="shared" ca="1" si="23"/>
        <v/>
      </c>
      <c r="AP42" s="27" t="str">
        <f t="shared" ca="1" si="24"/>
        <v/>
      </c>
      <c r="AQ42" s="87" t="str">
        <f t="shared" ca="1" si="25"/>
        <v/>
      </c>
      <c r="AR42" s="27" t="str">
        <f t="shared" ca="1" si="26"/>
        <v/>
      </c>
      <c r="AS42" s="83" t="str">
        <f t="shared" si="27"/>
        <v/>
      </c>
      <c r="AT42" s="30" t="str">
        <f t="shared" si="28"/>
        <v/>
      </c>
      <c r="AU42" s="85" t="str">
        <f t="shared" si="29"/>
        <v/>
      </c>
      <c r="AV42" s="30" t="str">
        <f t="shared" si="30"/>
        <v/>
      </c>
      <c r="AW42" s="87" t="str">
        <f t="shared" ca="1" si="31"/>
        <v/>
      </c>
      <c r="AX42" s="27" t="str">
        <f t="shared" ca="1" si="32"/>
        <v/>
      </c>
      <c r="AY42" s="166" t="str">
        <f t="shared" si="33"/>
        <v/>
      </c>
      <c r="AZ42" s="27" t="str">
        <f t="shared" si="34"/>
        <v/>
      </c>
      <c r="BA42" s="174"/>
      <c r="BB42" s="89" t="str">
        <f t="shared" ca="1" si="35"/>
        <v/>
      </c>
      <c r="BC42" s="116" t="str">
        <f t="shared" ca="1" si="36"/>
        <v/>
      </c>
      <c r="BD42" s="117" t="str">
        <f t="shared" ca="1" si="37"/>
        <v/>
      </c>
      <c r="BE42" s="118" t="str">
        <f t="shared" ca="1" si="38"/>
        <v/>
      </c>
      <c r="BG42" s="28" t="str">
        <f t="shared" ca="1" si="19"/>
        <v/>
      </c>
    </row>
    <row r="43" spans="1:59" s="27" customFormat="1" ht="14.25" customHeight="1" x14ac:dyDescent="0.25">
      <c r="A43" s="76" t="str">
        <f t="shared" ca="1" si="20"/>
        <v/>
      </c>
      <c r="B43" s="119"/>
      <c r="C43" s="119"/>
      <c r="D43" s="119"/>
      <c r="E43" s="119"/>
      <c r="F43" s="119"/>
      <c r="G43" s="119" t="s">
        <v>158</v>
      </c>
      <c r="H43" s="119"/>
      <c r="I43" s="119"/>
      <c r="J43" s="119"/>
      <c r="L43" s="120"/>
      <c r="M43" s="213" t="str">
        <f t="shared" si="40"/>
        <v/>
      </c>
      <c r="N43" s="121"/>
      <c r="O43" s="121"/>
      <c r="Y43" s="207"/>
      <c r="Z43" s="91"/>
      <c r="AB43" s="172"/>
      <c r="AC43" s="173"/>
      <c r="AD43" s="91">
        <f t="shared" si="39"/>
        <v>-1</v>
      </c>
      <c r="AE43" s="27">
        <f t="shared" si="39"/>
        <v>-1</v>
      </c>
      <c r="AF43" s="27">
        <f t="shared" si="39"/>
        <v>-1</v>
      </c>
      <c r="AG43" s="91"/>
      <c r="AJ43" s="91"/>
      <c r="AM43" s="207">
        <f t="shared" si="22"/>
        <v>5</v>
      </c>
      <c r="AN43" s="27" t="str">
        <f>IF($AM44&gt;$AM43, IFERROR(MATCH($AM43, $AM44:$AM$146, 0)-1, ROW($AN$146)-ROW()), "")</f>
        <v/>
      </c>
      <c r="AO43" s="91" t="str">
        <f t="shared" ca="1" si="23"/>
        <v/>
      </c>
      <c r="AP43" s="27" t="str">
        <f t="shared" ca="1" si="24"/>
        <v/>
      </c>
      <c r="AQ43" s="87" t="str">
        <f t="shared" ca="1" si="25"/>
        <v/>
      </c>
      <c r="AR43" s="27" t="str">
        <f t="shared" ca="1" si="26"/>
        <v/>
      </c>
      <c r="AS43" s="83" t="str">
        <f t="shared" si="27"/>
        <v/>
      </c>
      <c r="AT43" s="30" t="str">
        <f t="shared" si="28"/>
        <v/>
      </c>
      <c r="AU43" s="85" t="str">
        <f t="shared" si="29"/>
        <v/>
      </c>
      <c r="AV43" s="30" t="str">
        <f t="shared" si="30"/>
        <v/>
      </c>
      <c r="AW43" s="87" t="str">
        <f t="shared" ca="1" si="31"/>
        <v/>
      </c>
      <c r="AX43" s="27" t="str">
        <f t="shared" ca="1" si="32"/>
        <v/>
      </c>
      <c r="AY43" s="166" t="str">
        <f t="shared" si="33"/>
        <v/>
      </c>
      <c r="AZ43" s="27" t="str">
        <f t="shared" si="34"/>
        <v/>
      </c>
      <c r="BA43" s="174"/>
      <c r="BB43" s="89" t="str">
        <f t="shared" ca="1" si="35"/>
        <v/>
      </c>
      <c r="BC43" s="116" t="str">
        <f t="shared" ca="1" si="36"/>
        <v/>
      </c>
      <c r="BD43" s="117" t="str">
        <f t="shared" ca="1" si="37"/>
        <v/>
      </c>
      <c r="BE43" s="118" t="str">
        <f t="shared" ca="1" si="38"/>
        <v/>
      </c>
      <c r="BG43" s="28" t="str">
        <f t="shared" ca="1" si="19"/>
        <v/>
      </c>
    </row>
    <row r="44" spans="1:59" s="27" customFormat="1" ht="14.25" customHeight="1" x14ac:dyDescent="0.25">
      <c r="A44" s="76" t="str">
        <f t="shared" ca="1" si="20"/>
        <v/>
      </c>
      <c r="B44" s="119"/>
      <c r="C44" s="119"/>
      <c r="D44" s="119"/>
      <c r="E44" s="119"/>
      <c r="F44" s="119"/>
      <c r="G44" s="119" t="s">
        <v>159</v>
      </c>
      <c r="H44" s="119"/>
      <c r="I44" s="119"/>
      <c r="J44" s="119"/>
      <c r="L44" s="120"/>
      <c r="M44" s="213" t="str">
        <f t="shared" si="40"/>
        <v/>
      </c>
      <c r="N44" s="121"/>
      <c r="O44" s="121"/>
      <c r="Y44" s="207"/>
      <c r="Z44" s="91"/>
      <c r="AB44" s="172"/>
      <c r="AC44" s="173"/>
      <c r="AD44" s="91">
        <f t="shared" si="39"/>
        <v>-1</v>
      </c>
      <c r="AE44" s="27">
        <f t="shared" si="39"/>
        <v>-1</v>
      </c>
      <c r="AF44" s="27">
        <f t="shared" si="39"/>
        <v>-1</v>
      </c>
      <c r="AG44" s="91"/>
      <c r="AJ44" s="91"/>
      <c r="AM44" s="207">
        <f t="shared" si="22"/>
        <v>5</v>
      </c>
      <c r="AN44" s="27" t="str">
        <f>IF($AM45&gt;$AM44, IFERROR(MATCH($AM44, $AM45:$AM$146, 0)-1, ROW($AN$146)-ROW()), "")</f>
        <v/>
      </c>
      <c r="AO44" s="91" t="str">
        <f t="shared" ca="1" si="23"/>
        <v/>
      </c>
      <c r="AP44" s="27" t="str">
        <f t="shared" ca="1" si="24"/>
        <v/>
      </c>
      <c r="AQ44" s="87" t="str">
        <f t="shared" ca="1" si="25"/>
        <v/>
      </c>
      <c r="AR44" s="27" t="str">
        <f t="shared" ca="1" si="26"/>
        <v/>
      </c>
      <c r="AS44" s="83" t="str">
        <f t="shared" si="27"/>
        <v/>
      </c>
      <c r="AT44" s="30" t="str">
        <f t="shared" si="28"/>
        <v/>
      </c>
      <c r="AU44" s="85" t="str">
        <f t="shared" si="29"/>
        <v/>
      </c>
      <c r="AV44" s="30" t="str">
        <f t="shared" si="30"/>
        <v/>
      </c>
      <c r="AW44" s="87" t="str">
        <f t="shared" ca="1" si="31"/>
        <v/>
      </c>
      <c r="AX44" s="27" t="str">
        <f t="shared" ca="1" si="32"/>
        <v/>
      </c>
      <c r="AY44" s="166" t="str">
        <f t="shared" si="33"/>
        <v/>
      </c>
      <c r="AZ44" s="27" t="str">
        <f t="shared" si="34"/>
        <v/>
      </c>
      <c r="BA44" s="174"/>
      <c r="BB44" s="89" t="str">
        <f t="shared" ca="1" si="35"/>
        <v/>
      </c>
      <c r="BC44" s="116" t="str">
        <f t="shared" ca="1" si="36"/>
        <v/>
      </c>
      <c r="BD44" s="117" t="str">
        <f t="shared" ca="1" si="37"/>
        <v/>
      </c>
      <c r="BE44" s="118" t="str">
        <f t="shared" ca="1" si="38"/>
        <v/>
      </c>
      <c r="BG44" s="28" t="str">
        <f t="shared" ca="1" si="19"/>
        <v/>
      </c>
    </row>
    <row r="45" spans="1:59" s="27" customFormat="1" ht="14.25" customHeight="1" x14ac:dyDescent="0.25">
      <c r="A45" s="76" t="str">
        <f t="shared" ca="1" si="20"/>
        <v/>
      </c>
      <c r="B45" s="119"/>
      <c r="C45" s="119" t="s">
        <v>35</v>
      </c>
      <c r="D45" s="119" t="s">
        <v>35</v>
      </c>
      <c r="E45" s="119" t="s">
        <v>35</v>
      </c>
      <c r="F45" s="119" t="s">
        <v>292</v>
      </c>
      <c r="G45" s="119"/>
      <c r="H45" s="119"/>
      <c r="I45" s="119"/>
      <c r="J45" s="119"/>
      <c r="L45" s="120">
        <v>7333</v>
      </c>
      <c r="M45" s="213">
        <f t="shared" si="40"/>
        <v>0</v>
      </c>
      <c r="N45" s="121">
        <f>SUM(N46:N51)</f>
        <v>0</v>
      </c>
      <c r="O45" s="121">
        <f>SUM(O46:O51)</f>
        <v>0</v>
      </c>
      <c r="Y45" s="207"/>
      <c r="Z45" s="91"/>
      <c r="AB45" s="172"/>
      <c r="AC45" s="173"/>
      <c r="AD45" s="91">
        <f t="shared" si="39"/>
        <v>-1</v>
      </c>
      <c r="AE45" s="27">
        <f t="shared" si="39"/>
        <v>-1</v>
      </c>
      <c r="AF45" s="27">
        <f t="shared" si="39"/>
        <v>-1</v>
      </c>
      <c r="AG45" s="91"/>
      <c r="AJ45" s="91"/>
      <c r="AM45" s="207">
        <f t="shared" si="22"/>
        <v>4</v>
      </c>
      <c r="AN45" s="27">
        <f>IF($AM46&gt;$AM45, IFERROR(MATCH($AM45, $AM46:$AM$146, 0)-1, ROW($AN$146)-ROW()), "")</f>
        <v>6</v>
      </c>
      <c r="AO45" s="91" t="str">
        <f t="shared" ca="1" si="23"/>
        <v/>
      </c>
      <c r="AP45" s="27" t="str">
        <f t="shared" ca="1" si="24"/>
        <v/>
      </c>
      <c r="AQ45" s="87" t="str">
        <f t="shared" ca="1" si="25"/>
        <v/>
      </c>
      <c r="AR45" s="27" t="str">
        <f t="shared" ca="1" si="26"/>
        <v/>
      </c>
      <c r="AS45" s="83" t="str">
        <f t="shared" si="27"/>
        <v/>
      </c>
      <c r="AT45" s="30" t="str">
        <f t="shared" si="28"/>
        <v/>
      </c>
      <c r="AU45" s="85" t="str">
        <f t="shared" si="29"/>
        <v/>
      </c>
      <c r="AV45" s="30" t="str">
        <f t="shared" si="30"/>
        <v/>
      </c>
      <c r="AW45" s="87" t="str">
        <f t="shared" ca="1" si="31"/>
        <v/>
      </c>
      <c r="AX45" s="27" t="str">
        <f t="shared" ca="1" si="32"/>
        <v/>
      </c>
      <c r="AY45" s="166" t="str">
        <f t="shared" si="33"/>
        <v/>
      </c>
      <c r="AZ45" s="27" t="str">
        <f t="shared" si="34"/>
        <v/>
      </c>
      <c r="BA45" s="174"/>
      <c r="BB45" s="89" t="str">
        <f t="shared" ca="1" si="35"/>
        <v/>
      </c>
      <c r="BC45" s="116" t="str">
        <f t="shared" ca="1" si="36"/>
        <v/>
      </c>
      <c r="BD45" s="117" t="str">
        <f t="shared" ca="1" si="37"/>
        <v/>
      </c>
      <c r="BE45" s="118" t="str">
        <f t="shared" ca="1" si="38"/>
        <v/>
      </c>
      <c r="BG45" s="28" t="str">
        <f t="shared" ca="1" si="19"/>
        <v/>
      </c>
    </row>
    <row r="46" spans="1:59" s="27" customFormat="1" ht="14.25" customHeight="1" x14ac:dyDescent="0.25">
      <c r="A46" s="76" t="str">
        <f t="shared" ca="1" si="20"/>
        <v/>
      </c>
      <c r="B46" s="119"/>
      <c r="C46" s="119" t="s">
        <v>35</v>
      </c>
      <c r="D46" s="119" t="s">
        <v>35</v>
      </c>
      <c r="E46" s="119" t="s">
        <v>35</v>
      </c>
      <c r="F46" s="119" t="s">
        <v>35</v>
      </c>
      <c r="G46" s="119" t="s">
        <v>109</v>
      </c>
      <c r="H46" s="119"/>
      <c r="I46" s="119"/>
      <c r="J46" s="119"/>
      <c r="L46" s="120">
        <v>73330</v>
      </c>
      <c r="M46" s="213" t="str">
        <f t="shared" si="40"/>
        <v/>
      </c>
      <c r="N46" s="121"/>
      <c r="O46" s="121"/>
      <c r="Y46" s="207"/>
      <c r="Z46" s="91"/>
      <c r="AB46" s="172"/>
      <c r="AC46" s="173"/>
      <c r="AD46" s="91">
        <f t="shared" si="39"/>
        <v>-1</v>
      </c>
      <c r="AE46" s="27">
        <f t="shared" si="39"/>
        <v>-1</v>
      </c>
      <c r="AF46" s="27">
        <f t="shared" si="39"/>
        <v>-1</v>
      </c>
      <c r="AG46" s="91"/>
      <c r="AJ46" s="91"/>
      <c r="AM46" s="207">
        <f t="shared" si="22"/>
        <v>5</v>
      </c>
      <c r="AN46" s="27" t="str">
        <f>IF($AM47&gt;$AM46, IFERROR(MATCH($AM46, $AM47:$AM$146, 0)-1, ROW($AN$146)-ROW()), "")</f>
        <v/>
      </c>
      <c r="AO46" s="91" t="str">
        <f t="shared" ca="1" si="23"/>
        <v/>
      </c>
      <c r="AP46" s="27" t="str">
        <f t="shared" ca="1" si="24"/>
        <v/>
      </c>
      <c r="AQ46" s="87" t="str">
        <f t="shared" ca="1" si="25"/>
        <v/>
      </c>
      <c r="AR46" s="27" t="str">
        <f t="shared" ca="1" si="26"/>
        <v/>
      </c>
      <c r="AS46" s="83" t="str">
        <f t="shared" si="27"/>
        <v/>
      </c>
      <c r="AT46" s="30" t="str">
        <f t="shared" si="28"/>
        <v/>
      </c>
      <c r="AU46" s="85" t="str">
        <f t="shared" si="29"/>
        <v/>
      </c>
      <c r="AV46" s="30" t="str">
        <f t="shared" si="30"/>
        <v/>
      </c>
      <c r="AW46" s="87" t="str">
        <f t="shared" ca="1" si="31"/>
        <v/>
      </c>
      <c r="AX46" s="27" t="str">
        <f t="shared" ca="1" si="32"/>
        <v/>
      </c>
      <c r="AY46" s="166" t="str">
        <f t="shared" si="33"/>
        <v/>
      </c>
      <c r="AZ46" s="27" t="str">
        <f t="shared" si="34"/>
        <v/>
      </c>
      <c r="BA46" s="174"/>
      <c r="BB46" s="89" t="str">
        <f t="shared" ca="1" si="35"/>
        <v/>
      </c>
      <c r="BC46" s="116" t="str">
        <f t="shared" ca="1" si="36"/>
        <v/>
      </c>
      <c r="BD46" s="117" t="str">
        <f t="shared" ca="1" si="37"/>
        <v/>
      </c>
      <c r="BE46" s="118" t="str">
        <f t="shared" ca="1" si="38"/>
        <v/>
      </c>
      <c r="BG46" s="28" t="str">
        <f t="shared" ca="1" si="19"/>
        <v/>
      </c>
    </row>
    <row r="47" spans="1:59" s="27" customFormat="1" ht="14.25" customHeight="1" x14ac:dyDescent="0.25">
      <c r="A47" s="76" t="str">
        <f t="shared" ca="1" si="20"/>
        <v/>
      </c>
      <c r="B47" s="119"/>
      <c r="C47" s="119" t="s">
        <v>35</v>
      </c>
      <c r="D47" s="119" t="s">
        <v>35</v>
      </c>
      <c r="E47" s="119" t="s">
        <v>35</v>
      </c>
      <c r="F47" s="119" t="s">
        <v>35</v>
      </c>
      <c r="G47" s="119" t="s">
        <v>110</v>
      </c>
      <c r="H47" s="119"/>
      <c r="I47" s="119"/>
      <c r="J47" s="119"/>
      <c r="L47" s="120">
        <v>73331</v>
      </c>
      <c r="M47" s="213" t="str">
        <f t="shared" si="40"/>
        <v/>
      </c>
      <c r="N47" s="121"/>
      <c r="O47" s="121"/>
      <c r="Y47" s="207"/>
      <c r="Z47" s="91"/>
      <c r="AB47" s="172"/>
      <c r="AC47" s="173"/>
      <c r="AD47" s="91">
        <f t="shared" si="39"/>
        <v>-1</v>
      </c>
      <c r="AE47" s="27">
        <f t="shared" si="39"/>
        <v>-1</v>
      </c>
      <c r="AF47" s="27">
        <f t="shared" si="39"/>
        <v>-1</v>
      </c>
      <c r="AG47" s="91"/>
      <c r="AJ47" s="91"/>
      <c r="AM47" s="207">
        <f t="shared" si="22"/>
        <v>5</v>
      </c>
      <c r="AN47" s="27" t="str">
        <f>IF($AM48&gt;$AM47, IFERROR(MATCH($AM47, $AM48:$AM$146, 0)-1, ROW($AN$146)-ROW()), "")</f>
        <v/>
      </c>
      <c r="AO47" s="91" t="str">
        <f t="shared" ca="1" si="23"/>
        <v/>
      </c>
      <c r="AP47" s="27" t="str">
        <f t="shared" ca="1" si="24"/>
        <v/>
      </c>
      <c r="AQ47" s="87" t="str">
        <f t="shared" ca="1" si="25"/>
        <v/>
      </c>
      <c r="AR47" s="27" t="str">
        <f t="shared" ca="1" si="26"/>
        <v/>
      </c>
      <c r="AS47" s="83" t="str">
        <f t="shared" si="27"/>
        <v/>
      </c>
      <c r="AT47" s="30" t="str">
        <f t="shared" si="28"/>
        <v/>
      </c>
      <c r="AU47" s="85" t="str">
        <f t="shared" si="29"/>
        <v/>
      </c>
      <c r="AV47" s="30" t="str">
        <f t="shared" si="30"/>
        <v/>
      </c>
      <c r="AW47" s="87" t="str">
        <f t="shared" ca="1" si="31"/>
        <v/>
      </c>
      <c r="AX47" s="27" t="str">
        <f t="shared" ca="1" si="32"/>
        <v/>
      </c>
      <c r="AY47" s="166" t="str">
        <f t="shared" si="33"/>
        <v/>
      </c>
      <c r="AZ47" s="27" t="str">
        <f t="shared" si="34"/>
        <v/>
      </c>
      <c r="BA47" s="174"/>
      <c r="BB47" s="89" t="str">
        <f t="shared" ca="1" si="35"/>
        <v/>
      </c>
      <c r="BC47" s="116" t="str">
        <f t="shared" ca="1" si="36"/>
        <v/>
      </c>
      <c r="BD47" s="117" t="str">
        <f t="shared" ca="1" si="37"/>
        <v/>
      </c>
      <c r="BE47" s="118" t="str">
        <f t="shared" ca="1" si="38"/>
        <v/>
      </c>
      <c r="BG47" s="28" t="str">
        <f t="shared" ca="1" si="19"/>
        <v/>
      </c>
    </row>
    <row r="48" spans="1:59" s="27" customFormat="1" ht="14.25" customHeight="1" x14ac:dyDescent="0.25">
      <c r="A48" s="76" t="str">
        <f t="shared" ca="1" si="20"/>
        <v/>
      </c>
      <c r="B48" s="119"/>
      <c r="C48" s="119" t="s">
        <v>35</v>
      </c>
      <c r="D48" s="119" t="s">
        <v>35</v>
      </c>
      <c r="E48" s="119" t="s">
        <v>35</v>
      </c>
      <c r="F48" s="119" t="s">
        <v>35</v>
      </c>
      <c r="G48" s="119" t="s">
        <v>111</v>
      </c>
      <c r="H48" s="119"/>
      <c r="I48" s="119"/>
      <c r="J48" s="119"/>
      <c r="L48" s="120">
        <v>73332</v>
      </c>
      <c r="M48" s="213" t="str">
        <f t="shared" si="40"/>
        <v/>
      </c>
      <c r="N48" s="121"/>
      <c r="O48" s="121"/>
      <c r="Y48" s="207"/>
      <c r="Z48" s="91"/>
      <c r="AB48" s="172"/>
      <c r="AC48" s="173"/>
      <c r="AD48" s="91">
        <f t="shared" si="39"/>
        <v>-1</v>
      </c>
      <c r="AE48" s="27">
        <f t="shared" si="39"/>
        <v>-1</v>
      </c>
      <c r="AF48" s="27">
        <f t="shared" si="39"/>
        <v>-1</v>
      </c>
      <c r="AG48" s="91"/>
      <c r="AJ48" s="91"/>
      <c r="AM48" s="207">
        <f t="shared" si="22"/>
        <v>5</v>
      </c>
      <c r="AN48" s="27" t="str">
        <f>IF($AM49&gt;$AM48, IFERROR(MATCH($AM48, $AM49:$AM$146, 0)-1, ROW($AN$146)-ROW()), "")</f>
        <v/>
      </c>
      <c r="AO48" s="91" t="str">
        <f t="shared" ca="1" si="23"/>
        <v/>
      </c>
      <c r="AP48" s="27" t="str">
        <f t="shared" ca="1" si="24"/>
        <v/>
      </c>
      <c r="AQ48" s="87" t="str">
        <f t="shared" ca="1" si="25"/>
        <v/>
      </c>
      <c r="AR48" s="27" t="str">
        <f t="shared" ca="1" si="26"/>
        <v/>
      </c>
      <c r="AS48" s="83" t="str">
        <f t="shared" si="27"/>
        <v/>
      </c>
      <c r="AT48" s="30" t="str">
        <f t="shared" si="28"/>
        <v/>
      </c>
      <c r="AU48" s="85" t="str">
        <f t="shared" si="29"/>
        <v/>
      </c>
      <c r="AV48" s="30" t="str">
        <f t="shared" si="30"/>
        <v/>
      </c>
      <c r="AW48" s="87" t="str">
        <f t="shared" ca="1" si="31"/>
        <v/>
      </c>
      <c r="AX48" s="27" t="str">
        <f t="shared" ca="1" si="32"/>
        <v/>
      </c>
      <c r="AY48" s="166" t="str">
        <f t="shared" si="33"/>
        <v/>
      </c>
      <c r="AZ48" s="27" t="str">
        <f t="shared" si="34"/>
        <v/>
      </c>
      <c r="BA48" s="174"/>
      <c r="BB48" s="89" t="str">
        <f t="shared" ca="1" si="35"/>
        <v/>
      </c>
      <c r="BC48" s="116" t="str">
        <f t="shared" ca="1" si="36"/>
        <v/>
      </c>
      <c r="BD48" s="117" t="str">
        <f t="shared" ca="1" si="37"/>
        <v/>
      </c>
      <c r="BE48" s="118" t="str">
        <f t="shared" ca="1" si="38"/>
        <v/>
      </c>
      <c r="BG48" s="28" t="str">
        <f t="shared" ca="1" si="19"/>
        <v/>
      </c>
    </row>
    <row r="49" spans="1:59" s="27" customFormat="1" ht="14.25" customHeight="1" x14ac:dyDescent="0.25">
      <c r="A49" s="76" t="str">
        <f t="shared" ca="1" si="20"/>
        <v/>
      </c>
      <c r="B49" s="119"/>
      <c r="C49" s="119" t="s">
        <v>35</v>
      </c>
      <c r="D49" s="119" t="s">
        <v>35</v>
      </c>
      <c r="E49" s="119" t="s">
        <v>35</v>
      </c>
      <c r="F49" s="119" t="s">
        <v>35</v>
      </c>
      <c r="G49" s="119" t="s">
        <v>170</v>
      </c>
      <c r="H49" s="119"/>
      <c r="I49" s="119"/>
      <c r="J49" s="119"/>
      <c r="L49" s="120">
        <v>73333</v>
      </c>
      <c r="M49" s="213" t="str">
        <f t="shared" si="40"/>
        <v/>
      </c>
      <c r="N49" s="121"/>
      <c r="O49" s="121"/>
      <c r="Y49" s="207"/>
      <c r="Z49" s="91"/>
      <c r="AB49" s="172"/>
      <c r="AC49" s="173"/>
      <c r="AD49" s="91">
        <f t="shared" si="39"/>
        <v>-1</v>
      </c>
      <c r="AE49" s="27">
        <f t="shared" si="39"/>
        <v>-1</v>
      </c>
      <c r="AF49" s="27">
        <f t="shared" si="39"/>
        <v>-1</v>
      </c>
      <c r="AG49" s="91"/>
      <c r="AJ49" s="91"/>
      <c r="AM49" s="207">
        <f t="shared" si="22"/>
        <v>5</v>
      </c>
      <c r="AN49" s="27" t="str">
        <f>IF($AM50&gt;$AM49, IFERROR(MATCH($AM49, $AM50:$AM$146, 0)-1, ROW($AN$146)-ROW()), "")</f>
        <v/>
      </c>
      <c r="AO49" s="91" t="str">
        <f t="shared" ca="1" si="23"/>
        <v/>
      </c>
      <c r="AP49" s="27" t="str">
        <f t="shared" ca="1" si="24"/>
        <v/>
      </c>
      <c r="AQ49" s="87" t="str">
        <f t="shared" ca="1" si="25"/>
        <v/>
      </c>
      <c r="AR49" s="27" t="str">
        <f t="shared" ca="1" si="26"/>
        <v/>
      </c>
      <c r="AS49" s="83" t="str">
        <f t="shared" si="27"/>
        <v/>
      </c>
      <c r="AT49" s="30" t="str">
        <f t="shared" si="28"/>
        <v/>
      </c>
      <c r="AU49" s="85" t="str">
        <f t="shared" si="29"/>
        <v/>
      </c>
      <c r="AV49" s="30" t="str">
        <f t="shared" si="30"/>
        <v/>
      </c>
      <c r="AW49" s="87" t="str">
        <f t="shared" ca="1" si="31"/>
        <v/>
      </c>
      <c r="AX49" s="27" t="str">
        <f t="shared" ca="1" si="32"/>
        <v/>
      </c>
      <c r="AY49" s="166" t="str">
        <f t="shared" si="33"/>
        <v/>
      </c>
      <c r="AZ49" s="27" t="str">
        <f t="shared" si="34"/>
        <v/>
      </c>
      <c r="BA49" s="174"/>
      <c r="BB49" s="89" t="str">
        <f t="shared" ca="1" si="35"/>
        <v/>
      </c>
      <c r="BC49" s="116" t="str">
        <f t="shared" ca="1" si="36"/>
        <v/>
      </c>
      <c r="BD49" s="117" t="str">
        <f t="shared" ca="1" si="37"/>
        <v/>
      </c>
      <c r="BE49" s="118" t="str">
        <f t="shared" ca="1" si="38"/>
        <v/>
      </c>
      <c r="BG49" s="28" t="str">
        <f t="shared" ca="1" si="19"/>
        <v/>
      </c>
    </row>
    <row r="50" spans="1:59" s="27" customFormat="1" ht="14.25" customHeight="1" x14ac:dyDescent="0.25">
      <c r="A50" s="76" t="str">
        <f t="shared" ca="1" si="20"/>
        <v/>
      </c>
      <c r="B50" s="119"/>
      <c r="C50" s="119" t="s">
        <v>35</v>
      </c>
      <c r="D50" s="119" t="s">
        <v>35</v>
      </c>
      <c r="E50" s="119" t="s">
        <v>35</v>
      </c>
      <c r="F50" s="119" t="s">
        <v>35</v>
      </c>
      <c r="G50" s="119" t="s">
        <v>112</v>
      </c>
      <c r="H50" s="119"/>
      <c r="I50" s="119"/>
      <c r="J50" s="119"/>
      <c r="L50" s="120">
        <v>73334</v>
      </c>
      <c r="M50" s="213" t="str">
        <f t="shared" si="40"/>
        <v/>
      </c>
      <c r="N50" s="121"/>
      <c r="O50" s="121"/>
      <c r="Y50" s="207"/>
      <c r="Z50" s="91"/>
      <c r="AB50" s="172"/>
      <c r="AC50" s="173"/>
      <c r="AD50" s="91">
        <f t="shared" si="39"/>
        <v>-1</v>
      </c>
      <c r="AE50" s="27">
        <f t="shared" si="39"/>
        <v>-1</v>
      </c>
      <c r="AF50" s="27">
        <f t="shared" si="39"/>
        <v>-1</v>
      </c>
      <c r="AG50" s="91"/>
      <c r="AJ50" s="91"/>
      <c r="AM50" s="207">
        <f t="shared" si="22"/>
        <v>5</v>
      </c>
      <c r="AN50" s="27" t="str">
        <f>IF($AM51&gt;$AM50, IFERROR(MATCH($AM50, $AM51:$AM$146, 0)-1, ROW($AN$146)-ROW()), "")</f>
        <v/>
      </c>
      <c r="AO50" s="91" t="str">
        <f t="shared" ca="1" si="23"/>
        <v/>
      </c>
      <c r="AP50" s="27" t="str">
        <f t="shared" ca="1" si="24"/>
        <v/>
      </c>
      <c r="AQ50" s="87" t="str">
        <f t="shared" ca="1" si="25"/>
        <v/>
      </c>
      <c r="AR50" s="27" t="str">
        <f t="shared" ca="1" si="26"/>
        <v/>
      </c>
      <c r="AS50" s="83" t="str">
        <f t="shared" si="27"/>
        <v/>
      </c>
      <c r="AT50" s="30" t="str">
        <f t="shared" si="28"/>
        <v/>
      </c>
      <c r="AU50" s="85" t="str">
        <f t="shared" si="29"/>
        <v/>
      </c>
      <c r="AV50" s="30" t="str">
        <f t="shared" si="30"/>
        <v/>
      </c>
      <c r="AW50" s="87" t="str">
        <f t="shared" ca="1" si="31"/>
        <v/>
      </c>
      <c r="AX50" s="27" t="str">
        <f t="shared" ca="1" si="32"/>
        <v/>
      </c>
      <c r="AY50" s="166" t="str">
        <f t="shared" si="33"/>
        <v/>
      </c>
      <c r="AZ50" s="27" t="str">
        <f t="shared" si="34"/>
        <v/>
      </c>
      <c r="BA50" s="174"/>
      <c r="BB50" s="89" t="str">
        <f t="shared" ca="1" si="35"/>
        <v/>
      </c>
      <c r="BC50" s="116" t="str">
        <f t="shared" ca="1" si="36"/>
        <v/>
      </c>
      <c r="BD50" s="117" t="str">
        <f t="shared" ca="1" si="37"/>
        <v/>
      </c>
      <c r="BE50" s="118" t="str">
        <f t="shared" ca="1" si="38"/>
        <v/>
      </c>
      <c r="BG50" s="28" t="str">
        <f t="shared" ca="1" si="19"/>
        <v/>
      </c>
    </row>
    <row r="51" spans="1:59" s="27" customFormat="1" ht="14.25" customHeight="1" x14ac:dyDescent="0.25">
      <c r="A51" s="76" t="str">
        <f t="shared" ca="1" si="20"/>
        <v/>
      </c>
      <c r="B51" s="119"/>
      <c r="C51" s="119" t="s">
        <v>35</v>
      </c>
      <c r="D51" s="119" t="s">
        <v>35</v>
      </c>
      <c r="E51" s="119" t="s">
        <v>35</v>
      </c>
      <c r="F51" s="119" t="s">
        <v>35</v>
      </c>
      <c r="G51" s="119" t="s">
        <v>291</v>
      </c>
      <c r="H51" s="119"/>
      <c r="I51" s="119"/>
      <c r="J51" s="119"/>
      <c r="L51" s="120">
        <v>73338</v>
      </c>
      <c r="M51" s="213" t="str">
        <f t="shared" si="40"/>
        <v/>
      </c>
      <c r="N51" s="121"/>
      <c r="O51" s="121"/>
      <c r="Y51" s="207"/>
      <c r="Z51" s="91"/>
      <c r="AB51" s="172"/>
      <c r="AC51" s="173"/>
      <c r="AD51" s="91">
        <f t="shared" si="39"/>
        <v>-1</v>
      </c>
      <c r="AE51" s="27">
        <f t="shared" si="39"/>
        <v>-1</v>
      </c>
      <c r="AF51" s="27">
        <f t="shared" si="39"/>
        <v>-1</v>
      </c>
      <c r="AG51" s="91"/>
      <c r="AJ51" s="91"/>
      <c r="AM51" s="207">
        <f t="shared" si="22"/>
        <v>5</v>
      </c>
      <c r="AN51" s="27" t="str">
        <f>IF($AM52&gt;$AM51, IFERROR(MATCH($AM51, $AM52:$AM$146, 0)-1, ROW($AN$146)-ROW()), "")</f>
        <v/>
      </c>
      <c r="AO51" s="91" t="str">
        <f t="shared" ca="1" si="23"/>
        <v/>
      </c>
      <c r="AP51" s="27" t="str">
        <f t="shared" ca="1" si="24"/>
        <v/>
      </c>
      <c r="AQ51" s="87" t="str">
        <f t="shared" ca="1" si="25"/>
        <v/>
      </c>
      <c r="AR51" s="27" t="str">
        <f t="shared" ca="1" si="26"/>
        <v/>
      </c>
      <c r="AS51" s="83" t="str">
        <f t="shared" si="27"/>
        <v/>
      </c>
      <c r="AT51" s="30" t="str">
        <f t="shared" si="28"/>
        <v/>
      </c>
      <c r="AU51" s="85" t="str">
        <f t="shared" si="29"/>
        <v/>
      </c>
      <c r="AV51" s="30" t="str">
        <f t="shared" si="30"/>
        <v/>
      </c>
      <c r="AW51" s="87" t="str">
        <f t="shared" ca="1" si="31"/>
        <v/>
      </c>
      <c r="AX51" s="27" t="str">
        <f t="shared" ca="1" si="32"/>
        <v/>
      </c>
      <c r="AY51" s="166" t="str">
        <f t="shared" si="33"/>
        <v/>
      </c>
      <c r="AZ51" s="27" t="str">
        <f t="shared" si="34"/>
        <v/>
      </c>
      <c r="BA51" s="174"/>
      <c r="BB51" s="89" t="str">
        <f t="shared" ca="1" si="35"/>
        <v/>
      </c>
      <c r="BC51" s="116" t="str">
        <f t="shared" ca="1" si="36"/>
        <v/>
      </c>
      <c r="BD51" s="117" t="str">
        <f t="shared" ca="1" si="37"/>
        <v/>
      </c>
      <c r="BE51" s="118" t="str">
        <f t="shared" ca="1" si="38"/>
        <v/>
      </c>
      <c r="BG51" s="28" t="str">
        <f t="shared" ca="1" si="19"/>
        <v/>
      </c>
    </row>
    <row r="52" spans="1:59" s="27" customFormat="1" ht="14.25" customHeight="1" x14ac:dyDescent="0.25">
      <c r="A52" s="76" t="str">
        <f t="shared" ca="1" si="20"/>
        <v/>
      </c>
      <c r="B52" s="119"/>
      <c r="C52" s="119" t="s">
        <v>35</v>
      </c>
      <c r="D52" s="119" t="s">
        <v>35</v>
      </c>
      <c r="E52" s="119" t="s">
        <v>35</v>
      </c>
      <c r="F52" s="119" t="s">
        <v>113</v>
      </c>
      <c r="G52" s="119"/>
      <c r="H52" s="119"/>
      <c r="I52" s="119"/>
      <c r="J52" s="119"/>
      <c r="L52" s="120">
        <v>7334</v>
      </c>
      <c r="M52" s="213" t="str">
        <f t="shared" si="40"/>
        <v/>
      </c>
      <c r="N52" s="121"/>
      <c r="O52" s="121"/>
      <c r="Y52" s="207"/>
      <c r="Z52" s="91"/>
      <c r="AB52" s="172"/>
      <c r="AC52" s="173"/>
      <c r="AD52" s="91">
        <f t="shared" si="39"/>
        <v>-1</v>
      </c>
      <c r="AE52" s="27">
        <f t="shared" si="39"/>
        <v>-1</v>
      </c>
      <c r="AF52" s="27">
        <f t="shared" si="39"/>
        <v>-1</v>
      </c>
      <c r="AG52" s="91"/>
      <c r="AJ52" s="91"/>
      <c r="AM52" s="207">
        <f t="shared" si="22"/>
        <v>4</v>
      </c>
      <c r="AN52" s="27" t="str">
        <f>IF($AM53&gt;$AM52, IFERROR(MATCH($AM52, $AM53:$AM$146, 0)-1, ROW($AN$146)-ROW()), "")</f>
        <v/>
      </c>
      <c r="AO52" s="91" t="str">
        <f t="shared" ca="1" si="23"/>
        <v/>
      </c>
      <c r="AP52" s="27" t="str">
        <f t="shared" ca="1" si="24"/>
        <v/>
      </c>
      <c r="AQ52" s="87" t="str">
        <f t="shared" ca="1" si="25"/>
        <v/>
      </c>
      <c r="AR52" s="27" t="str">
        <f t="shared" ca="1" si="26"/>
        <v/>
      </c>
      <c r="AS52" s="83" t="str">
        <f t="shared" si="27"/>
        <v/>
      </c>
      <c r="AT52" s="30" t="str">
        <f t="shared" si="28"/>
        <v/>
      </c>
      <c r="AU52" s="85" t="str">
        <f t="shared" si="29"/>
        <v/>
      </c>
      <c r="AV52" s="30" t="str">
        <f t="shared" si="30"/>
        <v/>
      </c>
      <c r="AW52" s="87" t="str">
        <f t="shared" ca="1" si="31"/>
        <v/>
      </c>
      <c r="AX52" s="27" t="str">
        <f t="shared" ca="1" si="32"/>
        <v/>
      </c>
      <c r="AY52" s="166" t="str">
        <f t="shared" si="33"/>
        <v/>
      </c>
      <c r="AZ52" s="27" t="str">
        <f t="shared" si="34"/>
        <v/>
      </c>
      <c r="BA52" s="174"/>
      <c r="BB52" s="89" t="str">
        <f t="shared" ca="1" si="35"/>
        <v/>
      </c>
      <c r="BC52" s="116" t="str">
        <f t="shared" ca="1" si="36"/>
        <v/>
      </c>
      <c r="BD52" s="117" t="str">
        <f t="shared" ca="1" si="37"/>
        <v/>
      </c>
      <c r="BE52" s="118" t="str">
        <f t="shared" ca="1" si="38"/>
        <v/>
      </c>
      <c r="BG52" s="28" t="str">
        <f t="shared" ca="1" si="19"/>
        <v/>
      </c>
    </row>
    <row r="53" spans="1:59" s="27" customFormat="1" ht="14.25" customHeight="1" x14ac:dyDescent="0.25">
      <c r="A53" s="76" t="str">
        <f t="shared" ca="1" si="20"/>
        <v/>
      </c>
      <c r="B53" s="119"/>
      <c r="C53" s="119" t="s">
        <v>35</v>
      </c>
      <c r="D53" s="119" t="s">
        <v>35</v>
      </c>
      <c r="E53" s="119" t="s">
        <v>35</v>
      </c>
      <c r="F53" s="119" t="s">
        <v>114</v>
      </c>
      <c r="G53" s="119"/>
      <c r="H53" s="119"/>
      <c r="I53" s="119"/>
      <c r="J53" s="119"/>
      <c r="L53" s="120">
        <v>7335</v>
      </c>
      <c r="M53" s="213">
        <f t="shared" si="40"/>
        <v>0</v>
      </c>
      <c r="N53" s="121">
        <f>SUM(N54,N59:N66)</f>
        <v>0</v>
      </c>
      <c r="O53" s="121">
        <f>SUM(O54,O59:O66)</f>
        <v>0</v>
      </c>
      <c r="Y53" s="207"/>
      <c r="Z53" s="91"/>
      <c r="AB53" s="172"/>
      <c r="AC53" s="173"/>
      <c r="AD53" s="91">
        <f t="shared" si="39"/>
        <v>-1</v>
      </c>
      <c r="AE53" s="27">
        <f t="shared" si="39"/>
        <v>-1</v>
      </c>
      <c r="AF53" s="27">
        <f t="shared" si="39"/>
        <v>-1</v>
      </c>
      <c r="AG53" s="91"/>
      <c r="AJ53" s="91"/>
      <c r="AM53" s="207">
        <f t="shared" si="22"/>
        <v>4</v>
      </c>
      <c r="AN53" s="27">
        <f>IF($AM54&gt;$AM53, IFERROR(MATCH($AM53, $AM54:$AM$146, 0)-1, ROW($AN$146)-ROW()), "")</f>
        <v>13</v>
      </c>
      <c r="AO53" s="91" t="str">
        <f t="shared" ca="1" si="23"/>
        <v/>
      </c>
      <c r="AP53" s="27" t="str">
        <f t="shared" ca="1" si="24"/>
        <v/>
      </c>
      <c r="AQ53" s="87" t="str">
        <f t="shared" ca="1" si="25"/>
        <v/>
      </c>
      <c r="AR53" s="27" t="str">
        <f t="shared" ca="1" si="26"/>
        <v/>
      </c>
      <c r="AS53" s="83" t="str">
        <f t="shared" si="27"/>
        <v/>
      </c>
      <c r="AT53" s="30" t="str">
        <f t="shared" si="28"/>
        <v/>
      </c>
      <c r="AU53" s="85" t="str">
        <f t="shared" si="29"/>
        <v/>
      </c>
      <c r="AV53" s="30" t="str">
        <f t="shared" si="30"/>
        <v/>
      </c>
      <c r="AW53" s="87" t="str">
        <f t="shared" ca="1" si="31"/>
        <v/>
      </c>
      <c r="AX53" s="27" t="str">
        <f t="shared" ca="1" si="32"/>
        <v/>
      </c>
      <c r="AY53" s="166" t="str">
        <f t="shared" si="33"/>
        <v/>
      </c>
      <c r="AZ53" s="27" t="str">
        <f t="shared" si="34"/>
        <v/>
      </c>
      <c r="BA53" s="174"/>
      <c r="BB53" s="89" t="str">
        <f t="shared" ca="1" si="35"/>
        <v/>
      </c>
      <c r="BC53" s="116" t="str">
        <f t="shared" ca="1" si="36"/>
        <v/>
      </c>
      <c r="BD53" s="117" t="str">
        <f t="shared" ca="1" si="37"/>
        <v/>
      </c>
      <c r="BE53" s="118" t="str">
        <f t="shared" ca="1" si="38"/>
        <v/>
      </c>
      <c r="BG53" s="28" t="str">
        <f t="shared" ca="1" si="19"/>
        <v/>
      </c>
    </row>
    <row r="54" spans="1:59" s="27" customFormat="1" ht="14.25" customHeight="1" x14ac:dyDescent="0.25">
      <c r="A54" s="76" t="str">
        <f t="shared" ca="1" si="20"/>
        <v/>
      </c>
      <c r="B54" s="119"/>
      <c r="C54" s="119" t="s">
        <v>35</v>
      </c>
      <c r="D54" s="119" t="s">
        <v>35</v>
      </c>
      <c r="E54" s="119" t="s">
        <v>35</v>
      </c>
      <c r="F54" s="119" t="s">
        <v>35</v>
      </c>
      <c r="G54" s="119" t="s">
        <v>115</v>
      </c>
      <c r="H54" s="119"/>
      <c r="I54" s="119"/>
      <c r="J54" s="119"/>
      <c r="L54" s="120">
        <v>73350</v>
      </c>
      <c r="M54" s="213">
        <f t="shared" si="40"/>
        <v>0</v>
      </c>
      <c r="N54" s="121">
        <f>SUM(N55:N58)</f>
        <v>0</v>
      </c>
      <c r="O54" s="121">
        <f>SUM(O55:O58)</f>
        <v>0</v>
      </c>
      <c r="Y54" s="207"/>
      <c r="Z54" s="91"/>
      <c r="AB54" s="172"/>
      <c r="AC54" s="173"/>
      <c r="AD54" s="91">
        <f t="shared" si="39"/>
        <v>-1</v>
      </c>
      <c r="AE54" s="27">
        <f t="shared" si="39"/>
        <v>-1</v>
      </c>
      <c r="AF54" s="27">
        <f t="shared" si="39"/>
        <v>-1</v>
      </c>
      <c r="AG54" s="91"/>
      <c r="AJ54" s="91"/>
      <c r="AM54" s="207">
        <f t="shared" si="22"/>
        <v>5</v>
      </c>
      <c r="AN54" s="27">
        <f>IF($AM55&gt;$AM54, IFERROR(MATCH($AM54, $AM55:$AM$146, 0)-1, ROW($AN$146)-ROW()), "")</f>
        <v>4</v>
      </c>
      <c r="AO54" s="91" t="str">
        <f t="shared" ca="1" si="23"/>
        <v/>
      </c>
      <c r="AP54" s="27" t="str">
        <f t="shared" ca="1" si="24"/>
        <v/>
      </c>
      <c r="AQ54" s="87" t="str">
        <f t="shared" ca="1" si="25"/>
        <v/>
      </c>
      <c r="AR54" s="27" t="str">
        <f t="shared" ca="1" si="26"/>
        <v/>
      </c>
      <c r="AS54" s="83" t="str">
        <f t="shared" si="27"/>
        <v/>
      </c>
      <c r="AT54" s="30" t="str">
        <f t="shared" si="28"/>
        <v/>
      </c>
      <c r="AU54" s="85" t="str">
        <f t="shared" si="29"/>
        <v/>
      </c>
      <c r="AV54" s="30" t="str">
        <f t="shared" si="30"/>
        <v/>
      </c>
      <c r="AW54" s="87" t="str">
        <f t="shared" ca="1" si="31"/>
        <v/>
      </c>
      <c r="AX54" s="27" t="str">
        <f t="shared" ca="1" si="32"/>
        <v/>
      </c>
      <c r="AY54" s="166" t="str">
        <f t="shared" si="33"/>
        <v/>
      </c>
      <c r="AZ54" s="27" t="str">
        <f t="shared" si="34"/>
        <v/>
      </c>
      <c r="BA54" s="174"/>
      <c r="BB54" s="89" t="str">
        <f t="shared" ca="1" si="35"/>
        <v/>
      </c>
      <c r="BC54" s="116" t="str">
        <f t="shared" ca="1" si="36"/>
        <v/>
      </c>
      <c r="BD54" s="117" t="str">
        <f t="shared" ca="1" si="37"/>
        <v/>
      </c>
      <c r="BE54" s="118" t="str">
        <f t="shared" ca="1" si="38"/>
        <v/>
      </c>
      <c r="BG54" s="28" t="str">
        <f t="shared" ca="1" si="19"/>
        <v/>
      </c>
    </row>
    <row r="55" spans="1:59" s="27" customFormat="1" ht="14.25" customHeight="1" x14ac:dyDescent="0.25">
      <c r="A55" s="76" t="str">
        <f t="shared" ca="1" si="20"/>
        <v/>
      </c>
      <c r="B55" s="119"/>
      <c r="C55" s="119" t="s">
        <v>35</v>
      </c>
      <c r="D55" s="119" t="s">
        <v>35</v>
      </c>
      <c r="E55" s="119" t="s">
        <v>35</v>
      </c>
      <c r="F55" s="119" t="s">
        <v>35</v>
      </c>
      <c r="G55" s="119" t="s">
        <v>35</v>
      </c>
      <c r="H55" s="119" t="s">
        <v>116</v>
      </c>
      <c r="I55" s="119"/>
      <c r="J55" s="119"/>
      <c r="L55" s="120">
        <v>733500</v>
      </c>
      <c r="M55" s="213" t="str">
        <f t="shared" si="40"/>
        <v/>
      </c>
      <c r="N55" s="121"/>
      <c r="O55" s="121"/>
      <c r="Y55" s="207"/>
      <c r="Z55" s="91"/>
      <c r="AB55" s="172"/>
      <c r="AC55" s="173"/>
      <c r="AD55" s="91">
        <f t="shared" si="39"/>
        <v>-1</v>
      </c>
      <c r="AE55" s="27">
        <f t="shared" si="39"/>
        <v>-1</v>
      </c>
      <c r="AF55" s="27">
        <f t="shared" si="39"/>
        <v>-1</v>
      </c>
      <c r="AG55" s="91"/>
      <c r="AJ55" s="91"/>
      <c r="AM55" s="207">
        <f t="shared" si="22"/>
        <v>6</v>
      </c>
      <c r="AN55" s="27" t="str">
        <f>IF($AM56&gt;$AM55, IFERROR(MATCH($AM55, $AM56:$AM$146, 0)-1, ROW($AN$146)-ROW()), "")</f>
        <v/>
      </c>
      <c r="AO55" s="91" t="str">
        <f t="shared" ca="1" si="23"/>
        <v/>
      </c>
      <c r="AP55" s="27" t="str">
        <f t="shared" ca="1" si="24"/>
        <v/>
      </c>
      <c r="AQ55" s="87" t="str">
        <f t="shared" ca="1" si="25"/>
        <v/>
      </c>
      <c r="AR55" s="27" t="str">
        <f t="shared" ca="1" si="26"/>
        <v/>
      </c>
      <c r="AS55" s="83" t="str">
        <f t="shared" si="27"/>
        <v/>
      </c>
      <c r="AT55" s="30" t="str">
        <f t="shared" si="28"/>
        <v/>
      </c>
      <c r="AU55" s="85" t="str">
        <f t="shared" si="29"/>
        <v/>
      </c>
      <c r="AV55" s="30" t="str">
        <f t="shared" si="30"/>
        <v/>
      </c>
      <c r="AW55" s="87" t="str">
        <f t="shared" ca="1" si="31"/>
        <v/>
      </c>
      <c r="AX55" s="27" t="str">
        <f t="shared" ca="1" si="32"/>
        <v/>
      </c>
      <c r="AY55" s="166" t="str">
        <f t="shared" si="33"/>
        <v/>
      </c>
      <c r="AZ55" s="27" t="str">
        <f t="shared" si="34"/>
        <v/>
      </c>
      <c r="BA55" s="174"/>
      <c r="BB55" s="89" t="str">
        <f t="shared" ca="1" si="35"/>
        <v/>
      </c>
      <c r="BC55" s="116" t="str">
        <f t="shared" ca="1" si="36"/>
        <v/>
      </c>
      <c r="BD55" s="117" t="str">
        <f t="shared" ca="1" si="37"/>
        <v/>
      </c>
      <c r="BE55" s="118" t="str">
        <f t="shared" ca="1" si="38"/>
        <v/>
      </c>
      <c r="BG55" s="28" t="str">
        <f t="shared" ca="1" si="19"/>
        <v/>
      </c>
    </row>
    <row r="56" spans="1:59" s="27" customFormat="1" ht="14.25" customHeight="1" x14ac:dyDescent="0.25">
      <c r="A56" s="76" t="str">
        <f t="shared" ca="1" si="20"/>
        <v/>
      </c>
      <c r="B56" s="119"/>
      <c r="C56" s="119" t="s">
        <v>35</v>
      </c>
      <c r="D56" s="119" t="s">
        <v>35</v>
      </c>
      <c r="E56" s="119" t="s">
        <v>35</v>
      </c>
      <c r="F56" s="119" t="s">
        <v>35</v>
      </c>
      <c r="G56" s="119" t="s">
        <v>35</v>
      </c>
      <c r="H56" s="119" t="s">
        <v>117</v>
      </c>
      <c r="I56" s="119"/>
      <c r="J56" s="119"/>
      <c r="L56" s="120">
        <v>733501</v>
      </c>
      <c r="M56" s="213" t="str">
        <f t="shared" si="40"/>
        <v/>
      </c>
      <c r="N56" s="121"/>
      <c r="O56" s="121"/>
      <c r="Y56" s="207"/>
      <c r="Z56" s="91"/>
      <c r="AB56" s="172"/>
      <c r="AC56" s="173"/>
      <c r="AD56" s="91">
        <f t="shared" si="39"/>
        <v>-1</v>
      </c>
      <c r="AE56" s="27">
        <f t="shared" si="39"/>
        <v>-1</v>
      </c>
      <c r="AF56" s="27">
        <f t="shared" si="39"/>
        <v>-1</v>
      </c>
      <c r="AG56" s="91"/>
      <c r="AJ56" s="91"/>
      <c r="AM56" s="207">
        <f t="shared" si="22"/>
        <v>6</v>
      </c>
      <c r="AN56" s="27" t="str">
        <f>IF($AM57&gt;$AM56, IFERROR(MATCH($AM56, $AM57:$AM$146, 0)-1, ROW($AN$146)-ROW()), "")</f>
        <v/>
      </c>
      <c r="AO56" s="91" t="str">
        <f t="shared" ca="1" si="23"/>
        <v/>
      </c>
      <c r="AP56" s="27" t="str">
        <f t="shared" ca="1" si="24"/>
        <v/>
      </c>
      <c r="AQ56" s="87" t="str">
        <f t="shared" ca="1" si="25"/>
        <v/>
      </c>
      <c r="AR56" s="27" t="str">
        <f t="shared" ca="1" si="26"/>
        <v/>
      </c>
      <c r="AS56" s="83" t="str">
        <f t="shared" si="27"/>
        <v/>
      </c>
      <c r="AT56" s="30" t="str">
        <f t="shared" si="28"/>
        <v/>
      </c>
      <c r="AU56" s="85" t="str">
        <f t="shared" si="29"/>
        <v/>
      </c>
      <c r="AV56" s="30" t="str">
        <f t="shared" si="30"/>
        <v/>
      </c>
      <c r="AW56" s="87" t="str">
        <f t="shared" ca="1" si="31"/>
        <v/>
      </c>
      <c r="AX56" s="27" t="str">
        <f t="shared" ca="1" si="32"/>
        <v/>
      </c>
      <c r="AY56" s="166" t="str">
        <f t="shared" si="33"/>
        <v/>
      </c>
      <c r="AZ56" s="27" t="str">
        <f t="shared" si="34"/>
        <v/>
      </c>
      <c r="BA56" s="174"/>
      <c r="BB56" s="89" t="str">
        <f t="shared" ca="1" si="35"/>
        <v/>
      </c>
      <c r="BC56" s="116" t="str">
        <f t="shared" ca="1" si="36"/>
        <v/>
      </c>
      <c r="BD56" s="117" t="str">
        <f t="shared" ca="1" si="37"/>
        <v/>
      </c>
      <c r="BE56" s="118" t="str">
        <f t="shared" ca="1" si="38"/>
        <v/>
      </c>
      <c r="BG56" s="28" t="str">
        <f t="shared" ca="1" si="19"/>
        <v/>
      </c>
    </row>
    <row r="57" spans="1:59" s="27" customFormat="1" ht="14.25" customHeight="1" x14ac:dyDescent="0.25">
      <c r="A57" s="76" t="str">
        <f t="shared" ca="1" si="20"/>
        <v/>
      </c>
      <c r="B57" s="119"/>
      <c r="C57" s="119" t="s">
        <v>35</v>
      </c>
      <c r="D57" s="119" t="s">
        <v>35</v>
      </c>
      <c r="E57" s="119" t="s">
        <v>35</v>
      </c>
      <c r="F57" s="119" t="s">
        <v>35</v>
      </c>
      <c r="G57" s="119" t="s">
        <v>35</v>
      </c>
      <c r="H57" s="119" t="s">
        <v>118</v>
      </c>
      <c r="I57" s="119"/>
      <c r="J57" s="119"/>
      <c r="L57" s="120">
        <v>733502</v>
      </c>
      <c r="M57" s="213" t="str">
        <f t="shared" si="40"/>
        <v/>
      </c>
      <c r="N57" s="121"/>
      <c r="O57" s="121"/>
      <c r="Y57" s="207"/>
      <c r="Z57" s="91"/>
      <c r="AB57" s="172"/>
      <c r="AC57" s="173"/>
      <c r="AD57" s="91">
        <f t="shared" si="39"/>
        <v>-1</v>
      </c>
      <c r="AE57" s="27">
        <f t="shared" si="39"/>
        <v>-1</v>
      </c>
      <c r="AF57" s="27">
        <f t="shared" si="39"/>
        <v>-1</v>
      </c>
      <c r="AG57" s="91"/>
      <c r="AJ57" s="91"/>
      <c r="AM57" s="207">
        <f t="shared" si="22"/>
        <v>6</v>
      </c>
      <c r="AN57" s="27" t="str">
        <f>IF($AM58&gt;$AM57, IFERROR(MATCH($AM57, $AM58:$AM$146, 0)-1, ROW($AN$146)-ROW()), "")</f>
        <v/>
      </c>
      <c r="AO57" s="91" t="str">
        <f t="shared" ca="1" si="23"/>
        <v/>
      </c>
      <c r="AP57" s="27" t="str">
        <f t="shared" ca="1" si="24"/>
        <v/>
      </c>
      <c r="AQ57" s="87" t="str">
        <f t="shared" ca="1" si="25"/>
        <v/>
      </c>
      <c r="AR57" s="27" t="str">
        <f t="shared" ca="1" si="26"/>
        <v/>
      </c>
      <c r="AS57" s="83" t="str">
        <f t="shared" si="27"/>
        <v/>
      </c>
      <c r="AT57" s="30" t="str">
        <f t="shared" si="28"/>
        <v/>
      </c>
      <c r="AU57" s="85" t="str">
        <f t="shared" si="29"/>
        <v/>
      </c>
      <c r="AV57" s="30" t="str">
        <f t="shared" si="30"/>
        <v/>
      </c>
      <c r="AW57" s="87" t="str">
        <f t="shared" ca="1" si="31"/>
        <v/>
      </c>
      <c r="AX57" s="27" t="str">
        <f t="shared" ca="1" si="32"/>
        <v/>
      </c>
      <c r="AY57" s="166" t="str">
        <f t="shared" si="33"/>
        <v/>
      </c>
      <c r="AZ57" s="27" t="str">
        <f t="shared" si="34"/>
        <v/>
      </c>
      <c r="BA57" s="174"/>
      <c r="BB57" s="89" t="str">
        <f t="shared" ca="1" si="35"/>
        <v/>
      </c>
      <c r="BC57" s="116" t="str">
        <f t="shared" ca="1" si="36"/>
        <v/>
      </c>
      <c r="BD57" s="117" t="str">
        <f t="shared" ca="1" si="37"/>
        <v/>
      </c>
      <c r="BE57" s="118" t="str">
        <f t="shared" ca="1" si="38"/>
        <v/>
      </c>
      <c r="BG57" s="28" t="str">
        <f t="shared" ca="1" si="19"/>
        <v/>
      </c>
    </row>
    <row r="58" spans="1:59" s="27" customFormat="1" ht="14.25" customHeight="1" x14ac:dyDescent="0.25">
      <c r="A58" s="76" t="str">
        <f t="shared" ca="1" si="20"/>
        <v/>
      </c>
      <c r="B58" s="119"/>
      <c r="C58" s="119"/>
      <c r="D58" s="119"/>
      <c r="E58" s="119"/>
      <c r="F58" s="119"/>
      <c r="G58" s="119"/>
      <c r="H58" s="119" t="s">
        <v>132</v>
      </c>
      <c r="I58" s="119"/>
      <c r="J58" s="119"/>
      <c r="L58" s="120">
        <v>733508</v>
      </c>
      <c r="M58" s="213" t="str">
        <f t="shared" si="40"/>
        <v/>
      </c>
      <c r="N58" s="121"/>
      <c r="O58" s="121"/>
      <c r="Y58" s="207"/>
      <c r="Z58" s="91"/>
      <c r="AB58" s="172"/>
      <c r="AC58" s="173"/>
      <c r="AD58" s="91">
        <f t="shared" si="39"/>
        <v>-1</v>
      </c>
      <c r="AE58" s="27">
        <f t="shared" si="39"/>
        <v>-1</v>
      </c>
      <c r="AF58" s="27">
        <f t="shared" si="39"/>
        <v>-1</v>
      </c>
      <c r="AG58" s="91"/>
      <c r="AJ58" s="91"/>
      <c r="AM58" s="207">
        <f t="shared" si="22"/>
        <v>6</v>
      </c>
      <c r="AN58" s="27" t="str">
        <f>IF($AM59&gt;$AM58, IFERROR(MATCH($AM58, $AM59:$AM$146, 0)-1, ROW($AN$146)-ROW()), "")</f>
        <v/>
      </c>
      <c r="AO58" s="91" t="str">
        <f t="shared" ca="1" si="23"/>
        <v/>
      </c>
      <c r="AP58" s="27" t="str">
        <f t="shared" ca="1" si="24"/>
        <v/>
      </c>
      <c r="AQ58" s="87" t="str">
        <f t="shared" ca="1" si="25"/>
        <v/>
      </c>
      <c r="AR58" s="27" t="str">
        <f t="shared" ca="1" si="26"/>
        <v/>
      </c>
      <c r="AS58" s="83" t="str">
        <f t="shared" si="27"/>
        <v/>
      </c>
      <c r="AT58" s="30" t="str">
        <f t="shared" si="28"/>
        <v/>
      </c>
      <c r="AU58" s="85" t="str">
        <f t="shared" si="29"/>
        <v/>
      </c>
      <c r="AV58" s="30" t="str">
        <f t="shared" si="30"/>
        <v/>
      </c>
      <c r="AW58" s="87" t="str">
        <f t="shared" ca="1" si="31"/>
        <v/>
      </c>
      <c r="AX58" s="27" t="str">
        <f t="shared" ca="1" si="32"/>
        <v/>
      </c>
      <c r="AY58" s="166" t="str">
        <f t="shared" si="33"/>
        <v/>
      </c>
      <c r="AZ58" s="27" t="str">
        <f t="shared" si="34"/>
        <v/>
      </c>
      <c r="BA58" s="174"/>
      <c r="BB58" s="89" t="str">
        <f t="shared" ca="1" si="35"/>
        <v/>
      </c>
      <c r="BC58" s="116" t="str">
        <f t="shared" ca="1" si="36"/>
        <v/>
      </c>
      <c r="BD58" s="117" t="str">
        <f t="shared" ca="1" si="37"/>
        <v/>
      </c>
      <c r="BE58" s="118" t="str">
        <f t="shared" ca="1" si="38"/>
        <v/>
      </c>
      <c r="BG58" s="28" t="str">
        <f t="shared" ca="1" si="19"/>
        <v/>
      </c>
    </row>
    <row r="59" spans="1:59" s="27" customFormat="1" ht="14.25" customHeight="1" x14ac:dyDescent="0.25">
      <c r="A59" s="76" t="str">
        <f t="shared" ca="1" si="20"/>
        <v/>
      </c>
      <c r="B59" s="119"/>
      <c r="C59" s="119" t="s">
        <v>35</v>
      </c>
      <c r="D59" s="119" t="s">
        <v>35</v>
      </c>
      <c r="E59" s="27" t="s">
        <v>35</v>
      </c>
      <c r="F59" s="27" t="s">
        <v>35</v>
      </c>
      <c r="G59" s="27" t="s">
        <v>168</v>
      </c>
      <c r="L59" s="120">
        <v>73351</v>
      </c>
      <c r="M59" s="213" t="str">
        <f t="shared" si="40"/>
        <v/>
      </c>
      <c r="N59" s="121"/>
      <c r="O59" s="121"/>
      <c r="Y59" s="207"/>
      <c r="Z59" s="91"/>
      <c r="AB59" s="172"/>
      <c r="AC59" s="173"/>
      <c r="AD59" s="91">
        <f t="shared" si="39"/>
        <v>-1</v>
      </c>
      <c r="AE59" s="27">
        <f t="shared" si="39"/>
        <v>-1</v>
      </c>
      <c r="AF59" s="27">
        <f t="shared" si="39"/>
        <v>-1</v>
      </c>
      <c r="AG59" s="91"/>
      <c r="AJ59" s="91"/>
      <c r="AM59" s="207">
        <f t="shared" si="22"/>
        <v>5</v>
      </c>
      <c r="AN59" s="27" t="str">
        <f>IF($AM60&gt;$AM59, IFERROR(MATCH($AM59, $AM60:$AM$146, 0)-1, ROW($AN$146)-ROW()), "")</f>
        <v/>
      </c>
      <c r="AO59" s="91" t="str">
        <f t="shared" ca="1" si="23"/>
        <v/>
      </c>
      <c r="AP59" s="27" t="str">
        <f t="shared" ca="1" si="24"/>
        <v/>
      </c>
      <c r="AQ59" s="87" t="str">
        <f t="shared" ca="1" si="25"/>
        <v/>
      </c>
      <c r="AR59" s="27" t="str">
        <f t="shared" ca="1" si="26"/>
        <v/>
      </c>
      <c r="AS59" s="83" t="str">
        <f t="shared" si="27"/>
        <v/>
      </c>
      <c r="AT59" s="30" t="str">
        <f t="shared" si="28"/>
        <v/>
      </c>
      <c r="AU59" s="85" t="str">
        <f t="shared" si="29"/>
        <v/>
      </c>
      <c r="AV59" s="30" t="str">
        <f t="shared" si="30"/>
        <v/>
      </c>
      <c r="AW59" s="87" t="str">
        <f t="shared" ca="1" si="31"/>
        <v/>
      </c>
      <c r="AX59" s="27" t="str">
        <f t="shared" ca="1" si="32"/>
        <v/>
      </c>
      <c r="AY59" s="166" t="str">
        <f t="shared" si="33"/>
        <v/>
      </c>
      <c r="AZ59" s="27" t="str">
        <f t="shared" si="34"/>
        <v/>
      </c>
      <c r="BA59" s="174"/>
      <c r="BB59" s="89" t="str">
        <f t="shared" ca="1" si="35"/>
        <v/>
      </c>
      <c r="BC59" s="116" t="str">
        <f t="shared" ca="1" si="36"/>
        <v/>
      </c>
      <c r="BD59" s="117" t="str">
        <f t="shared" ca="1" si="37"/>
        <v/>
      </c>
      <c r="BE59" s="118" t="str">
        <f t="shared" ca="1" si="38"/>
        <v/>
      </c>
      <c r="BG59" s="28" t="str">
        <f t="shared" ca="1" si="19"/>
        <v/>
      </c>
    </row>
    <row r="60" spans="1:59" s="27" customFormat="1" ht="14.25" customHeight="1" x14ac:dyDescent="0.25">
      <c r="A60" s="76" t="str">
        <f t="shared" ca="1" si="20"/>
        <v/>
      </c>
      <c r="B60" s="119"/>
      <c r="C60" s="119" t="s">
        <v>35</v>
      </c>
      <c r="D60" s="119" t="s">
        <v>35</v>
      </c>
      <c r="E60" s="119" t="s">
        <v>35</v>
      </c>
      <c r="F60" s="119" t="s">
        <v>35</v>
      </c>
      <c r="G60" s="119" t="s">
        <v>169</v>
      </c>
      <c r="H60" s="119"/>
      <c r="I60" s="119"/>
      <c r="J60" s="119"/>
      <c r="L60" s="120">
        <v>73352</v>
      </c>
      <c r="M60" s="213" t="str">
        <f t="shared" si="40"/>
        <v/>
      </c>
      <c r="N60" s="121"/>
      <c r="O60" s="121"/>
      <c r="Y60" s="207"/>
      <c r="Z60" s="91"/>
      <c r="AB60" s="172"/>
      <c r="AC60" s="173"/>
      <c r="AD60" s="91">
        <f t="shared" si="39"/>
        <v>-1</v>
      </c>
      <c r="AE60" s="27">
        <f t="shared" si="39"/>
        <v>-1</v>
      </c>
      <c r="AF60" s="27">
        <f t="shared" si="39"/>
        <v>-1</v>
      </c>
      <c r="AG60" s="91"/>
      <c r="AJ60" s="91"/>
      <c r="AM60" s="207">
        <f t="shared" si="22"/>
        <v>5</v>
      </c>
      <c r="AN60" s="27" t="str">
        <f>IF($AM61&gt;$AM60, IFERROR(MATCH($AM60, $AM61:$AM$146, 0)-1, ROW($AN$146)-ROW()), "")</f>
        <v/>
      </c>
      <c r="AO60" s="91" t="str">
        <f t="shared" ca="1" si="23"/>
        <v/>
      </c>
      <c r="AP60" s="27" t="str">
        <f t="shared" ca="1" si="24"/>
        <v/>
      </c>
      <c r="AQ60" s="87" t="str">
        <f t="shared" ca="1" si="25"/>
        <v/>
      </c>
      <c r="AR60" s="27" t="str">
        <f t="shared" ca="1" si="26"/>
        <v/>
      </c>
      <c r="AS60" s="83" t="str">
        <f t="shared" si="27"/>
        <v/>
      </c>
      <c r="AT60" s="30" t="str">
        <f t="shared" si="28"/>
        <v/>
      </c>
      <c r="AU60" s="85" t="str">
        <f t="shared" si="29"/>
        <v/>
      </c>
      <c r="AV60" s="30" t="str">
        <f t="shared" si="30"/>
        <v/>
      </c>
      <c r="AW60" s="87" t="str">
        <f t="shared" ca="1" si="31"/>
        <v/>
      </c>
      <c r="AX60" s="27" t="str">
        <f t="shared" ca="1" si="32"/>
        <v/>
      </c>
      <c r="AY60" s="166" t="str">
        <f t="shared" si="33"/>
        <v/>
      </c>
      <c r="AZ60" s="27" t="str">
        <f t="shared" si="34"/>
        <v/>
      </c>
      <c r="BA60" s="174"/>
      <c r="BB60" s="89" t="str">
        <f t="shared" ca="1" si="35"/>
        <v/>
      </c>
      <c r="BC60" s="116" t="str">
        <f t="shared" ca="1" si="36"/>
        <v/>
      </c>
      <c r="BD60" s="117" t="str">
        <f t="shared" ca="1" si="37"/>
        <v/>
      </c>
      <c r="BE60" s="118" t="str">
        <f t="shared" ca="1" si="38"/>
        <v/>
      </c>
      <c r="BG60" s="28" t="str">
        <f t="shared" ca="1" si="19"/>
        <v/>
      </c>
    </row>
    <row r="61" spans="1:59" s="27" customFormat="1" ht="14.25" customHeight="1" x14ac:dyDescent="0.25">
      <c r="A61" s="76" t="str">
        <f t="shared" ca="1" si="20"/>
        <v/>
      </c>
      <c r="B61" s="119"/>
      <c r="C61" s="119" t="s">
        <v>35</v>
      </c>
      <c r="D61" s="119" t="s">
        <v>35</v>
      </c>
      <c r="E61" s="119" t="s">
        <v>35</v>
      </c>
      <c r="F61" s="119" t="s">
        <v>35</v>
      </c>
      <c r="G61" s="119" t="s">
        <v>138</v>
      </c>
      <c r="H61" s="119"/>
      <c r="I61" s="119"/>
      <c r="J61" s="119"/>
      <c r="L61" s="120">
        <v>73353</v>
      </c>
      <c r="M61" s="213" t="str">
        <f t="shared" si="40"/>
        <v/>
      </c>
      <c r="N61" s="121"/>
      <c r="O61" s="121"/>
      <c r="Y61" s="207"/>
      <c r="Z61" s="91"/>
      <c r="AB61" s="172"/>
      <c r="AC61" s="173"/>
      <c r="AD61" s="91">
        <f t="shared" si="39"/>
        <v>-1</v>
      </c>
      <c r="AE61" s="27">
        <f t="shared" si="39"/>
        <v>-1</v>
      </c>
      <c r="AF61" s="27">
        <f t="shared" si="39"/>
        <v>-1</v>
      </c>
      <c r="AG61" s="91"/>
      <c r="AJ61" s="91"/>
      <c r="AM61" s="207">
        <f t="shared" si="22"/>
        <v>5</v>
      </c>
      <c r="AN61" s="27" t="str">
        <f>IF($AM62&gt;$AM61, IFERROR(MATCH($AM61, $AM62:$AM$146, 0)-1, ROW($AN$146)-ROW()), "")</f>
        <v/>
      </c>
      <c r="AO61" s="91" t="str">
        <f t="shared" ca="1" si="23"/>
        <v/>
      </c>
      <c r="AP61" s="27" t="str">
        <f t="shared" ca="1" si="24"/>
        <v/>
      </c>
      <c r="AQ61" s="87" t="str">
        <f t="shared" ca="1" si="25"/>
        <v/>
      </c>
      <c r="AR61" s="27" t="str">
        <f t="shared" ca="1" si="26"/>
        <v/>
      </c>
      <c r="AS61" s="83" t="str">
        <f t="shared" si="27"/>
        <v/>
      </c>
      <c r="AT61" s="30" t="str">
        <f t="shared" si="28"/>
        <v/>
      </c>
      <c r="AU61" s="85" t="str">
        <f t="shared" si="29"/>
        <v/>
      </c>
      <c r="AV61" s="30" t="str">
        <f t="shared" si="30"/>
        <v/>
      </c>
      <c r="AW61" s="87" t="str">
        <f t="shared" ca="1" si="31"/>
        <v/>
      </c>
      <c r="AX61" s="27" t="str">
        <f t="shared" ca="1" si="32"/>
        <v/>
      </c>
      <c r="AY61" s="166" t="str">
        <f t="shared" si="33"/>
        <v/>
      </c>
      <c r="AZ61" s="27" t="str">
        <f t="shared" si="34"/>
        <v/>
      </c>
      <c r="BA61" s="174"/>
      <c r="BB61" s="89" t="str">
        <f t="shared" ca="1" si="35"/>
        <v/>
      </c>
      <c r="BC61" s="116" t="str">
        <f t="shared" ca="1" si="36"/>
        <v/>
      </c>
      <c r="BD61" s="117" t="str">
        <f t="shared" ca="1" si="37"/>
        <v/>
      </c>
      <c r="BE61" s="118" t="str">
        <f t="shared" ca="1" si="38"/>
        <v/>
      </c>
      <c r="BG61" s="28" t="str">
        <f t="shared" ca="1" si="19"/>
        <v/>
      </c>
    </row>
    <row r="62" spans="1:59" s="27" customFormat="1" ht="14.25" customHeight="1" x14ac:dyDescent="0.25">
      <c r="A62" s="76" t="str">
        <f t="shared" ca="1" si="20"/>
        <v/>
      </c>
      <c r="B62" s="119"/>
      <c r="C62" s="119" t="s">
        <v>35</v>
      </c>
      <c r="D62" s="27" t="s">
        <v>35</v>
      </c>
      <c r="E62" s="27" t="s">
        <v>35</v>
      </c>
      <c r="F62" s="27" t="s">
        <v>35</v>
      </c>
      <c r="G62" s="27" t="s">
        <v>119</v>
      </c>
      <c r="L62" s="120">
        <v>73354</v>
      </c>
      <c r="M62" s="213" t="str">
        <f t="shared" si="40"/>
        <v/>
      </c>
      <c r="N62" s="121"/>
      <c r="O62" s="121"/>
      <c r="Y62" s="207"/>
      <c r="Z62" s="91"/>
      <c r="AB62" s="172"/>
      <c r="AC62" s="173"/>
      <c r="AD62" s="91">
        <f t="shared" si="39"/>
        <v>-1</v>
      </c>
      <c r="AE62" s="27">
        <f t="shared" si="39"/>
        <v>-1</v>
      </c>
      <c r="AF62" s="27">
        <f t="shared" si="39"/>
        <v>-1</v>
      </c>
      <c r="AG62" s="91"/>
      <c r="AJ62" s="91"/>
      <c r="AM62" s="207">
        <f t="shared" si="22"/>
        <v>5</v>
      </c>
      <c r="AN62" s="27" t="str">
        <f>IF($AM63&gt;$AM62, IFERROR(MATCH($AM62, $AM63:$AM$146, 0)-1, ROW($AN$146)-ROW()), "")</f>
        <v/>
      </c>
      <c r="AO62" s="91" t="str">
        <f t="shared" ca="1" si="23"/>
        <v/>
      </c>
      <c r="AP62" s="27" t="str">
        <f t="shared" ca="1" si="24"/>
        <v/>
      </c>
      <c r="AQ62" s="87" t="str">
        <f t="shared" ca="1" si="25"/>
        <v/>
      </c>
      <c r="AR62" s="27" t="str">
        <f t="shared" ca="1" si="26"/>
        <v/>
      </c>
      <c r="AS62" s="83" t="str">
        <f t="shared" si="27"/>
        <v/>
      </c>
      <c r="AT62" s="30" t="str">
        <f t="shared" si="28"/>
        <v/>
      </c>
      <c r="AU62" s="85" t="str">
        <f t="shared" si="29"/>
        <v/>
      </c>
      <c r="AV62" s="30" t="str">
        <f t="shared" si="30"/>
        <v/>
      </c>
      <c r="AW62" s="87" t="str">
        <f t="shared" ca="1" si="31"/>
        <v/>
      </c>
      <c r="AX62" s="27" t="str">
        <f t="shared" ca="1" si="32"/>
        <v/>
      </c>
      <c r="AY62" s="166" t="str">
        <f t="shared" si="33"/>
        <v/>
      </c>
      <c r="AZ62" s="27" t="str">
        <f t="shared" si="34"/>
        <v/>
      </c>
      <c r="BA62" s="174"/>
      <c r="BB62" s="89" t="str">
        <f t="shared" ca="1" si="35"/>
        <v/>
      </c>
      <c r="BC62" s="116" t="str">
        <f t="shared" ca="1" si="36"/>
        <v/>
      </c>
      <c r="BD62" s="117" t="str">
        <f t="shared" ca="1" si="37"/>
        <v/>
      </c>
      <c r="BE62" s="118" t="str">
        <f t="shared" ca="1" si="38"/>
        <v/>
      </c>
      <c r="BG62" s="28" t="str">
        <f t="shared" ca="1" si="19"/>
        <v/>
      </c>
    </row>
    <row r="63" spans="1:59" s="27" customFormat="1" ht="14.25" customHeight="1" x14ac:dyDescent="0.25">
      <c r="A63" s="76" t="str">
        <f t="shared" ca="1" si="20"/>
        <v/>
      </c>
      <c r="B63" s="119"/>
      <c r="C63" s="119" t="s">
        <v>35</v>
      </c>
      <c r="D63" s="27" t="s">
        <v>35</v>
      </c>
      <c r="E63" s="27" t="s">
        <v>35</v>
      </c>
      <c r="F63" s="27" t="s">
        <v>35</v>
      </c>
      <c r="G63" s="27" t="s">
        <v>120</v>
      </c>
      <c r="L63" s="120">
        <v>73355</v>
      </c>
      <c r="M63" s="213" t="str">
        <f t="shared" si="40"/>
        <v/>
      </c>
      <c r="N63" s="121"/>
      <c r="O63" s="121"/>
      <c r="Y63" s="207"/>
      <c r="Z63" s="91"/>
      <c r="AB63" s="172"/>
      <c r="AC63" s="173"/>
      <c r="AD63" s="91">
        <f t="shared" ref="AD63:AF94" si="41">IF(AD$3, 0, -1)</f>
        <v>-1</v>
      </c>
      <c r="AE63" s="27">
        <f t="shared" si="41"/>
        <v>-1</v>
      </c>
      <c r="AF63" s="27">
        <f t="shared" si="41"/>
        <v>-1</v>
      </c>
      <c r="AG63" s="91"/>
      <c r="AJ63" s="91"/>
      <c r="AM63" s="207">
        <f t="shared" si="22"/>
        <v>5</v>
      </c>
      <c r="AN63" s="27" t="str">
        <f>IF($AM64&gt;$AM63, IFERROR(MATCH($AM63, $AM64:$AM$146, 0)-1, ROW($AN$146)-ROW()), "")</f>
        <v/>
      </c>
      <c r="AO63" s="91" t="str">
        <f t="shared" ca="1" si="23"/>
        <v/>
      </c>
      <c r="AP63" s="27" t="str">
        <f t="shared" ca="1" si="24"/>
        <v/>
      </c>
      <c r="AQ63" s="87" t="str">
        <f t="shared" ca="1" si="25"/>
        <v/>
      </c>
      <c r="AR63" s="27" t="str">
        <f t="shared" ca="1" si="26"/>
        <v/>
      </c>
      <c r="AS63" s="83" t="str">
        <f t="shared" si="27"/>
        <v/>
      </c>
      <c r="AT63" s="30" t="str">
        <f t="shared" si="28"/>
        <v/>
      </c>
      <c r="AU63" s="85" t="str">
        <f t="shared" si="29"/>
        <v/>
      </c>
      <c r="AV63" s="30" t="str">
        <f t="shared" si="30"/>
        <v/>
      </c>
      <c r="AW63" s="87" t="str">
        <f t="shared" ca="1" si="31"/>
        <v/>
      </c>
      <c r="AX63" s="27" t="str">
        <f t="shared" ca="1" si="32"/>
        <v/>
      </c>
      <c r="AY63" s="166" t="str">
        <f t="shared" si="33"/>
        <v/>
      </c>
      <c r="AZ63" s="27" t="str">
        <f t="shared" si="34"/>
        <v/>
      </c>
      <c r="BA63" s="174"/>
      <c r="BB63" s="89" t="str">
        <f t="shared" ca="1" si="35"/>
        <v/>
      </c>
      <c r="BC63" s="116" t="str">
        <f t="shared" ca="1" si="36"/>
        <v/>
      </c>
      <c r="BD63" s="117" t="str">
        <f t="shared" ca="1" si="37"/>
        <v/>
      </c>
      <c r="BE63" s="118" t="str">
        <f t="shared" ca="1" si="38"/>
        <v/>
      </c>
      <c r="BG63" s="28" t="str">
        <f t="shared" ca="1" si="19"/>
        <v/>
      </c>
    </row>
    <row r="64" spans="1:59" s="27" customFormat="1" ht="14.25" customHeight="1" x14ac:dyDescent="0.25">
      <c r="A64" s="76" t="str">
        <f t="shared" ca="1" si="20"/>
        <v/>
      </c>
      <c r="B64" s="119"/>
      <c r="C64" s="119" t="s">
        <v>35</v>
      </c>
      <c r="D64" s="119" t="s">
        <v>35</v>
      </c>
      <c r="E64" s="119" t="s">
        <v>35</v>
      </c>
      <c r="F64" s="119" t="s">
        <v>35</v>
      </c>
      <c r="G64" s="119" t="s">
        <v>121</v>
      </c>
      <c r="H64" s="119"/>
      <c r="I64" s="119"/>
      <c r="J64" s="119"/>
      <c r="L64" s="120">
        <v>73356</v>
      </c>
      <c r="M64" s="213" t="str">
        <f t="shared" si="40"/>
        <v/>
      </c>
      <c r="N64" s="121"/>
      <c r="O64" s="121"/>
      <c r="Y64" s="207"/>
      <c r="Z64" s="91"/>
      <c r="AB64" s="172"/>
      <c r="AC64" s="173"/>
      <c r="AD64" s="91">
        <f t="shared" si="41"/>
        <v>-1</v>
      </c>
      <c r="AE64" s="27">
        <f t="shared" si="41"/>
        <v>-1</v>
      </c>
      <c r="AF64" s="27">
        <f t="shared" si="41"/>
        <v>-1</v>
      </c>
      <c r="AG64" s="91"/>
      <c r="AJ64" s="91"/>
      <c r="AM64" s="207">
        <f t="shared" si="22"/>
        <v>5</v>
      </c>
      <c r="AN64" s="27" t="str">
        <f>IF($AM65&gt;$AM64, IFERROR(MATCH($AM64, $AM65:$AM$146, 0)-1, ROW($AN$146)-ROW()), "")</f>
        <v/>
      </c>
      <c r="AO64" s="91" t="str">
        <f t="shared" ca="1" si="23"/>
        <v/>
      </c>
      <c r="AP64" s="27" t="str">
        <f t="shared" ca="1" si="24"/>
        <v/>
      </c>
      <c r="AQ64" s="87" t="str">
        <f t="shared" ca="1" si="25"/>
        <v/>
      </c>
      <c r="AR64" s="27" t="str">
        <f t="shared" ca="1" si="26"/>
        <v/>
      </c>
      <c r="AS64" s="83" t="str">
        <f t="shared" si="27"/>
        <v/>
      </c>
      <c r="AT64" s="30" t="str">
        <f t="shared" si="28"/>
        <v/>
      </c>
      <c r="AU64" s="85" t="str">
        <f t="shared" si="29"/>
        <v/>
      </c>
      <c r="AV64" s="30" t="str">
        <f t="shared" si="30"/>
        <v/>
      </c>
      <c r="AW64" s="87" t="str">
        <f t="shared" ca="1" si="31"/>
        <v/>
      </c>
      <c r="AX64" s="27" t="str">
        <f t="shared" ca="1" si="32"/>
        <v/>
      </c>
      <c r="AY64" s="166" t="str">
        <f t="shared" si="33"/>
        <v/>
      </c>
      <c r="AZ64" s="27" t="str">
        <f t="shared" si="34"/>
        <v/>
      </c>
      <c r="BA64" s="174"/>
      <c r="BB64" s="89" t="str">
        <f t="shared" ca="1" si="35"/>
        <v/>
      </c>
      <c r="BC64" s="116" t="str">
        <f t="shared" ca="1" si="36"/>
        <v/>
      </c>
      <c r="BD64" s="117" t="str">
        <f t="shared" ca="1" si="37"/>
        <v/>
      </c>
      <c r="BE64" s="118" t="str">
        <f t="shared" ca="1" si="38"/>
        <v/>
      </c>
      <c r="BG64" s="28" t="str">
        <f t="shared" ca="1" si="19"/>
        <v/>
      </c>
    </row>
    <row r="65" spans="1:59" s="27" customFormat="1" ht="14.25" customHeight="1" x14ac:dyDescent="0.25">
      <c r="A65" s="76" t="str">
        <f t="shared" ca="1" si="20"/>
        <v/>
      </c>
      <c r="B65" s="119"/>
      <c r="C65" s="119" t="s">
        <v>35</v>
      </c>
      <c r="D65" s="119" t="s">
        <v>35</v>
      </c>
      <c r="E65" s="119" t="s">
        <v>35</v>
      </c>
      <c r="F65" s="119" t="s">
        <v>35</v>
      </c>
      <c r="G65" s="119" t="s">
        <v>122</v>
      </c>
      <c r="H65" s="119"/>
      <c r="I65" s="119"/>
      <c r="J65" s="119"/>
      <c r="L65" s="120">
        <v>73357</v>
      </c>
      <c r="M65" s="213" t="str">
        <f t="shared" si="40"/>
        <v/>
      </c>
      <c r="N65" s="121"/>
      <c r="O65" s="121"/>
      <c r="Y65" s="207"/>
      <c r="Z65" s="91"/>
      <c r="AB65" s="172"/>
      <c r="AC65" s="173"/>
      <c r="AD65" s="91">
        <f t="shared" si="41"/>
        <v>-1</v>
      </c>
      <c r="AE65" s="27">
        <f t="shared" si="41"/>
        <v>-1</v>
      </c>
      <c r="AF65" s="27">
        <f t="shared" si="41"/>
        <v>-1</v>
      </c>
      <c r="AG65" s="91"/>
      <c r="AJ65" s="91"/>
      <c r="AM65" s="207">
        <f t="shared" si="22"/>
        <v>5</v>
      </c>
      <c r="AN65" s="27" t="str">
        <f>IF($AM66&gt;$AM65, IFERROR(MATCH($AM65, $AM66:$AM$146, 0)-1, ROW($AN$146)-ROW()), "")</f>
        <v/>
      </c>
      <c r="AO65" s="91" t="str">
        <f t="shared" ca="1" si="23"/>
        <v/>
      </c>
      <c r="AP65" s="27" t="str">
        <f t="shared" ca="1" si="24"/>
        <v/>
      </c>
      <c r="AQ65" s="87" t="str">
        <f t="shared" ca="1" si="25"/>
        <v/>
      </c>
      <c r="AR65" s="27" t="str">
        <f t="shared" ca="1" si="26"/>
        <v/>
      </c>
      <c r="AS65" s="83" t="str">
        <f t="shared" si="27"/>
        <v/>
      </c>
      <c r="AT65" s="30" t="str">
        <f t="shared" si="28"/>
        <v/>
      </c>
      <c r="AU65" s="85" t="str">
        <f t="shared" si="29"/>
        <v/>
      </c>
      <c r="AV65" s="30" t="str">
        <f t="shared" si="30"/>
        <v/>
      </c>
      <c r="AW65" s="87" t="str">
        <f t="shared" ca="1" si="31"/>
        <v/>
      </c>
      <c r="AX65" s="27" t="str">
        <f t="shared" ca="1" si="32"/>
        <v/>
      </c>
      <c r="AY65" s="166" t="str">
        <f t="shared" si="33"/>
        <v/>
      </c>
      <c r="AZ65" s="27" t="str">
        <f t="shared" si="34"/>
        <v/>
      </c>
      <c r="BA65" s="174"/>
      <c r="BB65" s="89" t="str">
        <f t="shared" ca="1" si="35"/>
        <v/>
      </c>
      <c r="BC65" s="116" t="str">
        <f t="shared" ca="1" si="36"/>
        <v/>
      </c>
      <c r="BD65" s="117" t="str">
        <f t="shared" ca="1" si="37"/>
        <v/>
      </c>
      <c r="BE65" s="118" t="str">
        <f t="shared" ca="1" si="38"/>
        <v/>
      </c>
      <c r="BG65" s="28" t="str">
        <f t="shared" ca="1" si="19"/>
        <v/>
      </c>
    </row>
    <row r="66" spans="1:59" s="27" customFormat="1" ht="14.25" customHeight="1" x14ac:dyDescent="0.25">
      <c r="A66" s="76" t="str">
        <f t="shared" ca="1" si="20"/>
        <v/>
      </c>
      <c r="B66" s="119"/>
      <c r="C66" s="119" t="s">
        <v>35</v>
      </c>
      <c r="D66" s="119" t="s">
        <v>35</v>
      </c>
      <c r="E66" s="119" t="s">
        <v>35</v>
      </c>
      <c r="F66" s="119" t="s">
        <v>35</v>
      </c>
      <c r="G66" s="119" t="s">
        <v>279</v>
      </c>
      <c r="H66" s="119"/>
      <c r="I66" s="119"/>
      <c r="J66" s="119"/>
      <c r="L66" s="120">
        <v>73358</v>
      </c>
      <c r="M66" s="213" t="str">
        <f t="shared" si="40"/>
        <v/>
      </c>
      <c r="N66" s="121"/>
      <c r="O66" s="121"/>
      <c r="Y66" s="207"/>
      <c r="Z66" s="91"/>
      <c r="AB66" s="172"/>
      <c r="AC66" s="173"/>
      <c r="AD66" s="91">
        <f t="shared" si="41"/>
        <v>-1</v>
      </c>
      <c r="AE66" s="27">
        <f t="shared" si="41"/>
        <v>-1</v>
      </c>
      <c r="AF66" s="27">
        <f t="shared" si="41"/>
        <v>-1</v>
      </c>
      <c r="AG66" s="91"/>
      <c r="AJ66" s="91"/>
      <c r="AM66" s="207">
        <f t="shared" si="22"/>
        <v>5</v>
      </c>
      <c r="AN66" s="27" t="str">
        <f>IF($AM67&gt;$AM66, IFERROR(MATCH($AM66, $AM67:$AM$146, 0)-1, ROW($AN$146)-ROW()), "")</f>
        <v/>
      </c>
      <c r="AO66" s="91" t="str">
        <f t="shared" ca="1" si="23"/>
        <v/>
      </c>
      <c r="AP66" s="27" t="str">
        <f t="shared" ca="1" si="24"/>
        <v/>
      </c>
      <c r="AQ66" s="87" t="str">
        <f t="shared" ca="1" si="25"/>
        <v/>
      </c>
      <c r="AR66" s="27" t="str">
        <f t="shared" ca="1" si="26"/>
        <v/>
      </c>
      <c r="AS66" s="83" t="str">
        <f t="shared" si="27"/>
        <v/>
      </c>
      <c r="AT66" s="30" t="str">
        <f t="shared" si="28"/>
        <v/>
      </c>
      <c r="AU66" s="85" t="str">
        <f t="shared" si="29"/>
        <v/>
      </c>
      <c r="AV66" s="30" t="str">
        <f t="shared" si="30"/>
        <v/>
      </c>
      <c r="AW66" s="87" t="str">
        <f t="shared" ca="1" si="31"/>
        <v/>
      </c>
      <c r="AX66" s="27" t="str">
        <f t="shared" ca="1" si="32"/>
        <v/>
      </c>
      <c r="AY66" s="166" t="str">
        <f t="shared" si="33"/>
        <v/>
      </c>
      <c r="AZ66" s="27" t="str">
        <f t="shared" si="34"/>
        <v/>
      </c>
      <c r="BA66" s="174"/>
      <c r="BB66" s="89" t="str">
        <f t="shared" ca="1" si="35"/>
        <v/>
      </c>
      <c r="BC66" s="116" t="str">
        <f t="shared" ca="1" si="36"/>
        <v/>
      </c>
      <c r="BD66" s="117" t="str">
        <f t="shared" ca="1" si="37"/>
        <v/>
      </c>
      <c r="BE66" s="118" t="str">
        <f t="shared" ca="1" si="38"/>
        <v/>
      </c>
      <c r="BG66" s="28" t="str">
        <f t="shared" ca="1" si="19"/>
        <v/>
      </c>
    </row>
    <row r="67" spans="1:59" s="27" customFormat="1" ht="14.25" customHeight="1" x14ac:dyDescent="0.25">
      <c r="A67" s="76" t="str">
        <f t="shared" ca="1" si="20"/>
        <v/>
      </c>
      <c r="B67" s="119"/>
      <c r="C67" s="119" t="s">
        <v>35</v>
      </c>
      <c r="D67" s="119" t="s">
        <v>35</v>
      </c>
      <c r="E67" s="119" t="s">
        <v>35</v>
      </c>
      <c r="F67" s="119" t="s">
        <v>364</v>
      </c>
      <c r="G67" s="119"/>
      <c r="H67" s="119"/>
      <c r="I67" s="119"/>
      <c r="J67" s="119"/>
      <c r="L67" s="120">
        <v>7336</v>
      </c>
      <c r="M67" s="213" t="str">
        <f t="shared" ref="M67:M98" si="42">IF(_xlfn.CONCAT(N67:O67)&lt;&gt;"", SUM(N67:O67), "")</f>
        <v/>
      </c>
      <c r="N67" s="121"/>
      <c r="O67" s="121"/>
      <c r="Y67" s="207"/>
      <c r="Z67" s="91"/>
      <c r="AB67" s="172"/>
      <c r="AC67" s="173"/>
      <c r="AD67" s="91">
        <f t="shared" si="41"/>
        <v>-1</v>
      </c>
      <c r="AE67" s="27">
        <f t="shared" si="41"/>
        <v>-1</v>
      </c>
      <c r="AF67" s="27">
        <f t="shared" si="41"/>
        <v>-1</v>
      </c>
      <c r="AG67" s="91"/>
      <c r="AJ67" s="91"/>
      <c r="AM67" s="207">
        <f t="shared" si="22"/>
        <v>4</v>
      </c>
      <c r="AN67" s="27" t="str">
        <f>IF($AM68&gt;$AM67, IFERROR(MATCH($AM67, $AM68:$AM$146, 0)-1, ROW($AN$146)-ROW()), "")</f>
        <v/>
      </c>
      <c r="AO67" s="91" t="str">
        <f t="shared" ca="1" si="23"/>
        <v/>
      </c>
      <c r="AP67" s="27" t="str">
        <f t="shared" ca="1" si="24"/>
        <v/>
      </c>
      <c r="AQ67" s="87" t="str">
        <f t="shared" ca="1" si="25"/>
        <v/>
      </c>
      <c r="AR67" s="27" t="str">
        <f t="shared" ca="1" si="26"/>
        <v/>
      </c>
      <c r="AS67" s="83" t="str">
        <f t="shared" si="27"/>
        <v/>
      </c>
      <c r="AT67" s="30" t="str">
        <f t="shared" si="28"/>
        <v/>
      </c>
      <c r="AU67" s="85" t="str">
        <f t="shared" si="29"/>
        <v/>
      </c>
      <c r="AV67" s="30" t="str">
        <f t="shared" si="30"/>
        <v/>
      </c>
      <c r="AW67" s="87" t="str">
        <f t="shared" ca="1" si="31"/>
        <v/>
      </c>
      <c r="AX67" s="27" t="str">
        <f t="shared" ca="1" si="32"/>
        <v/>
      </c>
      <c r="AY67" s="166" t="str">
        <f t="shared" si="33"/>
        <v/>
      </c>
      <c r="AZ67" s="27" t="str">
        <f t="shared" si="34"/>
        <v/>
      </c>
      <c r="BA67" s="174"/>
      <c r="BB67" s="89" t="str">
        <f t="shared" ca="1" si="35"/>
        <v/>
      </c>
      <c r="BC67" s="116" t="str">
        <f t="shared" ca="1" si="36"/>
        <v/>
      </c>
      <c r="BD67" s="117" t="str">
        <f t="shared" ca="1" si="37"/>
        <v/>
      </c>
      <c r="BE67" s="118" t="str">
        <f t="shared" ca="1" si="38"/>
        <v/>
      </c>
      <c r="BG67" s="28" t="str">
        <f t="shared" ca="1" si="19"/>
        <v/>
      </c>
    </row>
    <row r="68" spans="1:59" s="27" customFormat="1" ht="14.25" customHeight="1" x14ac:dyDescent="0.25">
      <c r="A68" s="76" t="str">
        <f t="shared" ca="1" si="20"/>
        <v/>
      </c>
      <c r="B68" s="119"/>
      <c r="C68" s="119" t="s">
        <v>35</v>
      </c>
      <c r="D68" s="119" t="s">
        <v>35</v>
      </c>
      <c r="E68" s="119" t="s">
        <v>35</v>
      </c>
      <c r="F68" s="119" t="s">
        <v>123</v>
      </c>
      <c r="G68" s="119"/>
      <c r="H68" s="119"/>
      <c r="I68" s="119"/>
      <c r="J68" s="119"/>
      <c r="L68" s="120">
        <v>7338</v>
      </c>
      <c r="M68" s="213" t="str">
        <f t="shared" si="42"/>
        <v/>
      </c>
      <c r="N68" s="121"/>
      <c r="O68" s="121"/>
      <c r="Y68" s="207"/>
      <c r="Z68" s="91"/>
      <c r="AB68" s="172"/>
      <c r="AC68" s="173"/>
      <c r="AD68" s="91">
        <f t="shared" si="41"/>
        <v>-1</v>
      </c>
      <c r="AE68" s="27">
        <f t="shared" si="41"/>
        <v>-1</v>
      </c>
      <c r="AF68" s="27">
        <f t="shared" si="41"/>
        <v>-1</v>
      </c>
      <c r="AG68" s="91"/>
      <c r="AJ68" s="91"/>
      <c r="AM68" s="207">
        <f t="shared" si="22"/>
        <v>4</v>
      </c>
      <c r="AN68" s="27" t="str">
        <f>IF($AM69&gt;$AM68, IFERROR(MATCH($AM68, $AM69:$AM$146, 0)-1, ROW($AN$146)-ROW()), "")</f>
        <v/>
      </c>
      <c r="AO68" s="91" t="str">
        <f t="shared" ca="1" si="23"/>
        <v/>
      </c>
      <c r="AP68" s="27" t="str">
        <f t="shared" ca="1" si="24"/>
        <v/>
      </c>
      <c r="AQ68" s="87" t="str">
        <f t="shared" ca="1" si="25"/>
        <v/>
      </c>
      <c r="AR68" s="27" t="str">
        <f t="shared" ca="1" si="26"/>
        <v/>
      </c>
      <c r="AS68" s="83" t="str">
        <f t="shared" si="27"/>
        <v/>
      </c>
      <c r="AT68" s="30" t="str">
        <f t="shared" si="28"/>
        <v/>
      </c>
      <c r="AU68" s="85" t="str">
        <f t="shared" si="29"/>
        <v/>
      </c>
      <c r="AV68" s="30" t="str">
        <f t="shared" si="30"/>
        <v/>
      </c>
      <c r="AW68" s="87" t="str">
        <f t="shared" ca="1" si="31"/>
        <v/>
      </c>
      <c r="AX68" s="27" t="str">
        <f t="shared" ca="1" si="32"/>
        <v/>
      </c>
      <c r="AY68" s="166" t="str">
        <f t="shared" si="33"/>
        <v/>
      </c>
      <c r="AZ68" s="27" t="str">
        <f t="shared" si="34"/>
        <v/>
      </c>
      <c r="BA68" s="174"/>
      <c r="BB68" s="89" t="str">
        <f t="shared" ca="1" si="35"/>
        <v/>
      </c>
      <c r="BC68" s="116" t="str">
        <f t="shared" ca="1" si="36"/>
        <v/>
      </c>
      <c r="BD68" s="117" t="str">
        <f t="shared" ca="1" si="37"/>
        <v/>
      </c>
      <c r="BE68" s="118" t="str">
        <f t="shared" ca="1" si="38"/>
        <v/>
      </c>
      <c r="BG68" s="28" t="str">
        <f t="shared" ca="1" si="19"/>
        <v/>
      </c>
    </row>
    <row r="69" spans="1:59" s="27" customFormat="1" ht="14.25" customHeight="1" x14ac:dyDescent="0.25">
      <c r="A69" s="76" t="str">
        <f t="shared" ca="1" si="20"/>
        <v/>
      </c>
      <c r="B69" s="119"/>
      <c r="C69" s="119" t="s">
        <v>35</v>
      </c>
      <c r="D69" s="119" t="s">
        <v>35</v>
      </c>
      <c r="E69" s="119" t="s">
        <v>124</v>
      </c>
      <c r="F69" s="119"/>
      <c r="G69" s="119"/>
      <c r="H69" s="119"/>
      <c r="I69" s="119"/>
      <c r="J69" s="119"/>
      <c r="L69" s="120">
        <v>734</v>
      </c>
      <c r="M69" s="213">
        <f t="shared" si="42"/>
        <v>0</v>
      </c>
      <c r="N69" s="121">
        <f>SUM(N70:N73)</f>
        <v>0</v>
      </c>
      <c r="O69" s="121">
        <f>SUM(O70:O73)</f>
        <v>0</v>
      </c>
      <c r="Y69" s="207"/>
      <c r="Z69" s="91"/>
      <c r="AB69" s="172"/>
      <c r="AC69" s="173"/>
      <c r="AD69" s="91">
        <f t="shared" si="41"/>
        <v>-1</v>
      </c>
      <c r="AE69" s="27">
        <f t="shared" si="41"/>
        <v>-1</v>
      </c>
      <c r="AF69" s="27">
        <f t="shared" si="41"/>
        <v>-1</v>
      </c>
      <c r="AG69" s="91"/>
      <c r="AJ69" s="91"/>
      <c r="AM69" s="207">
        <f t="shared" si="22"/>
        <v>3</v>
      </c>
      <c r="AN69" s="27">
        <f>IF($AM70&gt;$AM69, IFERROR(MATCH($AM69, $AM70:$AM$146, 0)-1, ROW($AN$146)-ROW()), "")</f>
        <v>4</v>
      </c>
      <c r="AO69" s="91" t="str">
        <f t="shared" ca="1" si="23"/>
        <v/>
      </c>
      <c r="AP69" s="27" t="str">
        <f t="shared" ca="1" si="24"/>
        <v/>
      </c>
      <c r="AQ69" s="87" t="str">
        <f t="shared" ca="1" si="25"/>
        <v/>
      </c>
      <c r="AR69" s="27" t="str">
        <f t="shared" ca="1" si="26"/>
        <v/>
      </c>
      <c r="AS69" s="83" t="str">
        <f t="shared" si="27"/>
        <v/>
      </c>
      <c r="AT69" s="30" t="str">
        <f t="shared" si="28"/>
        <v/>
      </c>
      <c r="AU69" s="85" t="str">
        <f t="shared" si="29"/>
        <v/>
      </c>
      <c r="AV69" s="30" t="str">
        <f t="shared" si="30"/>
        <v/>
      </c>
      <c r="AW69" s="87" t="str">
        <f t="shared" ca="1" si="31"/>
        <v/>
      </c>
      <c r="AX69" s="27" t="str">
        <f t="shared" ca="1" si="32"/>
        <v/>
      </c>
      <c r="AY69" s="166" t="str">
        <f t="shared" si="33"/>
        <v/>
      </c>
      <c r="AZ69" s="27" t="str">
        <f t="shared" si="34"/>
        <v/>
      </c>
      <c r="BA69" s="174"/>
      <c r="BB69" s="89" t="str">
        <f t="shared" ca="1" si="35"/>
        <v/>
      </c>
      <c r="BC69" s="116" t="str">
        <f t="shared" ca="1" si="36"/>
        <v/>
      </c>
      <c r="BD69" s="117" t="str">
        <f t="shared" ca="1" si="37"/>
        <v/>
      </c>
      <c r="BE69" s="118" t="str">
        <f t="shared" ca="1" si="38"/>
        <v/>
      </c>
      <c r="BG69" s="28" t="str">
        <f t="shared" ref="BG69:BG132" ca="1" si="43">IF($BB69&lt;&gt;"", $BB69, $BE69)</f>
        <v/>
      </c>
    </row>
    <row r="70" spans="1:59" s="27" customFormat="1" ht="14.25" customHeight="1" x14ac:dyDescent="0.25">
      <c r="A70" s="76" t="str">
        <f t="shared" ref="A70:A133" ca="1" si="44">IF(BB70&lt;&gt;"", "✘", "")</f>
        <v/>
      </c>
      <c r="B70" s="119"/>
      <c r="C70" s="119"/>
      <c r="D70" s="119"/>
      <c r="E70" s="119"/>
      <c r="F70" s="216" t="s">
        <v>408</v>
      </c>
      <c r="G70" s="119"/>
      <c r="H70" s="119"/>
      <c r="I70" s="119"/>
      <c r="J70" s="119"/>
      <c r="L70" s="120">
        <v>7340</v>
      </c>
      <c r="M70" s="213" t="str">
        <f t="shared" si="42"/>
        <v/>
      </c>
      <c r="N70" s="121"/>
      <c r="O70" s="121"/>
      <c r="Y70" s="207"/>
      <c r="Z70" s="91"/>
      <c r="AB70" s="172"/>
      <c r="AC70" s="173"/>
      <c r="AD70" s="91">
        <f t="shared" si="41"/>
        <v>-1</v>
      </c>
      <c r="AE70" s="27">
        <f t="shared" si="41"/>
        <v>-1</v>
      </c>
      <c r="AF70" s="27">
        <f t="shared" si="41"/>
        <v>-1</v>
      </c>
      <c r="AG70" s="91"/>
      <c r="AJ70" s="91"/>
      <c r="AM70" s="207">
        <f t="shared" ref="AM70:AM133" si="45">IF(C70&lt;&gt;"",1,IF(D70&lt;&gt;"",2,IF(E70&lt;&gt;"",3,IF(F70&lt;&gt;"",4,IF(G70&lt;&gt;"",5,IF(H70&lt;&gt;"",6,IF(I70&lt;&gt;"",7,IF(J70&lt;&gt;"",8))))))))</f>
        <v>4</v>
      </c>
      <c r="AN70" s="27" t="str">
        <f>IF($AM71&gt;$AM70, IFERROR(MATCH($AM70, $AM71:$AM$146, 0)-1, ROW($AN$146)-ROW()), "")</f>
        <v/>
      </c>
      <c r="AO70" s="91" t="str">
        <f t="shared" ref="AO70:AO133" ca="1" si="46">IF(AE70&lt;&gt;-1, IF(AB70&lt;&gt;"", AB70, IF($AN70&lt;&gt;"", SUMIF(OFFSET($AM70, 1, 0, $AN70), $AM70+1, OFFSET(N70, 1, 0, $AN70)), N70)), "")</f>
        <v/>
      </c>
      <c r="AP70" s="27" t="str">
        <f t="shared" ref="AP70:AP133" ca="1" si="47">IF(AF70&lt;&gt;-1, IF(AC70&lt;&gt;"", AC70, IF($AN70&lt;&gt;"", SUMIF(OFFSET($AM70, 1, 0, $AN70), $AM70+1, OFFSET(O70, 1, 0, $AN70)), O70)), "")</f>
        <v/>
      </c>
      <c r="AQ70" s="87" t="str">
        <f t="shared" ref="AQ70:AQ133" ca="1" si="48">IF(AO70&lt;&gt;0, AO70, N70)</f>
        <v/>
      </c>
      <c r="AR70" s="27" t="str">
        <f t="shared" ref="AR70:AR133" ca="1" si="49">IF(AP70&lt;&gt;0, AP70, O70)</f>
        <v/>
      </c>
      <c r="AS70" s="83" t="str">
        <f t="shared" ref="AS70:AS133" si="50">IF(AE70&lt;&gt;-1, IF(ISTEXT(N70), IFERROR(IF(SEARCH(".", N70)&lt;&gt;0, "| Veld '"&amp;AS$4&amp;ROW()&amp;"': "&amp;Fout_punt), "| Veld '"&amp;AS$4&amp;ROW()&amp;"': "&amp;Fout_geen_getal), IF(N70&lt;&gt;AQ70, "| Veld '"&amp;AS$4&amp;ROW()&amp;"': "&amp;Fout_som&amp;TEXT(AQ70,"#.##0,00 €")&amp;"  ", IF($AA70&lt;&gt;0, IF(N70&gt;0, "| Veld '"&amp;AS$4&amp;ROW()&amp;"': "&amp;Fout_positief, ""), IF($Z70&lt;&gt;1, IF(N70&lt;0, "| Veld '"&amp;AS$4&amp;ROW()&amp;"': "&amp;Fout_negatief, ""), "")))), "")</f>
        <v/>
      </c>
      <c r="AT70" s="30" t="str">
        <f t="shared" ref="AT70:AT133" si="51">IF(AF70&lt;&gt;-1, IF(ISTEXT(O70), IFERROR(IF(SEARCH(".", O70)&lt;&gt;0, "| Veld '"&amp;AT$4&amp;ROW()&amp;"': "&amp;Fout_punt), "| Veld '"&amp;AT$4&amp;ROW()&amp;"': "&amp;Fout_geen_getal), IF(O70&lt;&gt;AR70, "| Veld '"&amp;AT$4&amp;ROW()&amp;"': "&amp;Fout_som&amp;TEXT(AR70,"#.##0,00 €")&amp;"  ", IF($AA70&lt;&gt;0, IF(O70&gt;0, "| Veld '"&amp;AT$4&amp;ROW()&amp;"': "&amp;Fout_positief, ""), IF($Z70&lt;&gt;1, IF(O70&lt;0, "| Veld '"&amp;AT$4&amp;ROW()&amp;"': "&amp;Fout_negatief, ""), "")))), "")</f>
        <v/>
      </c>
      <c r="AU70" s="85" t="str">
        <f t="shared" ref="AU70:AU133" si="52">IF(AS70&lt;&gt;"", ROW(), "")</f>
        <v/>
      </c>
      <c r="AV70" s="30" t="str">
        <f t="shared" ref="AV70:AV133" si="53">IF(AT70&lt;&gt;"", ROW(), "")</f>
        <v/>
      </c>
      <c r="AW70" s="87" t="str">
        <f t="shared" ref="AW70:AW133" ca="1" si="54">IF(AO70&lt;&gt;AQ70, "| Veld '"&amp;AW$4&amp;ROW()&amp;"': "&amp;Info_lege_velden, "")</f>
        <v/>
      </c>
      <c r="AX70" s="27" t="str">
        <f t="shared" ref="AX70:AX133" ca="1" si="55">IF(AP70&lt;&gt;AR70, "| Veld '"&amp;AX$4&amp;ROW()&amp;"': "&amp;Info_lege_velden, "")</f>
        <v/>
      </c>
      <c r="AY70" s="166" t="str">
        <f t="shared" ref="AY70:AY133" si="56">IF(AE70&lt;0, IF(N70&lt;&gt;0, "| Veld '"&amp;AY$4&amp;ROW()&amp;"'"&amp;Fout_redundant, ""), "")</f>
        <v/>
      </c>
      <c r="AZ70" s="27" t="str">
        <f t="shared" ref="AZ70:AZ133" si="57">IF(AF70&lt;0, IF(O70&lt;&gt;0, "| Veld '"&amp;AZ$4&amp;ROW()&amp;"'"&amp;Fout_redundant, ""), "")</f>
        <v/>
      </c>
      <c r="BA70" s="174"/>
      <c r="BB70" s="89" t="str">
        <f t="shared" ref="BB70:BB133" ca="1" si="58">_xlfn.CONCAT(AS70:AT70,AW70:AX70,AY70:AZ70,AG70:AI70)</f>
        <v/>
      </c>
      <c r="BC70" s="116" t="str">
        <f t="shared" ref="BC70:BC133" ca="1" si="59">IF($AN70&lt;&gt;"", IF(SUMIF(OFFSET($AM70, 1, 0, $AN70), "&gt;"&amp;$AM70, OFFSET(AU70, 1, 0, $AN70))&lt;&gt;0, IFERROR( "| Veld '"&amp;BC$4&amp;ROW()&amp;"': "&amp;Waarschuwing_1&amp;_xlfn.TEXTJOIN(" &amp; ", TRUE, OFFSET(AU70,1,0,$AN70))&amp;" in kolom '"&amp;BC$4&amp;"'"&amp;Waarschuwing_2, "| Veld '"&amp;BC$4&amp;ROW()&amp;"': "&amp;Waarschuwing_legacy), ""), "")</f>
        <v/>
      </c>
      <c r="BD70" s="117" t="str">
        <f t="shared" ref="BD70:BD133" ca="1" si="60">IF($AN70&lt;&gt;"", IF(SUMIF(OFFSET($AM70, 1, 0, $AN70), "&gt;"&amp;$AM70, OFFSET(AV70, 1, 0, $AN70))&lt;&gt;0, IFERROR( "| Veld '"&amp;BD$4&amp;ROW()&amp;"': "&amp;Waarschuwing_1&amp;_xlfn.TEXTJOIN(" &amp; ", TRUE, OFFSET(AV70,1,0,$AN70))&amp;" in kolom '"&amp;BD$4&amp;"'"&amp;Waarschuwing_2, "| Veld '"&amp;BD$4&amp;ROW()&amp;"': "&amp;Waarschuwing_legacy), ""), "")</f>
        <v/>
      </c>
      <c r="BE70" s="118" t="str">
        <f t="shared" ref="BE70:BE133" ca="1" si="61">_xlfn.CONCAT(BC70:BD70, AJ70:AL70)</f>
        <v/>
      </c>
      <c r="BG70" s="28" t="str">
        <f t="shared" ca="1" si="43"/>
        <v/>
      </c>
    </row>
    <row r="71" spans="1:59" s="27" customFormat="1" ht="14.25" customHeight="1" x14ac:dyDescent="0.25">
      <c r="A71" s="76" t="str">
        <f t="shared" ca="1" si="44"/>
        <v/>
      </c>
      <c r="B71" s="119"/>
      <c r="C71" s="119"/>
      <c r="D71" s="119"/>
      <c r="E71" s="119"/>
      <c r="F71" s="216" t="s">
        <v>409</v>
      </c>
      <c r="G71" s="119"/>
      <c r="H71" s="119"/>
      <c r="I71" s="119"/>
      <c r="J71" s="119"/>
      <c r="L71" s="120">
        <v>7341</v>
      </c>
      <c r="M71" s="213" t="str">
        <f t="shared" si="42"/>
        <v/>
      </c>
      <c r="N71" s="121"/>
      <c r="O71" s="121"/>
      <c r="Y71" s="207"/>
      <c r="Z71" s="91"/>
      <c r="AB71" s="172"/>
      <c r="AC71" s="173"/>
      <c r="AD71" s="91">
        <f t="shared" si="41"/>
        <v>-1</v>
      </c>
      <c r="AE71" s="27">
        <f t="shared" si="41"/>
        <v>-1</v>
      </c>
      <c r="AF71" s="27">
        <f t="shared" si="41"/>
        <v>-1</v>
      </c>
      <c r="AG71" s="91"/>
      <c r="AJ71" s="91"/>
      <c r="AM71" s="207">
        <f t="shared" si="45"/>
        <v>4</v>
      </c>
      <c r="AN71" s="27" t="str">
        <f>IF($AM72&gt;$AM71, IFERROR(MATCH($AM71, $AM72:$AM$146, 0)-1, ROW($AN$146)-ROW()), "")</f>
        <v/>
      </c>
      <c r="AO71" s="91" t="str">
        <f t="shared" ca="1" si="46"/>
        <v/>
      </c>
      <c r="AP71" s="27" t="str">
        <f t="shared" ca="1" si="47"/>
        <v/>
      </c>
      <c r="AQ71" s="87" t="str">
        <f t="shared" ca="1" si="48"/>
        <v/>
      </c>
      <c r="AR71" s="27" t="str">
        <f t="shared" ca="1" si="49"/>
        <v/>
      </c>
      <c r="AS71" s="83" t="str">
        <f t="shared" si="50"/>
        <v/>
      </c>
      <c r="AT71" s="30" t="str">
        <f t="shared" si="51"/>
        <v/>
      </c>
      <c r="AU71" s="85" t="str">
        <f t="shared" si="52"/>
        <v/>
      </c>
      <c r="AV71" s="30" t="str">
        <f t="shared" si="53"/>
        <v/>
      </c>
      <c r="AW71" s="87" t="str">
        <f t="shared" ca="1" si="54"/>
        <v/>
      </c>
      <c r="AX71" s="27" t="str">
        <f t="shared" ca="1" si="55"/>
        <v/>
      </c>
      <c r="AY71" s="166" t="str">
        <f t="shared" si="56"/>
        <v/>
      </c>
      <c r="AZ71" s="27" t="str">
        <f t="shared" si="57"/>
        <v/>
      </c>
      <c r="BA71" s="174"/>
      <c r="BB71" s="89" t="str">
        <f t="shared" ca="1" si="58"/>
        <v/>
      </c>
      <c r="BC71" s="116" t="str">
        <f t="shared" ca="1" si="59"/>
        <v/>
      </c>
      <c r="BD71" s="117" t="str">
        <f t="shared" ca="1" si="60"/>
        <v/>
      </c>
      <c r="BE71" s="118" t="str">
        <f t="shared" ca="1" si="61"/>
        <v/>
      </c>
      <c r="BG71" s="28" t="str">
        <f t="shared" ca="1" si="43"/>
        <v/>
      </c>
    </row>
    <row r="72" spans="1:59" s="27" customFormat="1" ht="14.25" customHeight="1" x14ac:dyDescent="0.25">
      <c r="A72" s="76" t="str">
        <f t="shared" ca="1" si="44"/>
        <v/>
      </c>
      <c r="B72" s="119"/>
      <c r="C72" s="119"/>
      <c r="D72" s="119"/>
      <c r="E72" s="119"/>
      <c r="F72" s="216" t="s">
        <v>410</v>
      </c>
      <c r="G72" s="119"/>
      <c r="H72" s="119"/>
      <c r="I72" s="119"/>
      <c r="J72" s="119"/>
      <c r="L72" s="120">
        <v>7342</v>
      </c>
      <c r="M72" s="213" t="str">
        <f t="shared" si="42"/>
        <v/>
      </c>
      <c r="N72" s="121"/>
      <c r="O72" s="121"/>
      <c r="Y72" s="207"/>
      <c r="Z72" s="91"/>
      <c r="AB72" s="172"/>
      <c r="AC72" s="173"/>
      <c r="AD72" s="91">
        <f t="shared" si="41"/>
        <v>-1</v>
      </c>
      <c r="AE72" s="27">
        <f t="shared" si="41"/>
        <v>-1</v>
      </c>
      <c r="AF72" s="27">
        <f t="shared" si="41"/>
        <v>-1</v>
      </c>
      <c r="AG72" s="91"/>
      <c r="AJ72" s="91"/>
      <c r="AM72" s="207">
        <f t="shared" si="45"/>
        <v>4</v>
      </c>
      <c r="AN72" s="27" t="str">
        <f>IF($AM73&gt;$AM72, IFERROR(MATCH($AM72, $AM73:$AM$146, 0)-1, ROW($AN$146)-ROW()), "")</f>
        <v/>
      </c>
      <c r="AO72" s="91" t="str">
        <f t="shared" ca="1" si="46"/>
        <v/>
      </c>
      <c r="AP72" s="27" t="str">
        <f t="shared" ca="1" si="47"/>
        <v/>
      </c>
      <c r="AQ72" s="87" t="str">
        <f t="shared" ca="1" si="48"/>
        <v/>
      </c>
      <c r="AR72" s="27" t="str">
        <f t="shared" ca="1" si="49"/>
        <v/>
      </c>
      <c r="AS72" s="83" t="str">
        <f t="shared" si="50"/>
        <v/>
      </c>
      <c r="AT72" s="30" t="str">
        <f t="shared" si="51"/>
        <v/>
      </c>
      <c r="AU72" s="85" t="str">
        <f t="shared" si="52"/>
        <v/>
      </c>
      <c r="AV72" s="30" t="str">
        <f t="shared" si="53"/>
        <v/>
      </c>
      <c r="AW72" s="87" t="str">
        <f t="shared" ca="1" si="54"/>
        <v/>
      </c>
      <c r="AX72" s="27" t="str">
        <f t="shared" ca="1" si="55"/>
        <v/>
      </c>
      <c r="AY72" s="166" t="str">
        <f t="shared" si="56"/>
        <v/>
      </c>
      <c r="AZ72" s="27" t="str">
        <f t="shared" si="57"/>
        <v/>
      </c>
      <c r="BA72" s="174"/>
      <c r="BB72" s="89" t="str">
        <f t="shared" ca="1" si="58"/>
        <v/>
      </c>
      <c r="BC72" s="116" t="str">
        <f t="shared" ca="1" si="59"/>
        <v/>
      </c>
      <c r="BD72" s="117" t="str">
        <f t="shared" ca="1" si="60"/>
        <v/>
      </c>
      <c r="BE72" s="118" t="str">
        <f t="shared" ca="1" si="61"/>
        <v/>
      </c>
      <c r="BG72" s="28" t="str">
        <f t="shared" ca="1" si="43"/>
        <v/>
      </c>
    </row>
    <row r="73" spans="1:59" s="27" customFormat="1" ht="14.25" customHeight="1" x14ac:dyDescent="0.25">
      <c r="A73" s="76" t="str">
        <f t="shared" ca="1" si="44"/>
        <v/>
      </c>
      <c r="B73" s="119"/>
      <c r="C73" s="119"/>
      <c r="D73" s="119"/>
      <c r="E73" s="119"/>
      <c r="F73" s="119" t="s">
        <v>275</v>
      </c>
      <c r="G73" s="119"/>
      <c r="H73" s="119"/>
      <c r="I73" s="119"/>
      <c r="J73" s="119"/>
      <c r="L73" s="120">
        <v>7348</v>
      </c>
      <c r="M73" s="213" t="str">
        <f t="shared" si="42"/>
        <v/>
      </c>
      <c r="N73" s="121"/>
      <c r="O73" s="121"/>
      <c r="Y73" s="207"/>
      <c r="Z73" s="91"/>
      <c r="AB73" s="172"/>
      <c r="AC73" s="173"/>
      <c r="AD73" s="91">
        <f t="shared" si="41"/>
        <v>-1</v>
      </c>
      <c r="AE73" s="27">
        <f t="shared" si="41"/>
        <v>-1</v>
      </c>
      <c r="AF73" s="27">
        <f t="shared" si="41"/>
        <v>-1</v>
      </c>
      <c r="AG73" s="91"/>
      <c r="AJ73" s="91"/>
      <c r="AM73" s="207">
        <f t="shared" si="45"/>
        <v>4</v>
      </c>
      <c r="AN73" s="27" t="str">
        <f>IF($AM74&gt;$AM73, IFERROR(MATCH($AM73, $AM74:$AM$146, 0)-1, ROW($AN$146)-ROW()), "")</f>
        <v/>
      </c>
      <c r="AO73" s="91" t="str">
        <f t="shared" ca="1" si="46"/>
        <v/>
      </c>
      <c r="AP73" s="27" t="str">
        <f t="shared" ca="1" si="47"/>
        <v/>
      </c>
      <c r="AQ73" s="87" t="str">
        <f t="shared" ca="1" si="48"/>
        <v/>
      </c>
      <c r="AR73" s="27" t="str">
        <f t="shared" ca="1" si="49"/>
        <v/>
      </c>
      <c r="AS73" s="83" t="str">
        <f t="shared" si="50"/>
        <v/>
      </c>
      <c r="AT73" s="30" t="str">
        <f t="shared" si="51"/>
        <v/>
      </c>
      <c r="AU73" s="85" t="str">
        <f t="shared" si="52"/>
        <v/>
      </c>
      <c r="AV73" s="30" t="str">
        <f t="shared" si="53"/>
        <v/>
      </c>
      <c r="AW73" s="87" t="str">
        <f t="shared" ca="1" si="54"/>
        <v/>
      </c>
      <c r="AX73" s="27" t="str">
        <f t="shared" ca="1" si="55"/>
        <v/>
      </c>
      <c r="AY73" s="166" t="str">
        <f t="shared" si="56"/>
        <v/>
      </c>
      <c r="AZ73" s="27" t="str">
        <f t="shared" si="57"/>
        <v/>
      </c>
      <c r="BA73" s="174"/>
      <c r="BB73" s="89" t="str">
        <f t="shared" ca="1" si="58"/>
        <v/>
      </c>
      <c r="BC73" s="116" t="str">
        <f t="shared" ca="1" si="59"/>
        <v/>
      </c>
      <c r="BD73" s="117" t="str">
        <f t="shared" ca="1" si="60"/>
        <v/>
      </c>
      <c r="BE73" s="118" t="str">
        <f t="shared" ca="1" si="61"/>
        <v/>
      </c>
      <c r="BG73" s="28" t="str">
        <f t="shared" ca="1" si="43"/>
        <v/>
      </c>
    </row>
    <row r="74" spans="1:59" s="27" customFormat="1" ht="14.25" customHeight="1" x14ac:dyDescent="0.25">
      <c r="A74" s="76" t="str">
        <f t="shared" ca="1" si="44"/>
        <v/>
      </c>
      <c r="B74" s="119"/>
      <c r="C74" s="119" t="s">
        <v>35</v>
      </c>
      <c r="D74" s="119" t="s">
        <v>35</v>
      </c>
      <c r="E74" s="119" t="s">
        <v>287</v>
      </c>
      <c r="F74" s="119"/>
      <c r="G74" s="119"/>
      <c r="H74" s="119"/>
      <c r="I74" s="119"/>
      <c r="J74" s="119"/>
      <c r="L74" s="120">
        <v>735</v>
      </c>
      <c r="M74" s="213" t="str">
        <f t="shared" si="42"/>
        <v/>
      </c>
      <c r="N74" s="121"/>
      <c r="O74" s="121"/>
      <c r="Y74" s="207"/>
      <c r="Z74" s="91"/>
      <c r="AB74" s="172"/>
      <c r="AC74" s="173"/>
      <c r="AD74" s="91">
        <f t="shared" si="41"/>
        <v>-1</v>
      </c>
      <c r="AE74" s="27">
        <f t="shared" si="41"/>
        <v>-1</v>
      </c>
      <c r="AF74" s="27">
        <f t="shared" si="41"/>
        <v>-1</v>
      </c>
      <c r="AG74" s="91"/>
      <c r="AJ74" s="91"/>
      <c r="AM74" s="207">
        <f t="shared" si="45"/>
        <v>3</v>
      </c>
      <c r="AN74" s="27" t="str">
        <f>IF($AM75&gt;$AM74, IFERROR(MATCH($AM74, $AM75:$AM$146, 0)-1, ROW($AN$146)-ROW()), "")</f>
        <v/>
      </c>
      <c r="AO74" s="91" t="str">
        <f t="shared" ca="1" si="46"/>
        <v/>
      </c>
      <c r="AP74" s="27" t="str">
        <f t="shared" ca="1" si="47"/>
        <v/>
      </c>
      <c r="AQ74" s="87" t="str">
        <f t="shared" ca="1" si="48"/>
        <v/>
      </c>
      <c r="AR74" s="27" t="str">
        <f t="shared" ca="1" si="49"/>
        <v/>
      </c>
      <c r="AS74" s="83" t="str">
        <f t="shared" si="50"/>
        <v/>
      </c>
      <c r="AT74" s="30" t="str">
        <f t="shared" si="51"/>
        <v/>
      </c>
      <c r="AU74" s="85" t="str">
        <f t="shared" si="52"/>
        <v/>
      </c>
      <c r="AV74" s="30" t="str">
        <f t="shared" si="53"/>
        <v/>
      </c>
      <c r="AW74" s="87" t="str">
        <f t="shared" ca="1" si="54"/>
        <v/>
      </c>
      <c r="AX74" s="27" t="str">
        <f t="shared" ca="1" si="55"/>
        <v/>
      </c>
      <c r="AY74" s="166" t="str">
        <f t="shared" si="56"/>
        <v/>
      </c>
      <c r="AZ74" s="27" t="str">
        <f t="shared" si="57"/>
        <v/>
      </c>
      <c r="BA74" s="174"/>
      <c r="BB74" s="89" t="str">
        <f t="shared" ca="1" si="58"/>
        <v/>
      </c>
      <c r="BC74" s="116" t="str">
        <f t="shared" ca="1" si="59"/>
        <v/>
      </c>
      <c r="BD74" s="117" t="str">
        <f t="shared" ca="1" si="60"/>
        <v/>
      </c>
      <c r="BE74" s="118" t="str">
        <f t="shared" ca="1" si="61"/>
        <v/>
      </c>
      <c r="BG74" s="28" t="str">
        <f t="shared" ca="1" si="43"/>
        <v/>
      </c>
    </row>
    <row r="75" spans="1:59" s="27" customFormat="1" ht="14.25" customHeight="1" x14ac:dyDescent="0.25">
      <c r="A75" s="76" t="str">
        <f t="shared" ca="1" si="44"/>
        <v/>
      </c>
      <c r="B75" s="119"/>
      <c r="C75" s="119" t="s">
        <v>35</v>
      </c>
      <c r="D75" s="119" t="s">
        <v>35</v>
      </c>
      <c r="E75" s="119" t="s">
        <v>125</v>
      </c>
      <c r="F75" s="119"/>
      <c r="G75" s="119"/>
      <c r="H75" s="119"/>
      <c r="I75" s="119"/>
      <c r="J75" s="119"/>
      <c r="L75" s="120">
        <v>736</v>
      </c>
      <c r="M75" s="213" t="str">
        <f t="shared" si="42"/>
        <v/>
      </c>
      <c r="N75" s="121"/>
      <c r="O75" s="121"/>
      <c r="Y75" s="207"/>
      <c r="Z75" s="91"/>
      <c r="AB75" s="172"/>
      <c r="AC75" s="173"/>
      <c r="AD75" s="91">
        <f t="shared" si="41"/>
        <v>-1</v>
      </c>
      <c r="AE75" s="27">
        <f t="shared" si="41"/>
        <v>-1</v>
      </c>
      <c r="AF75" s="27">
        <f t="shared" si="41"/>
        <v>-1</v>
      </c>
      <c r="AG75" s="91"/>
      <c r="AJ75" s="91"/>
      <c r="AM75" s="207">
        <f t="shared" si="45"/>
        <v>3</v>
      </c>
      <c r="AN75" s="27" t="str">
        <f>IF($AM76&gt;$AM75, IFERROR(MATCH($AM75, $AM76:$AM$146, 0)-1, ROW($AN$146)-ROW()), "")</f>
        <v/>
      </c>
      <c r="AO75" s="91" t="str">
        <f t="shared" ca="1" si="46"/>
        <v/>
      </c>
      <c r="AP75" s="27" t="str">
        <f t="shared" ca="1" si="47"/>
        <v/>
      </c>
      <c r="AQ75" s="87" t="str">
        <f t="shared" ca="1" si="48"/>
        <v/>
      </c>
      <c r="AR75" s="27" t="str">
        <f t="shared" ca="1" si="49"/>
        <v/>
      </c>
      <c r="AS75" s="83" t="str">
        <f t="shared" si="50"/>
        <v/>
      </c>
      <c r="AT75" s="30" t="str">
        <f t="shared" si="51"/>
        <v/>
      </c>
      <c r="AU75" s="85" t="str">
        <f t="shared" si="52"/>
        <v/>
      </c>
      <c r="AV75" s="30" t="str">
        <f t="shared" si="53"/>
        <v/>
      </c>
      <c r="AW75" s="87" t="str">
        <f t="shared" ca="1" si="54"/>
        <v/>
      </c>
      <c r="AX75" s="27" t="str">
        <f t="shared" ca="1" si="55"/>
        <v/>
      </c>
      <c r="AY75" s="166" t="str">
        <f t="shared" si="56"/>
        <v/>
      </c>
      <c r="AZ75" s="27" t="str">
        <f t="shared" si="57"/>
        <v/>
      </c>
      <c r="BA75" s="174"/>
      <c r="BB75" s="89" t="str">
        <f t="shared" ca="1" si="58"/>
        <v/>
      </c>
      <c r="BC75" s="116" t="str">
        <f t="shared" ca="1" si="59"/>
        <v/>
      </c>
      <c r="BD75" s="117" t="str">
        <f t="shared" ca="1" si="60"/>
        <v/>
      </c>
      <c r="BE75" s="118" t="str">
        <f t="shared" ca="1" si="61"/>
        <v/>
      </c>
      <c r="BG75" s="28" t="str">
        <f t="shared" ca="1" si="43"/>
        <v/>
      </c>
    </row>
    <row r="76" spans="1:59" s="27" customFormat="1" ht="14.25" customHeight="1" x14ac:dyDescent="0.25">
      <c r="A76" s="76" t="str">
        <f t="shared" ca="1" si="44"/>
        <v/>
      </c>
      <c r="B76" s="119"/>
      <c r="C76" s="119" t="s">
        <v>35</v>
      </c>
      <c r="D76" s="119" t="s">
        <v>398</v>
      </c>
      <c r="E76" s="119"/>
      <c r="F76" s="119"/>
      <c r="G76" s="119"/>
      <c r="H76" s="119"/>
      <c r="I76" s="119"/>
      <c r="J76" s="119"/>
      <c r="L76" s="120">
        <v>74</v>
      </c>
      <c r="M76" s="213" t="str">
        <f t="shared" si="42"/>
        <v/>
      </c>
      <c r="N76" s="121"/>
      <c r="O76" s="121"/>
      <c r="Y76" s="207"/>
      <c r="Z76" s="91"/>
      <c r="AB76" s="172"/>
      <c r="AC76" s="173"/>
      <c r="AD76" s="91">
        <f t="shared" si="41"/>
        <v>-1</v>
      </c>
      <c r="AE76" s="27">
        <f t="shared" si="41"/>
        <v>-1</v>
      </c>
      <c r="AF76" s="27">
        <f t="shared" si="41"/>
        <v>-1</v>
      </c>
      <c r="AG76" s="91"/>
      <c r="AJ76" s="91"/>
      <c r="AM76" s="207">
        <f t="shared" si="45"/>
        <v>2</v>
      </c>
      <c r="AN76" s="27" t="str">
        <f>IF($AM77&gt;$AM76, IFERROR(MATCH($AM76, $AM77:$AM$146, 0)-1, ROW($AN$146)-ROW()), "")</f>
        <v/>
      </c>
      <c r="AO76" s="91" t="str">
        <f t="shared" ca="1" si="46"/>
        <v/>
      </c>
      <c r="AP76" s="27" t="str">
        <f t="shared" ca="1" si="47"/>
        <v/>
      </c>
      <c r="AQ76" s="87" t="str">
        <f t="shared" ca="1" si="48"/>
        <v/>
      </c>
      <c r="AR76" s="27" t="str">
        <f t="shared" ca="1" si="49"/>
        <v/>
      </c>
      <c r="AS76" s="83" t="str">
        <f t="shared" si="50"/>
        <v/>
      </c>
      <c r="AT76" s="30" t="str">
        <f t="shared" si="51"/>
        <v/>
      </c>
      <c r="AU76" s="85" t="str">
        <f t="shared" si="52"/>
        <v/>
      </c>
      <c r="AV76" s="30" t="str">
        <f t="shared" si="53"/>
        <v/>
      </c>
      <c r="AW76" s="87" t="str">
        <f t="shared" ca="1" si="54"/>
        <v/>
      </c>
      <c r="AX76" s="27" t="str">
        <f t="shared" ca="1" si="55"/>
        <v/>
      </c>
      <c r="AY76" s="166" t="str">
        <f t="shared" si="56"/>
        <v/>
      </c>
      <c r="AZ76" s="27" t="str">
        <f t="shared" si="57"/>
        <v/>
      </c>
      <c r="BA76" s="174"/>
      <c r="BB76" s="89" t="str">
        <f t="shared" ca="1" si="58"/>
        <v/>
      </c>
      <c r="BC76" s="116" t="str">
        <f t="shared" ca="1" si="59"/>
        <v/>
      </c>
      <c r="BD76" s="117" t="str">
        <f t="shared" ca="1" si="60"/>
        <v/>
      </c>
      <c r="BE76" s="118" t="str">
        <f t="shared" ca="1" si="61"/>
        <v/>
      </c>
      <c r="BG76" s="28" t="str">
        <f t="shared" ca="1" si="43"/>
        <v/>
      </c>
    </row>
    <row r="77" spans="1:59" s="27" customFormat="1" ht="14.25" customHeight="1" x14ac:dyDescent="0.25">
      <c r="A77" s="76" t="str">
        <f t="shared" ca="1" si="44"/>
        <v/>
      </c>
      <c r="B77" s="119"/>
      <c r="C77" s="119" t="s">
        <v>35</v>
      </c>
      <c r="D77" s="119" t="s">
        <v>29</v>
      </c>
      <c r="E77" s="119"/>
      <c r="F77" s="119"/>
      <c r="G77" s="119"/>
      <c r="H77" s="119"/>
      <c r="I77" s="119"/>
      <c r="J77" s="119"/>
      <c r="L77" s="120" t="s">
        <v>26</v>
      </c>
      <c r="M77" s="213" t="str">
        <f t="shared" si="42"/>
        <v/>
      </c>
      <c r="N77" s="121"/>
      <c r="O77" s="121"/>
      <c r="Y77" s="207"/>
      <c r="Z77" s="91"/>
      <c r="AB77" s="172"/>
      <c r="AC77" s="173"/>
      <c r="AD77" s="91">
        <f t="shared" si="41"/>
        <v>-1</v>
      </c>
      <c r="AE77" s="27">
        <f t="shared" si="41"/>
        <v>-1</v>
      </c>
      <c r="AF77" s="27">
        <f t="shared" si="41"/>
        <v>-1</v>
      </c>
      <c r="AG77" s="91"/>
      <c r="AJ77" s="91"/>
      <c r="AM77" s="207">
        <f t="shared" si="45"/>
        <v>2</v>
      </c>
      <c r="AN77" s="27" t="str">
        <f>IF($AM78&gt;$AM77, IFERROR(MATCH($AM77, $AM78:$AM$146, 0)-1, ROW($AN$146)-ROW()), "")</f>
        <v/>
      </c>
      <c r="AO77" s="91" t="str">
        <f t="shared" ca="1" si="46"/>
        <v/>
      </c>
      <c r="AP77" s="27" t="str">
        <f t="shared" ca="1" si="47"/>
        <v/>
      </c>
      <c r="AQ77" s="87" t="str">
        <f t="shared" ca="1" si="48"/>
        <v/>
      </c>
      <c r="AR77" s="27" t="str">
        <f t="shared" ca="1" si="49"/>
        <v/>
      </c>
      <c r="AS77" s="83" t="str">
        <f t="shared" si="50"/>
        <v/>
      </c>
      <c r="AT77" s="30" t="str">
        <f t="shared" si="51"/>
        <v/>
      </c>
      <c r="AU77" s="85" t="str">
        <f t="shared" si="52"/>
        <v/>
      </c>
      <c r="AV77" s="30" t="str">
        <f t="shared" si="53"/>
        <v/>
      </c>
      <c r="AW77" s="87" t="str">
        <f t="shared" ca="1" si="54"/>
        <v/>
      </c>
      <c r="AX77" s="27" t="str">
        <f t="shared" ca="1" si="55"/>
        <v/>
      </c>
      <c r="AY77" s="166" t="str">
        <f t="shared" si="56"/>
        <v/>
      </c>
      <c r="AZ77" s="27" t="str">
        <f t="shared" si="57"/>
        <v/>
      </c>
      <c r="BA77" s="174"/>
      <c r="BB77" s="89" t="str">
        <f t="shared" ca="1" si="58"/>
        <v/>
      </c>
      <c r="BC77" s="116" t="str">
        <f t="shared" ca="1" si="59"/>
        <v/>
      </c>
      <c r="BD77" s="117" t="str">
        <f t="shared" ca="1" si="60"/>
        <v/>
      </c>
      <c r="BE77" s="118" t="str">
        <f t="shared" ca="1" si="61"/>
        <v/>
      </c>
      <c r="BG77" s="28" t="str">
        <f t="shared" ca="1" si="43"/>
        <v/>
      </c>
    </row>
    <row r="78" spans="1:59" s="27" customFormat="1" ht="14.25" customHeight="1" x14ac:dyDescent="0.25">
      <c r="A78" s="76" t="str">
        <f t="shared" ca="1" si="44"/>
        <v/>
      </c>
      <c r="B78" s="119"/>
      <c r="C78" s="119" t="s">
        <v>51</v>
      </c>
      <c r="D78" s="119"/>
      <c r="E78" s="119"/>
      <c r="F78" s="119"/>
      <c r="G78" s="119"/>
      <c r="H78" s="119"/>
      <c r="I78" s="119"/>
      <c r="J78" s="119"/>
      <c r="L78" s="120" t="s">
        <v>71</v>
      </c>
      <c r="M78" s="213">
        <f t="shared" si="42"/>
        <v>0</v>
      </c>
      <c r="N78" s="121">
        <f>SUM(N79,N82,N112,N118:N123)</f>
        <v>0</v>
      </c>
      <c r="O78" s="121">
        <f>SUM(O79,O82,O112,O118:O123)</f>
        <v>0</v>
      </c>
      <c r="Y78" s="207">
        <f>IF(AD$3, IF(AND(
IF(AE$3, N78&lt;&gt;0, TRUE),
IF(AF$3, O78&lt;&gt;0, TRUE)),
0, 1), 1)</f>
        <v>1</v>
      </c>
      <c r="Z78" s="91"/>
      <c r="AB78" s="172"/>
      <c r="AC78" s="173"/>
      <c r="AD78" s="91">
        <f t="shared" si="41"/>
        <v>-1</v>
      </c>
      <c r="AE78" s="27">
        <f t="shared" si="41"/>
        <v>-1</v>
      </c>
      <c r="AF78" s="27">
        <f t="shared" si="41"/>
        <v>-1</v>
      </c>
      <c r="AG78" s="91"/>
      <c r="AJ78" s="91"/>
      <c r="AM78" s="207">
        <f t="shared" si="45"/>
        <v>1</v>
      </c>
      <c r="AN78" s="27">
        <f>IF($AM79&gt;$AM78, IFERROR(MATCH($AM78, $AM79:$AM$146, 0)-1, ROW($AN$146)-ROW()), "")</f>
        <v>45</v>
      </c>
      <c r="AO78" s="91" t="str">
        <f t="shared" ca="1" si="46"/>
        <v/>
      </c>
      <c r="AP78" s="27" t="str">
        <f t="shared" ca="1" si="47"/>
        <v/>
      </c>
      <c r="AQ78" s="87" t="str">
        <f t="shared" ca="1" si="48"/>
        <v/>
      </c>
      <c r="AR78" s="27" t="str">
        <f t="shared" ca="1" si="49"/>
        <v/>
      </c>
      <c r="AS78" s="83" t="str">
        <f t="shared" si="50"/>
        <v/>
      </c>
      <c r="AT78" s="30" t="str">
        <f t="shared" si="51"/>
        <v/>
      </c>
      <c r="AU78" s="85" t="str">
        <f t="shared" si="52"/>
        <v/>
      </c>
      <c r="AV78" s="30" t="str">
        <f t="shared" si="53"/>
        <v/>
      </c>
      <c r="AW78" s="87" t="str">
        <f t="shared" ca="1" si="54"/>
        <v/>
      </c>
      <c r="AX78" s="27" t="str">
        <f t="shared" ca="1" si="55"/>
        <v/>
      </c>
      <c r="AY78" s="166" t="str">
        <f t="shared" si="56"/>
        <v/>
      </c>
      <c r="AZ78" s="27" t="str">
        <f t="shared" si="57"/>
        <v/>
      </c>
      <c r="BA78" s="174"/>
      <c r="BB78" s="89" t="str">
        <f t="shared" ca="1" si="58"/>
        <v/>
      </c>
      <c r="BC78" s="116" t="str">
        <f t="shared" ca="1" si="59"/>
        <v/>
      </c>
      <c r="BD78" s="117" t="str">
        <f t="shared" ca="1" si="60"/>
        <v/>
      </c>
      <c r="BE78" s="118" t="str">
        <f t="shared" ca="1" si="61"/>
        <v/>
      </c>
      <c r="BG78" s="28" t="str">
        <f t="shared" ca="1" si="43"/>
        <v/>
      </c>
    </row>
    <row r="79" spans="1:59" s="27" customFormat="1" ht="14.25" customHeight="1" x14ac:dyDescent="0.25">
      <c r="A79" s="76" t="str">
        <f t="shared" ca="1" si="44"/>
        <v/>
      </c>
      <c r="B79" s="119"/>
      <c r="C79" s="119" t="s">
        <v>35</v>
      </c>
      <c r="D79" s="119" t="s">
        <v>52</v>
      </c>
      <c r="E79" s="119"/>
      <c r="F79" s="119"/>
      <c r="G79" s="119"/>
      <c r="H79" s="119"/>
      <c r="I79" s="119"/>
      <c r="J79" s="119"/>
      <c r="L79" s="120">
        <v>60</v>
      </c>
      <c r="M79" s="213">
        <f t="shared" si="42"/>
        <v>0</v>
      </c>
      <c r="N79" s="121">
        <f>SUM(N80:N81)</f>
        <v>0</v>
      </c>
      <c r="O79" s="121">
        <f>SUM(O80:O81)</f>
        <v>0</v>
      </c>
      <c r="Y79" s="207"/>
      <c r="Z79" s="91">
        <v>1</v>
      </c>
      <c r="AB79" s="172"/>
      <c r="AC79" s="173"/>
      <c r="AD79" s="91">
        <f t="shared" si="41"/>
        <v>-1</v>
      </c>
      <c r="AE79" s="27">
        <f t="shared" si="41"/>
        <v>-1</v>
      </c>
      <c r="AF79" s="27">
        <f t="shared" si="41"/>
        <v>-1</v>
      </c>
      <c r="AG79" s="91"/>
      <c r="AJ79" s="91"/>
      <c r="AM79" s="207">
        <f t="shared" si="45"/>
        <v>2</v>
      </c>
      <c r="AN79" s="27">
        <f>IF($AM80&gt;$AM79, IFERROR(MATCH($AM79, $AM80:$AM$146, 0)-1, ROW($AN$146)-ROW()), "")</f>
        <v>2</v>
      </c>
      <c r="AO79" s="91" t="str">
        <f t="shared" ca="1" si="46"/>
        <v/>
      </c>
      <c r="AP79" s="27" t="str">
        <f t="shared" ca="1" si="47"/>
        <v/>
      </c>
      <c r="AQ79" s="87" t="str">
        <f t="shared" ca="1" si="48"/>
        <v/>
      </c>
      <c r="AR79" s="27" t="str">
        <f t="shared" ca="1" si="49"/>
        <v/>
      </c>
      <c r="AS79" s="83" t="str">
        <f t="shared" si="50"/>
        <v/>
      </c>
      <c r="AT79" s="30" t="str">
        <f t="shared" si="51"/>
        <v/>
      </c>
      <c r="AU79" s="85" t="str">
        <f t="shared" si="52"/>
        <v/>
      </c>
      <c r="AV79" s="30" t="str">
        <f t="shared" si="53"/>
        <v/>
      </c>
      <c r="AW79" s="87" t="str">
        <f t="shared" ca="1" si="54"/>
        <v/>
      </c>
      <c r="AX79" s="27" t="str">
        <f t="shared" ca="1" si="55"/>
        <v/>
      </c>
      <c r="AY79" s="166" t="str">
        <f t="shared" si="56"/>
        <v/>
      </c>
      <c r="AZ79" s="27" t="str">
        <f t="shared" si="57"/>
        <v/>
      </c>
      <c r="BA79" s="174"/>
      <c r="BB79" s="89" t="str">
        <f t="shared" ca="1" si="58"/>
        <v/>
      </c>
      <c r="BC79" s="116" t="str">
        <f t="shared" ca="1" si="59"/>
        <v/>
      </c>
      <c r="BD79" s="117" t="str">
        <f t="shared" ca="1" si="60"/>
        <v/>
      </c>
      <c r="BE79" s="118" t="str">
        <f t="shared" ca="1" si="61"/>
        <v/>
      </c>
      <c r="BG79" s="28" t="str">
        <f t="shared" ca="1" si="43"/>
        <v/>
      </c>
    </row>
    <row r="80" spans="1:59" s="27" customFormat="1" ht="14.25" customHeight="1" x14ac:dyDescent="0.25">
      <c r="A80" s="76" t="str">
        <f t="shared" ca="1" si="44"/>
        <v/>
      </c>
      <c r="B80" s="119"/>
      <c r="C80" s="119" t="s">
        <v>35</v>
      </c>
      <c r="D80" s="119" t="s">
        <v>35</v>
      </c>
      <c r="E80" s="119" t="s">
        <v>53</v>
      </c>
      <c r="F80" s="119"/>
      <c r="G80" s="119"/>
      <c r="H80" s="119"/>
      <c r="I80" s="119"/>
      <c r="J80" s="119"/>
      <c r="L80" s="120" t="s">
        <v>72</v>
      </c>
      <c r="M80" s="213" t="str">
        <f t="shared" si="42"/>
        <v/>
      </c>
      <c r="N80" s="121"/>
      <c r="O80" s="121"/>
      <c r="Y80" s="207"/>
      <c r="Z80" s="91"/>
      <c r="AB80" s="172"/>
      <c r="AC80" s="173"/>
      <c r="AD80" s="91">
        <f t="shared" si="41"/>
        <v>-1</v>
      </c>
      <c r="AE80" s="27">
        <f t="shared" si="41"/>
        <v>-1</v>
      </c>
      <c r="AF80" s="27">
        <f t="shared" si="41"/>
        <v>-1</v>
      </c>
      <c r="AG80" s="91"/>
      <c r="AJ80" s="91"/>
      <c r="AM80" s="207">
        <f t="shared" si="45"/>
        <v>3</v>
      </c>
      <c r="AN80" s="27" t="str">
        <f>IF($AM81&gt;$AM80, IFERROR(MATCH($AM80, $AM81:$AM$146, 0)-1, ROW($AN$146)-ROW()), "")</f>
        <v/>
      </c>
      <c r="AO80" s="91" t="str">
        <f t="shared" ca="1" si="46"/>
        <v/>
      </c>
      <c r="AP80" s="27" t="str">
        <f t="shared" ca="1" si="47"/>
        <v/>
      </c>
      <c r="AQ80" s="87" t="str">
        <f t="shared" ca="1" si="48"/>
        <v/>
      </c>
      <c r="AR80" s="27" t="str">
        <f t="shared" ca="1" si="49"/>
        <v/>
      </c>
      <c r="AS80" s="83" t="str">
        <f t="shared" si="50"/>
        <v/>
      </c>
      <c r="AT80" s="30" t="str">
        <f t="shared" si="51"/>
        <v/>
      </c>
      <c r="AU80" s="85" t="str">
        <f t="shared" si="52"/>
        <v/>
      </c>
      <c r="AV80" s="30" t="str">
        <f t="shared" si="53"/>
        <v/>
      </c>
      <c r="AW80" s="87" t="str">
        <f t="shared" ca="1" si="54"/>
        <v/>
      </c>
      <c r="AX80" s="27" t="str">
        <f t="shared" ca="1" si="55"/>
        <v/>
      </c>
      <c r="AY80" s="166" t="str">
        <f t="shared" si="56"/>
        <v/>
      </c>
      <c r="AZ80" s="27" t="str">
        <f t="shared" si="57"/>
        <v/>
      </c>
      <c r="BA80" s="174"/>
      <c r="BB80" s="89" t="str">
        <f t="shared" ca="1" si="58"/>
        <v/>
      </c>
      <c r="BC80" s="116" t="str">
        <f t="shared" ca="1" si="59"/>
        <v/>
      </c>
      <c r="BD80" s="117" t="str">
        <f t="shared" ca="1" si="60"/>
        <v/>
      </c>
      <c r="BE80" s="118" t="str">
        <f t="shared" ca="1" si="61"/>
        <v/>
      </c>
      <c r="BG80" s="28" t="str">
        <f t="shared" ca="1" si="43"/>
        <v/>
      </c>
    </row>
    <row r="81" spans="1:59" s="27" customFormat="1" ht="14.25" customHeight="1" x14ac:dyDescent="0.25">
      <c r="A81" s="76" t="str">
        <f t="shared" ca="1" si="44"/>
        <v/>
      </c>
      <c r="B81" s="119"/>
      <c r="C81" s="119" t="s">
        <v>35</v>
      </c>
      <c r="D81" s="119" t="s">
        <v>35</v>
      </c>
      <c r="E81" s="119" t="s">
        <v>54</v>
      </c>
      <c r="F81" s="119"/>
      <c r="G81" s="119"/>
      <c r="H81" s="119"/>
      <c r="I81" s="119"/>
      <c r="J81" s="119"/>
      <c r="L81" s="120">
        <v>609</v>
      </c>
      <c r="M81" s="213" t="str">
        <f t="shared" si="42"/>
        <v/>
      </c>
      <c r="N81" s="121"/>
      <c r="O81" s="121"/>
      <c r="Y81" s="207"/>
      <c r="Z81" s="91">
        <v>1</v>
      </c>
      <c r="AB81" s="172"/>
      <c r="AC81" s="173"/>
      <c r="AD81" s="91">
        <f t="shared" si="41"/>
        <v>-1</v>
      </c>
      <c r="AE81" s="27">
        <f t="shared" si="41"/>
        <v>-1</v>
      </c>
      <c r="AF81" s="27">
        <f t="shared" si="41"/>
        <v>-1</v>
      </c>
      <c r="AG81" s="91"/>
      <c r="AJ81" s="91"/>
      <c r="AM81" s="207">
        <f t="shared" si="45"/>
        <v>3</v>
      </c>
      <c r="AN81" s="27" t="str">
        <f>IF($AM82&gt;$AM81, IFERROR(MATCH($AM81, $AM82:$AM$146, 0)-1, ROW($AN$146)-ROW()), "")</f>
        <v/>
      </c>
      <c r="AO81" s="91" t="str">
        <f t="shared" ca="1" si="46"/>
        <v/>
      </c>
      <c r="AP81" s="27" t="str">
        <f t="shared" ca="1" si="47"/>
        <v/>
      </c>
      <c r="AQ81" s="87" t="str">
        <f t="shared" ca="1" si="48"/>
        <v/>
      </c>
      <c r="AR81" s="27" t="str">
        <f t="shared" ca="1" si="49"/>
        <v/>
      </c>
      <c r="AS81" s="83" t="str">
        <f t="shared" si="50"/>
        <v/>
      </c>
      <c r="AT81" s="30" t="str">
        <f t="shared" si="51"/>
        <v/>
      </c>
      <c r="AU81" s="85" t="str">
        <f t="shared" si="52"/>
        <v/>
      </c>
      <c r="AV81" s="30" t="str">
        <f t="shared" si="53"/>
        <v/>
      </c>
      <c r="AW81" s="87" t="str">
        <f t="shared" ca="1" si="54"/>
        <v/>
      </c>
      <c r="AX81" s="27" t="str">
        <f t="shared" ca="1" si="55"/>
        <v/>
      </c>
      <c r="AY81" s="166" t="str">
        <f t="shared" si="56"/>
        <v/>
      </c>
      <c r="AZ81" s="27" t="str">
        <f t="shared" si="57"/>
        <v/>
      </c>
      <c r="BA81" s="174"/>
      <c r="BB81" s="89" t="str">
        <f t="shared" ca="1" si="58"/>
        <v/>
      </c>
      <c r="BC81" s="116" t="str">
        <f t="shared" ca="1" si="59"/>
        <v/>
      </c>
      <c r="BD81" s="117" t="str">
        <f t="shared" ca="1" si="60"/>
        <v/>
      </c>
      <c r="BE81" s="118" t="str">
        <f t="shared" ca="1" si="61"/>
        <v/>
      </c>
      <c r="BG81" s="28" t="str">
        <f t="shared" ca="1" si="43"/>
        <v/>
      </c>
    </row>
    <row r="82" spans="1:59" s="27" customFormat="1" ht="14.25" customHeight="1" x14ac:dyDescent="0.25">
      <c r="A82" s="76" t="str">
        <f t="shared" ca="1" si="44"/>
        <v/>
      </c>
      <c r="B82" s="119"/>
      <c r="C82" s="119" t="s">
        <v>35</v>
      </c>
      <c r="D82" s="119" t="s">
        <v>3</v>
      </c>
      <c r="E82" s="119"/>
      <c r="F82" s="119"/>
      <c r="G82" s="119"/>
      <c r="H82" s="119"/>
      <c r="I82" s="119"/>
      <c r="J82" s="119"/>
      <c r="L82" s="120">
        <v>61</v>
      </c>
      <c r="M82" s="213">
        <f t="shared" si="42"/>
        <v>0</v>
      </c>
      <c r="N82" s="121">
        <f>SUM(N83,N86,N91,N95,N106:N111)</f>
        <v>0</v>
      </c>
      <c r="O82" s="121">
        <f>SUM(O83,O86,O91,O95,O106:O111)</f>
        <v>0</v>
      </c>
      <c r="Y82" s="207"/>
      <c r="Z82" s="91"/>
      <c r="AB82" s="172"/>
      <c r="AC82" s="173"/>
      <c r="AD82" s="91">
        <f t="shared" si="41"/>
        <v>-1</v>
      </c>
      <c r="AE82" s="27">
        <f t="shared" si="41"/>
        <v>-1</v>
      </c>
      <c r="AF82" s="27">
        <f t="shared" si="41"/>
        <v>-1</v>
      </c>
      <c r="AG82" s="91"/>
      <c r="AJ82" s="91"/>
      <c r="AM82" s="207">
        <f t="shared" si="45"/>
        <v>2</v>
      </c>
      <c r="AN82" s="27">
        <f>IF($AM83&gt;$AM82, IFERROR(MATCH($AM82, $AM83:$AM$146, 0)-1, ROW($AN$146)-ROW()), "")</f>
        <v>29</v>
      </c>
      <c r="AO82" s="91" t="str">
        <f t="shared" ca="1" si="46"/>
        <v/>
      </c>
      <c r="AP82" s="27" t="str">
        <f t="shared" ca="1" si="47"/>
        <v/>
      </c>
      <c r="AQ82" s="87" t="str">
        <f t="shared" ca="1" si="48"/>
        <v/>
      </c>
      <c r="AR82" s="27" t="str">
        <f t="shared" ca="1" si="49"/>
        <v/>
      </c>
      <c r="AS82" s="83" t="str">
        <f t="shared" si="50"/>
        <v/>
      </c>
      <c r="AT82" s="30" t="str">
        <f t="shared" si="51"/>
        <v/>
      </c>
      <c r="AU82" s="85" t="str">
        <f t="shared" si="52"/>
        <v/>
      </c>
      <c r="AV82" s="30" t="str">
        <f t="shared" si="53"/>
        <v/>
      </c>
      <c r="AW82" s="87" t="str">
        <f t="shared" ca="1" si="54"/>
        <v/>
      </c>
      <c r="AX82" s="27" t="str">
        <f t="shared" ca="1" si="55"/>
        <v/>
      </c>
      <c r="AY82" s="166" t="str">
        <f t="shared" si="56"/>
        <v/>
      </c>
      <c r="AZ82" s="27" t="str">
        <f t="shared" si="57"/>
        <v/>
      </c>
      <c r="BA82" s="174"/>
      <c r="BB82" s="89" t="str">
        <f t="shared" ca="1" si="58"/>
        <v/>
      </c>
      <c r="BC82" s="116" t="str">
        <f t="shared" ca="1" si="59"/>
        <v/>
      </c>
      <c r="BD82" s="117" t="str">
        <f t="shared" ca="1" si="60"/>
        <v/>
      </c>
      <c r="BE82" s="118" t="str">
        <f t="shared" ca="1" si="61"/>
        <v/>
      </c>
      <c r="BG82" s="28" t="str">
        <f t="shared" ca="1" si="43"/>
        <v/>
      </c>
    </row>
    <row r="83" spans="1:59" s="27" customFormat="1" ht="14.25" customHeight="1" x14ac:dyDescent="0.25">
      <c r="A83" s="76" t="str">
        <f t="shared" ca="1" si="44"/>
        <v/>
      </c>
      <c r="B83" s="119"/>
      <c r="C83" s="119"/>
      <c r="D83" s="119"/>
      <c r="E83" s="119" t="s">
        <v>319</v>
      </c>
      <c r="F83" s="119"/>
      <c r="G83" s="119"/>
      <c r="H83" s="119"/>
      <c r="I83" s="119"/>
      <c r="J83" s="119"/>
      <c r="L83" s="120">
        <v>610</v>
      </c>
      <c r="M83" s="213">
        <f t="shared" si="42"/>
        <v>0</v>
      </c>
      <c r="N83" s="121">
        <f>SUM(N84:N85)</f>
        <v>0</v>
      </c>
      <c r="O83" s="121">
        <f>SUM(O84:O85)</f>
        <v>0</v>
      </c>
      <c r="Y83" s="207"/>
      <c r="Z83" s="91"/>
      <c r="AB83" s="172"/>
      <c r="AC83" s="173"/>
      <c r="AD83" s="91">
        <f t="shared" si="41"/>
        <v>-1</v>
      </c>
      <c r="AE83" s="27">
        <f t="shared" si="41"/>
        <v>-1</v>
      </c>
      <c r="AF83" s="27">
        <f t="shared" si="41"/>
        <v>-1</v>
      </c>
      <c r="AG83" s="91"/>
      <c r="AJ83" s="91"/>
      <c r="AM83" s="207">
        <f t="shared" si="45"/>
        <v>3</v>
      </c>
      <c r="AN83" s="27">
        <f>IF($AM84&gt;$AM83, IFERROR(MATCH($AM83, $AM84:$AM$146, 0)-1, ROW($AN$146)-ROW()), "")</f>
        <v>2</v>
      </c>
      <c r="AO83" s="91" t="str">
        <f t="shared" ca="1" si="46"/>
        <v/>
      </c>
      <c r="AP83" s="27" t="str">
        <f t="shared" ca="1" si="47"/>
        <v/>
      </c>
      <c r="AQ83" s="87" t="str">
        <f t="shared" ca="1" si="48"/>
        <v/>
      </c>
      <c r="AR83" s="27" t="str">
        <f t="shared" ca="1" si="49"/>
        <v/>
      </c>
      <c r="AS83" s="83" t="str">
        <f t="shared" si="50"/>
        <v/>
      </c>
      <c r="AT83" s="30" t="str">
        <f t="shared" si="51"/>
        <v/>
      </c>
      <c r="AU83" s="85" t="str">
        <f t="shared" si="52"/>
        <v/>
      </c>
      <c r="AV83" s="30" t="str">
        <f t="shared" si="53"/>
        <v/>
      </c>
      <c r="AW83" s="87" t="str">
        <f t="shared" ca="1" si="54"/>
        <v/>
      </c>
      <c r="AX83" s="27" t="str">
        <f t="shared" ca="1" si="55"/>
        <v/>
      </c>
      <c r="AY83" s="166" t="str">
        <f t="shared" si="56"/>
        <v/>
      </c>
      <c r="AZ83" s="27" t="str">
        <f t="shared" si="57"/>
        <v/>
      </c>
      <c r="BA83" s="174"/>
      <c r="BB83" s="89" t="str">
        <f t="shared" ca="1" si="58"/>
        <v/>
      </c>
      <c r="BC83" s="116" t="str">
        <f t="shared" ca="1" si="59"/>
        <v/>
      </c>
      <c r="BD83" s="117" t="str">
        <f t="shared" ca="1" si="60"/>
        <v/>
      </c>
      <c r="BE83" s="118" t="str">
        <f t="shared" ca="1" si="61"/>
        <v/>
      </c>
      <c r="BG83" s="28" t="str">
        <f t="shared" ca="1" si="43"/>
        <v/>
      </c>
    </row>
    <row r="84" spans="1:59" s="27" customFormat="1" ht="14.25" customHeight="1" x14ac:dyDescent="0.25">
      <c r="A84" s="76" t="str">
        <f t="shared" ca="1" si="44"/>
        <v/>
      </c>
      <c r="B84" s="119"/>
      <c r="C84" s="119"/>
      <c r="D84" s="119"/>
      <c r="E84" s="119" t="s">
        <v>35</v>
      </c>
      <c r="F84" s="119" t="s">
        <v>320</v>
      </c>
      <c r="G84" s="119"/>
      <c r="H84" s="119"/>
      <c r="I84" s="119"/>
      <c r="J84" s="119"/>
      <c r="L84" s="120">
        <v>6100</v>
      </c>
      <c r="M84" s="213" t="str">
        <f t="shared" si="42"/>
        <v/>
      </c>
      <c r="N84" s="121"/>
      <c r="O84" s="121"/>
      <c r="Y84" s="207"/>
      <c r="Z84" s="91"/>
      <c r="AB84" s="172"/>
      <c r="AC84" s="173"/>
      <c r="AD84" s="91">
        <f t="shared" si="41"/>
        <v>-1</v>
      </c>
      <c r="AE84" s="27">
        <f t="shared" si="41"/>
        <v>-1</v>
      </c>
      <c r="AF84" s="27">
        <f t="shared" si="41"/>
        <v>-1</v>
      </c>
      <c r="AG84" s="91"/>
      <c r="AJ84" s="91"/>
      <c r="AM84" s="207">
        <f t="shared" si="45"/>
        <v>4</v>
      </c>
      <c r="AN84" s="27" t="str">
        <f>IF($AM85&gt;$AM84, IFERROR(MATCH($AM84, $AM85:$AM$146, 0)-1, ROW($AN$146)-ROW()), "")</f>
        <v/>
      </c>
      <c r="AO84" s="91" t="str">
        <f t="shared" ca="1" si="46"/>
        <v/>
      </c>
      <c r="AP84" s="27" t="str">
        <f t="shared" ca="1" si="47"/>
        <v/>
      </c>
      <c r="AQ84" s="87" t="str">
        <f t="shared" ca="1" si="48"/>
        <v/>
      </c>
      <c r="AR84" s="27" t="str">
        <f t="shared" ca="1" si="49"/>
        <v/>
      </c>
      <c r="AS84" s="83" t="str">
        <f t="shared" si="50"/>
        <v/>
      </c>
      <c r="AT84" s="30" t="str">
        <f t="shared" si="51"/>
        <v/>
      </c>
      <c r="AU84" s="85" t="str">
        <f t="shared" si="52"/>
        <v/>
      </c>
      <c r="AV84" s="30" t="str">
        <f t="shared" si="53"/>
        <v/>
      </c>
      <c r="AW84" s="87" t="str">
        <f t="shared" ca="1" si="54"/>
        <v/>
      </c>
      <c r="AX84" s="27" t="str">
        <f t="shared" ca="1" si="55"/>
        <v/>
      </c>
      <c r="AY84" s="166" t="str">
        <f t="shared" si="56"/>
        <v/>
      </c>
      <c r="AZ84" s="27" t="str">
        <f t="shared" si="57"/>
        <v/>
      </c>
      <c r="BA84" s="174"/>
      <c r="BB84" s="89" t="str">
        <f t="shared" ca="1" si="58"/>
        <v/>
      </c>
      <c r="BC84" s="116" t="str">
        <f t="shared" ca="1" si="59"/>
        <v/>
      </c>
      <c r="BD84" s="117" t="str">
        <f t="shared" ca="1" si="60"/>
        <v/>
      </c>
      <c r="BE84" s="118" t="str">
        <f t="shared" ca="1" si="61"/>
        <v/>
      </c>
      <c r="BG84" s="28" t="str">
        <f t="shared" ca="1" si="43"/>
        <v/>
      </c>
    </row>
    <row r="85" spans="1:59" s="27" customFormat="1" ht="14.25" customHeight="1" x14ac:dyDescent="0.25">
      <c r="A85" s="76" t="str">
        <f t="shared" ca="1" si="44"/>
        <v/>
      </c>
      <c r="B85" s="119"/>
      <c r="C85" s="119"/>
      <c r="D85" s="119"/>
      <c r="E85" s="119" t="s">
        <v>35</v>
      </c>
      <c r="F85" s="119" t="s">
        <v>321</v>
      </c>
      <c r="G85" s="119"/>
      <c r="H85" s="119"/>
      <c r="I85" s="119"/>
      <c r="J85" s="119"/>
      <c r="L85" s="120">
        <v>6101</v>
      </c>
      <c r="M85" s="213" t="str">
        <f t="shared" si="42"/>
        <v/>
      </c>
      <c r="N85" s="121"/>
      <c r="O85" s="121"/>
      <c r="Y85" s="207"/>
      <c r="Z85" s="91"/>
      <c r="AB85" s="172"/>
      <c r="AC85" s="173"/>
      <c r="AD85" s="91">
        <f t="shared" si="41"/>
        <v>-1</v>
      </c>
      <c r="AE85" s="27">
        <f t="shared" si="41"/>
        <v>-1</v>
      </c>
      <c r="AF85" s="27">
        <f t="shared" si="41"/>
        <v>-1</v>
      </c>
      <c r="AG85" s="91"/>
      <c r="AJ85" s="91"/>
      <c r="AM85" s="207">
        <f t="shared" si="45"/>
        <v>4</v>
      </c>
      <c r="AN85" s="27" t="str">
        <f>IF($AM86&gt;$AM85, IFERROR(MATCH($AM85, $AM86:$AM$146, 0)-1, ROW($AN$146)-ROW()), "")</f>
        <v/>
      </c>
      <c r="AO85" s="91" t="str">
        <f t="shared" ca="1" si="46"/>
        <v/>
      </c>
      <c r="AP85" s="27" t="str">
        <f t="shared" ca="1" si="47"/>
        <v/>
      </c>
      <c r="AQ85" s="87" t="str">
        <f t="shared" ca="1" si="48"/>
        <v/>
      </c>
      <c r="AR85" s="27" t="str">
        <f t="shared" ca="1" si="49"/>
        <v/>
      </c>
      <c r="AS85" s="83" t="str">
        <f t="shared" si="50"/>
        <v/>
      </c>
      <c r="AT85" s="30" t="str">
        <f t="shared" si="51"/>
        <v/>
      </c>
      <c r="AU85" s="85" t="str">
        <f t="shared" si="52"/>
        <v/>
      </c>
      <c r="AV85" s="30" t="str">
        <f t="shared" si="53"/>
        <v/>
      </c>
      <c r="AW85" s="87" t="str">
        <f t="shared" ca="1" si="54"/>
        <v/>
      </c>
      <c r="AX85" s="27" t="str">
        <f t="shared" ca="1" si="55"/>
        <v/>
      </c>
      <c r="AY85" s="166" t="str">
        <f t="shared" si="56"/>
        <v/>
      </c>
      <c r="AZ85" s="27" t="str">
        <f t="shared" si="57"/>
        <v/>
      </c>
      <c r="BA85" s="174"/>
      <c r="BB85" s="89" t="str">
        <f t="shared" ca="1" si="58"/>
        <v/>
      </c>
      <c r="BC85" s="116" t="str">
        <f t="shared" ca="1" si="59"/>
        <v/>
      </c>
      <c r="BD85" s="117" t="str">
        <f t="shared" ca="1" si="60"/>
        <v/>
      </c>
      <c r="BE85" s="118" t="str">
        <f t="shared" ca="1" si="61"/>
        <v/>
      </c>
      <c r="BG85" s="28" t="str">
        <f t="shared" ca="1" si="43"/>
        <v/>
      </c>
    </row>
    <row r="86" spans="1:59" s="27" customFormat="1" ht="14.25" customHeight="1" x14ac:dyDescent="0.25">
      <c r="A86" s="76" t="str">
        <f t="shared" ca="1" si="44"/>
        <v/>
      </c>
      <c r="B86" s="119"/>
      <c r="C86" s="119"/>
      <c r="D86" s="119"/>
      <c r="E86" s="119" t="s">
        <v>322</v>
      </c>
      <c r="F86" s="119"/>
      <c r="G86" s="119"/>
      <c r="H86" s="119"/>
      <c r="I86" s="119"/>
      <c r="J86" s="119"/>
      <c r="L86" s="120">
        <v>611</v>
      </c>
      <c r="M86" s="213">
        <f t="shared" si="42"/>
        <v>0</v>
      </c>
      <c r="N86" s="121">
        <f>SUM(N87:N90)</f>
        <v>0</v>
      </c>
      <c r="O86" s="121">
        <f>SUM(O87:O90)</f>
        <v>0</v>
      </c>
      <c r="Y86" s="207"/>
      <c r="Z86" s="91"/>
      <c r="AB86" s="172"/>
      <c r="AC86" s="173"/>
      <c r="AD86" s="91">
        <f t="shared" si="41"/>
        <v>-1</v>
      </c>
      <c r="AE86" s="27">
        <f t="shared" si="41"/>
        <v>-1</v>
      </c>
      <c r="AF86" s="27">
        <f t="shared" si="41"/>
        <v>-1</v>
      </c>
      <c r="AG86" s="91"/>
      <c r="AJ86" s="91"/>
      <c r="AM86" s="207">
        <f t="shared" si="45"/>
        <v>3</v>
      </c>
      <c r="AN86" s="27">
        <f>IF($AM87&gt;$AM86, IFERROR(MATCH($AM86, $AM87:$AM$146, 0)-1, ROW($AN$146)-ROW()), "")</f>
        <v>4</v>
      </c>
      <c r="AO86" s="91" t="str">
        <f t="shared" ca="1" si="46"/>
        <v/>
      </c>
      <c r="AP86" s="27" t="str">
        <f t="shared" ca="1" si="47"/>
        <v/>
      </c>
      <c r="AQ86" s="87" t="str">
        <f t="shared" ca="1" si="48"/>
        <v/>
      </c>
      <c r="AR86" s="27" t="str">
        <f t="shared" ca="1" si="49"/>
        <v/>
      </c>
      <c r="AS86" s="83" t="str">
        <f t="shared" si="50"/>
        <v/>
      </c>
      <c r="AT86" s="30" t="str">
        <f t="shared" si="51"/>
        <v/>
      </c>
      <c r="AU86" s="85" t="str">
        <f t="shared" si="52"/>
        <v/>
      </c>
      <c r="AV86" s="30" t="str">
        <f t="shared" si="53"/>
        <v/>
      </c>
      <c r="AW86" s="87" t="str">
        <f t="shared" ca="1" si="54"/>
        <v/>
      </c>
      <c r="AX86" s="27" t="str">
        <f t="shared" ca="1" si="55"/>
        <v/>
      </c>
      <c r="AY86" s="166" t="str">
        <f t="shared" si="56"/>
        <v/>
      </c>
      <c r="AZ86" s="27" t="str">
        <f t="shared" si="57"/>
        <v/>
      </c>
      <c r="BA86" s="174"/>
      <c r="BB86" s="89" t="str">
        <f t="shared" ca="1" si="58"/>
        <v/>
      </c>
      <c r="BC86" s="116" t="str">
        <f t="shared" ca="1" si="59"/>
        <v/>
      </c>
      <c r="BD86" s="117" t="str">
        <f t="shared" ca="1" si="60"/>
        <v/>
      </c>
      <c r="BE86" s="118" t="str">
        <f t="shared" ca="1" si="61"/>
        <v/>
      </c>
      <c r="BG86" s="28" t="str">
        <f t="shared" ca="1" si="43"/>
        <v/>
      </c>
    </row>
    <row r="87" spans="1:59" s="27" customFormat="1" ht="14.25" customHeight="1" x14ac:dyDescent="0.25">
      <c r="A87" s="76" t="str">
        <f t="shared" ca="1" si="44"/>
        <v/>
      </c>
      <c r="B87" s="119"/>
      <c r="C87" s="119"/>
      <c r="D87" s="119"/>
      <c r="E87" s="119"/>
      <c r="F87" s="119" t="s">
        <v>352</v>
      </c>
      <c r="G87" s="119"/>
      <c r="H87" s="119"/>
      <c r="I87" s="119"/>
      <c r="J87" s="119"/>
      <c r="L87" s="120">
        <v>6110</v>
      </c>
      <c r="M87" s="213" t="str">
        <f t="shared" si="42"/>
        <v/>
      </c>
      <c r="N87" s="121"/>
      <c r="O87" s="121"/>
      <c r="Y87" s="207"/>
      <c r="Z87" s="91"/>
      <c r="AB87" s="172"/>
      <c r="AC87" s="173"/>
      <c r="AD87" s="91">
        <f t="shared" si="41"/>
        <v>-1</v>
      </c>
      <c r="AE87" s="27">
        <f t="shared" si="41"/>
        <v>-1</v>
      </c>
      <c r="AF87" s="27">
        <f t="shared" si="41"/>
        <v>-1</v>
      </c>
      <c r="AG87" s="91"/>
      <c r="AJ87" s="91"/>
      <c r="AM87" s="207">
        <f t="shared" si="45"/>
        <v>4</v>
      </c>
      <c r="AN87" s="27" t="str">
        <f>IF($AM88&gt;$AM87, IFERROR(MATCH($AM87, $AM88:$AM$146, 0)-1, ROW($AN$146)-ROW()), "")</f>
        <v/>
      </c>
      <c r="AO87" s="91" t="str">
        <f t="shared" ca="1" si="46"/>
        <v/>
      </c>
      <c r="AP87" s="27" t="str">
        <f t="shared" ca="1" si="47"/>
        <v/>
      </c>
      <c r="AQ87" s="87" t="str">
        <f t="shared" ca="1" si="48"/>
        <v/>
      </c>
      <c r="AR87" s="27" t="str">
        <f t="shared" ca="1" si="49"/>
        <v/>
      </c>
      <c r="AS87" s="83" t="str">
        <f t="shared" si="50"/>
        <v/>
      </c>
      <c r="AT87" s="30" t="str">
        <f t="shared" si="51"/>
        <v/>
      </c>
      <c r="AU87" s="85" t="str">
        <f t="shared" si="52"/>
        <v/>
      </c>
      <c r="AV87" s="30" t="str">
        <f t="shared" si="53"/>
        <v/>
      </c>
      <c r="AW87" s="87" t="str">
        <f t="shared" ca="1" si="54"/>
        <v/>
      </c>
      <c r="AX87" s="27" t="str">
        <f t="shared" ca="1" si="55"/>
        <v/>
      </c>
      <c r="AY87" s="166" t="str">
        <f t="shared" si="56"/>
        <v/>
      </c>
      <c r="AZ87" s="27" t="str">
        <f t="shared" si="57"/>
        <v/>
      </c>
      <c r="BA87" s="174"/>
      <c r="BB87" s="89" t="str">
        <f t="shared" ca="1" si="58"/>
        <v/>
      </c>
      <c r="BC87" s="116" t="str">
        <f t="shared" ca="1" si="59"/>
        <v/>
      </c>
      <c r="BD87" s="117" t="str">
        <f t="shared" ca="1" si="60"/>
        <v/>
      </c>
      <c r="BE87" s="118" t="str">
        <f t="shared" ca="1" si="61"/>
        <v/>
      </c>
      <c r="BG87" s="28" t="str">
        <f t="shared" ca="1" si="43"/>
        <v/>
      </c>
    </row>
    <row r="88" spans="1:59" s="27" customFormat="1" ht="14.25" customHeight="1" x14ac:dyDescent="0.25">
      <c r="A88" s="76" t="str">
        <f t="shared" ca="1" si="44"/>
        <v/>
      </c>
      <c r="B88" s="119"/>
      <c r="C88" s="119"/>
      <c r="D88" s="119"/>
      <c r="E88" s="119"/>
      <c r="F88" s="119" t="s">
        <v>353</v>
      </c>
      <c r="G88" s="119"/>
      <c r="H88" s="119"/>
      <c r="I88" s="119"/>
      <c r="J88" s="119"/>
      <c r="L88" s="120">
        <v>6111</v>
      </c>
      <c r="M88" s="213" t="str">
        <f t="shared" si="42"/>
        <v/>
      </c>
      <c r="N88" s="121"/>
      <c r="O88" s="121"/>
      <c r="Y88" s="207"/>
      <c r="Z88" s="91"/>
      <c r="AB88" s="172"/>
      <c r="AC88" s="173"/>
      <c r="AD88" s="91">
        <f t="shared" si="41"/>
        <v>-1</v>
      </c>
      <c r="AE88" s="27">
        <f t="shared" si="41"/>
        <v>-1</v>
      </c>
      <c r="AF88" s="27">
        <f t="shared" si="41"/>
        <v>-1</v>
      </c>
      <c r="AG88" s="91"/>
      <c r="AJ88" s="91"/>
      <c r="AM88" s="207">
        <f t="shared" si="45"/>
        <v>4</v>
      </c>
      <c r="AN88" s="27" t="str">
        <f>IF($AM89&gt;$AM88, IFERROR(MATCH($AM88, $AM89:$AM$146, 0)-1, ROW($AN$146)-ROW()), "")</f>
        <v/>
      </c>
      <c r="AO88" s="91" t="str">
        <f t="shared" ca="1" si="46"/>
        <v/>
      </c>
      <c r="AP88" s="27" t="str">
        <f t="shared" ca="1" si="47"/>
        <v/>
      </c>
      <c r="AQ88" s="87" t="str">
        <f t="shared" ca="1" si="48"/>
        <v/>
      </c>
      <c r="AR88" s="27" t="str">
        <f t="shared" ca="1" si="49"/>
        <v/>
      </c>
      <c r="AS88" s="83" t="str">
        <f t="shared" si="50"/>
        <v/>
      </c>
      <c r="AT88" s="30" t="str">
        <f t="shared" si="51"/>
        <v/>
      </c>
      <c r="AU88" s="85" t="str">
        <f t="shared" si="52"/>
        <v/>
      </c>
      <c r="AV88" s="30" t="str">
        <f t="shared" si="53"/>
        <v/>
      </c>
      <c r="AW88" s="87" t="str">
        <f t="shared" ca="1" si="54"/>
        <v/>
      </c>
      <c r="AX88" s="27" t="str">
        <f t="shared" ca="1" si="55"/>
        <v/>
      </c>
      <c r="AY88" s="166" t="str">
        <f t="shared" si="56"/>
        <v/>
      </c>
      <c r="AZ88" s="27" t="str">
        <f t="shared" si="57"/>
        <v/>
      </c>
      <c r="BA88" s="174"/>
      <c r="BB88" s="89" t="str">
        <f t="shared" ca="1" si="58"/>
        <v/>
      </c>
      <c r="BC88" s="116" t="str">
        <f t="shared" ca="1" si="59"/>
        <v/>
      </c>
      <c r="BD88" s="117" t="str">
        <f t="shared" ca="1" si="60"/>
        <v/>
      </c>
      <c r="BE88" s="118" t="str">
        <f t="shared" ca="1" si="61"/>
        <v/>
      </c>
      <c r="BG88" s="28" t="str">
        <f t="shared" ca="1" si="43"/>
        <v/>
      </c>
    </row>
    <row r="89" spans="1:59" s="27" customFormat="1" ht="14.25" customHeight="1" x14ac:dyDescent="0.25">
      <c r="A89" s="76" t="str">
        <f t="shared" ca="1" si="44"/>
        <v/>
      </c>
      <c r="B89" s="119"/>
      <c r="C89" s="119"/>
      <c r="D89" s="119"/>
      <c r="E89" s="119"/>
      <c r="F89" s="119" t="s">
        <v>354</v>
      </c>
      <c r="G89" s="119"/>
      <c r="H89" s="119"/>
      <c r="I89" s="119"/>
      <c r="J89" s="119"/>
      <c r="L89" s="120">
        <v>6112</v>
      </c>
      <c r="M89" s="213" t="str">
        <f t="shared" si="42"/>
        <v/>
      </c>
      <c r="N89" s="121"/>
      <c r="O89" s="121"/>
      <c r="Y89" s="207"/>
      <c r="Z89" s="91"/>
      <c r="AB89" s="172"/>
      <c r="AC89" s="173"/>
      <c r="AD89" s="91">
        <f t="shared" si="41"/>
        <v>-1</v>
      </c>
      <c r="AE89" s="27">
        <f t="shared" si="41"/>
        <v>-1</v>
      </c>
      <c r="AF89" s="27">
        <f t="shared" si="41"/>
        <v>-1</v>
      </c>
      <c r="AG89" s="91"/>
      <c r="AJ89" s="91"/>
      <c r="AM89" s="207">
        <f t="shared" si="45"/>
        <v>4</v>
      </c>
      <c r="AN89" s="27" t="str">
        <f>IF($AM90&gt;$AM89, IFERROR(MATCH($AM89, $AM90:$AM$146, 0)-1, ROW($AN$146)-ROW()), "")</f>
        <v/>
      </c>
      <c r="AO89" s="91" t="str">
        <f t="shared" ca="1" si="46"/>
        <v/>
      </c>
      <c r="AP89" s="27" t="str">
        <f t="shared" ca="1" si="47"/>
        <v/>
      </c>
      <c r="AQ89" s="87" t="str">
        <f t="shared" ca="1" si="48"/>
        <v/>
      </c>
      <c r="AR89" s="27" t="str">
        <f t="shared" ca="1" si="49"/>
        <v/>
      </c>
      <c r="AS89" s="83" t="str">
        <f t="shared" si="50"/>
        <v/>
      </c>
      <c r="AT89" s="30" t="str">
        <f t="shared" si="51"/>
        <v/>
      </c>
      <c r="AU89" s="85" t="str">
        <f t="shared" si="52"/>
        <v/>
      </c>
      <c r="AV89" s="30" t="str">
        <f t="shared" si="53"/>
        <v/>
      </c>
      <c r="AW89" s="87" t="str">
        <f t="shared" ca="1" si="54"/>
        <v/>
      </c>
      <c r="AX89" s="27" t="str">
        <f t="shared" ca="1" si="55"/>
        <v/>
      </c>
      <c r="AY89" s="166" t="str">
        <f t="shared" si="56"/>
        <v/>
      </c>
      <c r="AZ89" s="27" t="str">
        <f t="shared" si="57"/>
        <v/>
      </c>
      <c r="BA89" s="174"/>
      <c r="BB89" s="89" t="str">
        <f t="shared" ca="1" si="58"/>
        <v/>
      </c>
      <c r="BC89" s="116" t="str">
        <f t="shared" ca="1" si="59"/>
        <v/>
      </c>
      <c r="BD89" s="117" t="str">
        <f t="shared" ca="1" si="60"/>
        <v/>
      </c>
      <c r="BE89" s="118" t="str">
        <f t="shared" ca="1" si="61"/>
        <v/>
      </c>
      <c r="BG89" s="28" t="str">
        <f t="shared" ca="1" si="43"/>
        <v/>
      </c>
    </row>
    <row r="90" spans="1:59" s="27" customFormat="1" ht="14.25" customHeight="1" x14ac:dyDescent="0.25">
      <c r="A90" s="76" t="str">
        <f t="shared" ca="1" si="44"/>
        <v/>
      </c>
      <c r="B90" s="119"/>
      <c r="C90" s="119"/>
      <c r="D90" s="119"/>
      <c r="E90" s="119"/>
      <c r="F90" s="119" t="s">
        <v>355</v>
      </c>
      <c r="G90" s="119"/>
      <c r="H90" s="119"/>
      <c r="I90" s="119"/>
      <c r="J90" s="119"/>
      <c r="L90" s="120">
        <v>6118</v>
      </c>
      <c r="M90" s="213" t="str">
        <f t="shared" si="42"/>
        <v/>
      </c>
      <c r="N90" s="121"/>
      <c r="O90" s="121"/>
      <c r="Y90" s="207"/>
      <c r="Z90" s="91"/>
      <c r="AB90" s="172"/>
      <c r="AC90" s="173"/>
      <c r="AD90" s="91">
        <f t="shared" si="41"/>
        <v>-1</v>
      </c>
      <c r="AE90" s="27">
        <f t="shared" si="41"/>
        <v>-1</v>
      </c>
      <c r="AF90" s="27">
        <f t="shared" si="41"/>
        <v>-1</v>
      </c>
      <c r="AG90" s="91"/>
      <c r="AJ90" s="91"/>
      <c r="AM90" s="207">
        <f t="shared" si="45"/>
        <v>4</v>
      </c>
      <c r="AN90" s="27" t="str">
        <f>IF($AM91&gt;$AM90, IFERROR(MATCH($AM90, $AM91:$AM$146, 0)-1, ROW($AN$146)-ROW()), "")</f>
        <v/>
      </c>
      <c r="AO90" s="91" t="str">
        <f t="shared" ca="1" si="46"/>
        <v/>
      </c>
      <c r="AP90" s="27" t="str">
        <f t="shared" ca="1" si="47"/>
        <v/>
      </c>
      <c r="AQ90" s="87" t="str">
        <f t="shared" ca="1" si="48"/>
        <v/>
      </c>
      <c r="AR90" s="27" t="str">
        <f t="shared" ca="1" si="49"/>
        <v/>
      </c>
      <c r="AS90" s="83" t="str">
        <f t="shared" si="50"/>
        <v/>
      </c>
      <c r="AT90" s="30" t="str">
        <f t="shared" si="51"/>
        <v/>
      </c>
      <c r="AU90" s="85" t="str">
        <f t="shared" si="52"/>
        <v/>
      </c>
      <c r="AV90" s="30" t="str">
        <f t="shared" si="53"/>
        <v/>
      </c>
      <c r="AW90" s="87" t="str">
        <f t="shared" ca="1" si="54"/>
        <v/>
      </c>
      <c r="AX90" s="27" t="str">
        <f t="shared" ca="1" si="55"/>
        <v/>
      </c>
      <c r="AY90" s="166" t="str">
        <f t="shared" si="56"/>
        <v/>
      </c>
      <c r="AZ90" s="27" t="str">
        <f t="shared" si="57"/>
        <v/>
      </c>
      <c r="BA90" s="174"/>
      <c r="BB90" s="89" t="str">
        <f t="shared" ca="1" si="58"/>
        <v/>
      </c>
      <c r="BC90" s="116" t="str">
        <f t="shared" ca="1" si="59"/>
        <v/>
      </c>
      <c r="BD90" s="117" t="str">
        <f t="shared" ca="1" si="60"/>
        <v/>
      </c>
      <c r="BE90" s="118" t="str">
        <f t="shared" ca="1" si="61"/>
        <v/>
      </c>
      <c r="BG90" s="28" t="str">
        <f t="shared" ca="1" si="43"/>
        <v/>
      </c>
    </row>
    <row r="91" spans="1:59" s="27" customFormat="1" ht="14.25" customHeight="1" x14ac:dyDescent="0.25">
      <c r="A91" s="76" t="str">
        <f t="shared" ca="1" si="44"/>
        <v/>
      </c>
      <c r="B91" s="119"/>
      <c r="C91" s="119"/>
      <c r="D91" s="119"/>
      <c r="E91" s="119" t="s">
        <v>323</v>
      </c>
      <c r="F91" s="119"/>
      <c r="G91" s="119"/>
      <c r="H91" s="119"/>
      <c r="I91" s="119"/>
      <c r="J91" s="119"/>
      <c r="L91" s="120">
        <v>612</v>
      </c>
      <c r="M91" s="213">
        <f t="shared" si="42"/>
        <v>0</v>
      </c>
      <c r="N91" s="121">
        <f>SUM(N92:N94)</f>
        <v>0</v>
      </c>
      <c r="O91" s="121">
        <f>SUM(O92:O94)</f>
        <v>0</v>
      </c>
      <c r="Y91" s="207"/>
      <c r="Z91" s="91"/>
      <c r="AB91" s="172"/>
      <c r="AC91" s="173"/>
      <c r="AD91" s="91">
        <f t="shared" si="41"/>
        <v>-1</v>
      </c>
      <c r="AE91" s="27">
        <f t="shared" si="41"/>
        <v>-1</v>
      </c>
      <c r="AF91" s="27">
        <f t="shared" si="41"/>
        <v>-1</v>
      </c>
      <c r="AG91" s="91"/>
      <c r="AJ91" s="91"/>
      <c r="AM91" s="207">
        <f t="shared" si="45"/>
        <v>3</v>
      </c>
      <c r="AN91" s="27">
        <f>IF($AM92&gt;$AM91, IFERROR(MATCH($AM91, $AM92:$AM$146, 0)-1, ROW($AN$146)-ROW()), "")</f>
        <v>3</v>
      </c>
      <c r="AO91" s="91" t="str">
        <f t="shared" ca="1" si="46"/>
        <v/>
      </c>
      <c r="AP91" s="27" t="str">
        <f t="shared" ca="1" si="47"/>
        <v/>
      </c>
      <c r="AQ91" s="87" t="str">
        <f t="shared" ca="1" si="48"/>
        <v/>
      </c>
      <c r="AR91" s="27" t="str">
        <f t="shared" ca="1" si="49"/>
        <v/>
      </c>
      <c r="AS91" s="83" t="str">
        <f t="shared" si="50"/>
        <v/>
      </c>
      <c r="AT91" s="30" t="str">
        <f t="shared" si="51"/>
        <v/>
      </c>
      <c r="AU91" s="85" t="str">
        <f t="shared" si="52"/>
        <v/>
      </c>
      <c r="AV91" s="30" t="str">
        <f t="shared" si="53"/>
        <v/>
      </c>
      <c r="AW91" s="87" t="str">
        <f t="shared" ca="1" si="54"/>
        <v/>
      </c>
      <c r="AX91" s="27" t="str">
        <f t="shared" ca="1" si="55"/>
        <v/>
      </c>
      <c r="AY91" s="166" t="str">
        <f t="shared" si="56"/>
        <v/>
      </c>
      <c r="AZ91" s="27" t="str">
        <f t="shared" si="57"/>
        <v/>
      </c>
      <c r="BA91" s="174"/>
      <c r="BB91" s="89" t="str">
        <f t="shared" ca="1" si="58"/>
        <v/>
      </c>
      <c r="BC91" s="116" t="str">
        <f t="shared" ca="1" si="59"/>
        <v/>
      </c>
      <c r="BD91" s="117" t="str">
        <f t="shared" ca="1" si="60"/>
        <v/>
      </c>
      <c r="BE91" s="118" t="str">
        <f t="shared" ca="1" si="61"/>
        <v/>
      </c>
      <c r="BG91" s="28" t="str">
        <f t="shared" ca="1" si="43"/>
        <v/>
      </c>
    </row>
    <row r="92" spans="1:59" s="27" customFormat="1" ht="14.25" customHeight="1" x14ac:dyDescent="0.25">
      <c r="A92" s="76" t="str">
        <f t="shared" ca="1" si="44"/>
        <v/>
      </c>
      <c r="B92" s="119"/>
      <c r="C92" s="119"/>
      <c r="D92" s="119"/>
      <c r="E92" s="119"/>
      <c r="F92" s="119" t="s">
        <v>387</v>
      </c>
      <c r="G92" s="119"/>
      <c r="H92" s="119"/>
      <c r="I92" s="119"/>
      <c r="J92" s="119"/>
      <c r="L92" s="120">
        <v>6120</v>
      </c>
      <c r="M92" s="213" t="str">
        <f t="shared" si="42"/>
        <v/>
      </c>
      <c r="N92" s="121"/>
      <c r="O92" s="121"/>
      <c r="Y92" s="207"/>
      <c r="Z92" s="91"/>
      <c r="AB92" s="172"/>
      <c r="AC92" s="173"/>
      <c r="AD92" s="91">
        <f t="shared" si="41"/>
        <v>-1</v>
      </c>
      <c r="AE92" s="27">
        <f t="shared" si="41"/>
        <v>-1</v>
      </c>
      <c r="AF92" s="27">
        <f t="shared" si="41"/>
        <v>-1</v>
      </c>
      <c r="AG92" s="91"/>
      <c r="AJ92" s="91"/>
      <c r="AM92" s="207">
        <f t="shared" si="45"/>
        <v>4</v>
      </c>
      <c r="AN92" s="27" t="str">
        <f>IF($AM93&gt;$AM92, IFERROR(MATCH($AM92, $AM93:$AM$146, 0)-1, ROW($AN$146)-ROW()), "")</f>
        <v/>
      </c>
      <c r="AO92" s="91" t="str">
        <f t="shared" ca="1" si="46"/>
        <v/>
      </c>
      <c r="AP92" s="27" t="str">
        <f t="shared" ca="1" si="47"/>
        <v/>
      </c>
      <c r="AQ92" s="87" t="str">
        <f t="shared" ca="1" si="48"/>
        <v/>
      </c>
      <c r="AR92" s="27" t="str">
        <f t="shared" ca="1" si="49"/>
        <v/>
      </c>
      <c r="AS92" s="83" t="str">
        <f t="shared" si="50"/>
        <v/>
      </c>
      <c r="AT92" s="30" t="str">
        <f t="shared" si="51"/>
        <v/>
      </c>
      <c r="AU92" s="85" t="str">
        <f t="shared" si="52"/>
        <v/>
      </c>
      <c r="AV92" s="30" t="str">
        <f t="shared" si="53"/>
        <v/>
      </c>
      <c r="AW92" s="87" t="str">
        <f t="shared" ca="1" si="54"/>
        <v/>
      </c>
      <c r="AX92" s="27" t="str">
        <f t="shared" ca="1" si="55"/>
        <v/>
      </c>
      <c r="AY92" s="166" t="str">
        <f t="shared" si="56"/>
        <v/>
      </c>
      <c r="AZ92" s="27" t="str">
        <f t="shared" si="57"/>
        <v/>
      </c>
      <c r="BA92" s="174"/>
      <c r="BB92" s="89" t="str">
        <f t="shared" ca="1" si="58"/>
        <v/>
      </c>
      <c r="BC92" s="116" t="str">
        <f t="shared" ca="1" si="59"/>
        <v/>
      </c>
      <c r="BD92" s="117" t="str">
        <f t="shared" ca="1" si="60"/>
        <v/>
      </c>
      <c r="BE92" s="118" t="str">
        <f t="shared" ca="1" si="61"/>
        <v/>
      </c>
      <c r="BG92" s="28" t="str">
        <f t="shared" ca="1" si="43"/>
        <v/>
      </c>
    </row>
    <row r="93" spans="1:59" s="27" customFormat="1" ht="14.25" customHeight="1" x14ac:dyDescent="0.25">
      <c r="A93" s="76" t="str">
        <f t="shared" ca="1" si="44"/>
        <v/>
      </c>
      <c r="B93" s="119"/>
      <c r="C93" s="119"/>
      <c r="D93" s="119"/>
      <c r="E93" s="119"/>
      <c r="F93" s="119" t="s">
        <v>358</v>
      </c>
      <c r="G93" s="119"/>
      <c r="H93" s="119"/>
      <c r="I93" s="119"/>
      <c r="J93" s="119"/>
      <c r="L93" s="120">
        <v>6121</v>
      </c>
      <c r="M93" s="213" t="str">
        <f t="shared" si="42"/>
        <v/>
      </c>
      <c r="N93" s="121"/>
      <c r="O93" s="121"/>
      <c r="Y93" s="207"/>
      <c r="Z93" s="91"/>
      <c r="AB93" s="172"/>
      <c r="AC93" s="173"/>
      <c r="AD93" s="91">
        <f t="shared" si="41"/>
        <v>-1</v>
      </c>
      <c r="AE93" s="27">
        <f t="shared" si="41"/>
        <v>-1</v>
      </c>
      <c r="AF93" s="27">
        <f t="shared" si="41"/>
        <v>-1</v>
      </c>
      <c r="AG93" s="91"/>
      <c r="AJ93" s="91"/>
      <c r="AM93" s="207">
        <f t="shared" si="45"/>
        <v>4</v>
      </c>
      <c r="AN93" s="27" t="str">
        <f>IF($AM94&gt;$AM93, IFERROR(MATCH($AM93, $AM94:$AM$146, 0)-1, ROW($AN$146)-ROW()), "")</f>
        <v/>
      </c>
      <c r="AO93" s="91" t="str">
        <f t="shared" ca="1" si="46"/>
        <v/>
      </c>
      <c r="AP93" s="27" t="str">
        <f t="shared" ca="1" si="47"/>
        <v/>
      </c>
      <c r="AQ93" s="87" t="str">
        <f t="shared" ca="1" si="48"/>
        <v/>
      </c>
      <c r="AR93" s="27" t="str">
        <f t="shared" ca="1" si="49"/>
        <v/>
      </c>
      <c r="AS93" s="83" t="str">
        <f t="shared" si="50"/>
        <v/>
      </c>
      <c r="AT93" s="30" t="str">
        <f t="shared" si="51"/>
        <v/>
      </c>
      <c r="AU93" s="85" t="str">
        <f t="shared" si="52"/>
        <v/>
      </c>
      <c r="AV93" s="30" t="str">
        <f t="shared" si="53"/>
        <v/>
      </c>
      <c r="AW93" s="87" t="str">
        <f t="shared" ca="1" si="54"/>
        <v/>
      </c>
      <c r="AX93" s="27" t="str">
        <f t="shared" ca="1" si="55"/>
        <v/>
      </c>
      <c r="AY93" s="166" t="str">
        <f t="shared" si="56"/>
        <v/>
      </c>
      <c r="AZ93" s="27" t="str">
        <f t="shared" si="57"/>
        <v/>
      </c>
      <c r="BA93" s="174"/>
      <c r="BB93" s="89" t="str">
        <f t="shared" ca="1" si="58"/>
        <v/>
      </c>
      <c r="BC93" s="116" t="str">
        <f t="shared" ca="1" si="59"/>
        <v/>
      </c>
      <c r="BD93" s="117" t="str">
        <f t="shared" ca="1" si="60"/>
        <v/>
      </c>
      <c r="BE93" s="118" t="str">
        <f t="shared" ca="1" si="61"/>
        <v/>
      </c>
      <c r="BG93" s="28" t="str">
        <f t="shared" ca="1" si="43"/>
        <v/>
      </c>
    </row>
    <row r="94" spans="1:59" s="27" customFormat="1" ht="14.25" customHeight="1" x14ac:dyDescent="0.25">
      <c r="A94" s="76" t="str">
        <f t="shared" ca="1" si="44"/>
        <v/>
      </c>
      <c r="B94" s="119"/>
      <c r="C94" s="119"/>
      <c r="D94" s="119"/>
      <c r="E94" s="119"/>
      <c r="F94" s="119" t="s">
        <v>388</v>
      </c>
      <c r="G94" s="119"/>
      <c r="H94" s="119"/>
      <c r="I94" s="119"/>
      <c r="J94" s="119"/>
      <c r="L94" s="120">
        <v>6128</v>
      </c>
      <c r="M94" s="213" t="str">
        <f t="shared" si="42"/>
        <v/>
      </c>
      <c r="N94" s="121"/>
      <c r="O94" s="121"/>
      <c r="Y94" s="207"/>
      <c r="Z94" s="91"/>
      <c r="AB94" s="172"/>
      <c r="AC94" s="173"/>
      <c r="AD94" s="91">
        <f t="shared" si="41"/>
        <v>-1</v>
      </c>
      <c r="AE94" s="27">
        <f t="shared" si="41"/>
        <v>-1</v>
      </c>
      <c r="AF94" s="27">
        <f t="shared" si="41"/>
        <v>-1</v>
      </c>
      <c r="AG94" s="91"/>
      <c r="AJ94" s="91"/>
      <c r="AM94" s="207">
        <f t="shared" si="45"/>
        <v>4</v>
      </c>
      <c r="AN94" s="27" t="str">
        <f>IF($AM95&gt;$AM94, IFERROR(MATCH($AM94, $AM95:$AM$146, 0)-1, ROW($AN$146)-ROW()), "")</f>
        <v/>
      </c>
      <c r="AO94" s="91" t="str">
        <f t="shared" ca="1" si="46"/>
        <v/>
      </c>
      <c r="AP94" s="27" t="str">
        <f t="shared" ca="1" si="47"/>
        <v/>
      </c>
      <c r="AQ94" s="87" t="str">
        <f t="shared" ca="1" si="48"/>
        <v/>
      </c>
      <c r="AR94" s="27" t="str">
        <f t="shared" ca="1" si="49"/>
        <v/>
      </c>
      <c r="AS94" s="83" t="str">
        <f t="shared" si="50"/>
        <v/>
      </c>
      <c r="AT94" s="30" t="str">
        <f t="shared" si="51"/>
        <v/>
      </c>
      <c r="AU94" s="85" t="str">
        <f t="shared" si="52"/>
        <v/>
      </c>
      <c r="AV94" s="30" t="str">
        <f t="shared" si="53"/>
        <v/>
      </c>
      <c r="AW94" s="87" t="str">
        <f t="shared" ca="1" si="54"/>
        <v/>
      </c>
      <c r="AX94" s="27" t="str">
        <f t="shared" ca="1" si="55"/>
        <v/>
      </c>
      <c r="AY94" s="166" t="str">
        <f t="shared" si="56"/>
        <v/>
      </c>
      <c r="AZ94" s="27" t="str">
        <f t="shared" si="57"/>
        <v/>
      </c>
      <c r="BA94" s="174"/>
      <c r="BB94" s="89" t="str">
        <f t="shared" ca="1" si="58"/>
        <v/>
      </c>
      <c r="BC94" s="116" t="str">
        <f t="shared" ca="1" si="59"/>
        <v/>
      </c>
      <c r="BD94" s="117" t="str">
        <f t="shared" ca="1" si="60"/>
        <v/>
      </c>
      <c r="BE94" s="118" t="str">
        <f t="shared" ca="1" si="61"/>
        <v/>
      </c>
      <c r="BG94" s="28" t="str">
        <f t="shared" ca="1" si="43"/>
        <v/>
      </c>
    </row>
    <row r="95" spans="1:59" s="27" customFormat="1" ht="14.25" customHeight="1" x14ac:dyDescent="0.25">
      <c r="A95" s="76" t="str">
        <f t="shared" ca="1" si="44"/>
        <v/>
      </c>
      <c r="B95" s="119"/>
      <c r="C95" s="119"/>
      <c r="D95" s="119"/>
      <c r="E95" s="119" t="s">
        <v>324</v>
      </c>
      <c r="F95" s="119"/>
      <c r="G95" s="119"/>
      <c r="H95" s="119"/>
      <c r="I95" s="119"/>
      <c r="J95" s="119"/>
      <c r="L95" s="120">
        <v>613</v>
      </c>
      <c r="M95" s="213">
        <f t="shared" si="42"/>
        <v>0</v>
      </c>
      <c r="N95" s="121">
        <f>SUM(N96:N98,N101,N104:N105)</f>
        <v>0</v>
      </c>
      <c r="O95" s="121">
        <f>SUM(O96:O98,O101,O104:O105)</f>
        <v>0</v>
      </c>
      <c r="Y95" s="207"/>
      <c r="Z95" s="91"/>
      <c r="AB95" s="172"/>
      <c r="AC95" s="173"/>
      <c r="AD95" s="91">
        <f t="shared" ref="AD95:AF116" si="62">IF(AD$3, 0, -1)</f>
        <v>-1</v>
      </c>
      <c r="AE95" s="27">
        <f t="shared" si="62"/>
        <v>-1</v>
      </c>
      <c r="AF95" s="27">
        <f t="shared" si="62"/>
        <v>-1</v>
      </c>
      <c r="AG95" s="91"/>
      <c r="AJ95" s="91"/>
      <c r="AM95" s="207">
        <f t="shared" si="45"/>
        <v>3</v>
      </c>
      <c r="AN95" s="27">
        <f>IF($AM96&gt;$AM95, IFERROR(MATCH($AM95, $AM96:$AM$146, 0)-1, ROW($AN$146)-ROW()), "")</f>
        <v>10</v>
      </c>
      <c r="AO95" s="91" t="str">
        <f t="shared" ca="1" si="46"/>
        <v/>
      </c>
      <c r="AP95" s="27" t="str">
        <f t="shared" ca="1" si="47"/>
        <v/>
      </c>
      <c r="AQ95" s="87" t="str">
        <f t="shared" ca="1" si="48"/>
        <v/>
      </c>
      <c r="AR95" s="27" t="str">
        <f t="shared" ca="1" si="49"/>
        <v/>
      </c>
      <c r="AS95" s="83" t="str">
        <f t="shared" si="50"/>
        <v/>
      </c>
      <c r="AT95" s="30" t="str">
        <f t="shared" si="51"/>
        <v/>
      </c>
      <c r="AU95" s="85" t="str">
        <f t="shared" si="52"/>
        <v/>
      </c>
      <c r="AV95" s="30" t="str">
        <f t="shared" si="53"/>
        <v/>
      </c>
      <c r="AW95" s="87" t="str">
        <f t="shared" ca="1" si="54"/>
        <v/>
      </c>
      <c r="AX95" s="27" t="str">
        <f t="shared" ca="1" si="55"/>
        <v/>
      </c>
      <c r="AY95" s="166" t="str">
        <f t="shared" si="56"/>
        <v/>
      </c>
      <c r="AZ95" s="27" t="str">
        <f t="shared" si="57"/>
        <v/>
      </c>
      <c r="BA95" s="174"/>
      <c r="BB95" s="89" t="str">
        <f t="shared" ca="1" si="58"/>
        <v/>
      </c>
      <c r="BC95" s="116" t="str">
        <f t="shared" ca="1" si="59"/>
        <v/>
      </c>
      <c r="BD95" s="117" t="str">
        <f t="shared" ca="1" si="60"/>
        <v/>
      </c>
      <c r="BE95" s="118" t="str">
        <f t="shared" ca="1" si="61"/>
        <v/>
      </c>
      <c r="BG95" s="28" t="str">
        <f t="shared" ca="1" si="43"/>
        <v/>
      </c>
    </row>
    <row r="96" spans="1:59" s="27" customFormat="1" ht="14.25" customHeight="1" x14ac:dyDescent="0.25">
      <c r="A96" s="76" t="str">
        <f t="shared" ca="1" si="44"/>
        <v/>
      </c>
      <c r="B96" s="119"/>
      <c r="C96" s="119"/>
      <c r="D96" s="119"/>
      <c r="E96" s="119" t="s">
        <v>35</v>
      </c>
      <c r="F96" s="119" t="s">
        <v>325</v>
      </c>
      <c r="G96" s="119"/>
      <c r="H96" s="119"/>
      <c r="I96" s="119"/>
      <c r="J96" s="119"/>
      <c r="L96" s="120">
        <v>6130</v>
      </c>
      <c r="M96" s="213" t="str">
        <f t="shared" si="42"/>
        <v/>
      </c>
      <c r="N96" s="121"/>
      <c r="O96" s="121"/>
      <c r="Y96" s="207"/>
      <c r="Z96" s="91"/>
      <c r="AB96" s="172"/>
      <c r="AC96" s="173"/>
      <c r="AD96" s="91">
        <f t="shared" si="62"/>
        <v>-1</v>
      </c>
      <c r="AE96" s="27">
        <f t="shared" si="62"/>
        <v>-1</v>
      </c>
      <c r="AF96" s="27">
        <f t="shared" si="62"/>
        <v>-1</v>
      </c>
      <c r="AG96" s="91"/>
      <c r="AJ96" s="91"/>
      <c r="AM96" s="207">
        <f t="shared" si="45"/>
        <v>4</v>
      </c>
      <c r="AN96" s="27" t="str">
        <f>IF($AM97&gt;$AM96, IFERROR(MATCH($AM96, $AM97:$AM$146, 0)-1, ROW($AN$146)-ROW()), "")</f>
        <v/>
      </c>
      <c r="AO96" s="91" t="str">
        <f t="shared" ca="1" si="46"/>
        <v/>
      </c>
      <c r="AP96" s="27" t="str">
        <f t="shared" ca="1" si="47"/>
        <v/>
      </c>
      <c r="AQ96" s="87" t="str">
        <f t="shared" ca="1" si="48"/>
        <v/>
      </c>
      <c r="AR96" s="27" t="str">
        <f t="shared" ca="1" si="49"/>
        <v/>
      </c>
      <c r="AS96" s="83" t="str">
        <f t="shared" si="50"/>
        <v/>
      </c>
      <c r="AT96" s="30" t="str">
        <f t="shared" si="51"/>
        <v/>
      </c>
      <c r="AU96" s="85" t="str">
        <f t="shared" si="52"/>
        <v/>
      </c>
      <c r="AV96" s="30" t="str">
        <f t="shared" si="53"/>
        <v/>
      </c>
      <c r="AW96" s="87" t="str">
        <f t="shared" ca="1" si="54"/>
        <v/>
      </c>
      <c r="AX96" s="27" t="str">
        <f t="shared" ca="1" si="55"/>
        <v/>
      </c>
      <c r="AY96" s="166" t="str">
        <f t="shared" si="56"/>
        <v/>
      </c>
      <c r="AZ96" s="27" t="str">
        <f t="shared" si="57"/>
        <v/>
      </c>
      <c r="BA96" s="174"/>
      <c r="BB96" s="89" t="str">
        <f t="shared" ca="1" si="58"/>
        <v/>
      </c>
      <c r="BC96" s="116" t="str">
        <f t="shared" ca="1" si="59"/>
        <v/>
      </c>
      <c r="BD96" s="117" t="str">
        <f t="shared" ca="1" si="60"/>
        <v/>
      </c>
      <c r="BE96" s="118" t="str">
        <f t="shared" ca="1" si="61"/>
        <v/>
      </c>
      <c r="BG96" s="28" t="str">
        <f t="shared" ca="1" si="43"/>
        <v/>
      </c>
    </row>
    <row r="97" spans="1:59" s="27" customFormat="1" ht="14.25" customHeight="1" x14ac:dyDescent="0.25">
      <c r="A97" s="76" t="str">
        <f t="shared" ca="1" si="44"/>
        <v/>
      </c>
      <c r="B97" s="119"/>
      <c r="C97" s="119"/>
      <c r="D97" s="119"/>
      <c r="E97" s="119" t="s">
        <v>35</v>
      </c>
      <c r="F97" s="119" t="s">
        <v>359</v>
      </c>
      <c r="G97" s="119"/>
      <c r="H97" s="119"/>
      <c r="I97" s="119"/>
      <c r="J97" s="119"/>
      <c r="L97" s="120">
        <v>6131</v>
      </c>
      <c r="M97" s="213" t="str">
        <f t="shared" si="42"/>
        <v/>
      </c>
      <c r="N97" s="121"/>
      <c r="O97" s="121"/>
      <c r="Y97" s="207"/>
      <c r="Z97" s="91"/>
      <c r="AB97" s="172"/>
      <c r="AC97" s="173"/>
      <c r="AD97" s="91">
        <f t="shared" si="62"/>
        <v>-1</v>
      </c>
      <c r="AE97" s="27">
        <f t="shared" si="62"/>
        <v>-1</v>
      </c>
      <c r="AF97" s="27">
        <f t="shared" si="62"/>
        <v>-1</v>
      </c>
      <c r="AG97" s="91"/>
      <c r="AJ97" s="91"/>
      <c r="AM97" s="207">
        <f t="shared" si="45"/>
        <v>4</v>
      </c>
      <c r="AN97" s="27" t="str">
        <f>IF($AM98&gt;$AM97, IFERROR(MATCH($AM97, $AM98:$AM$146, 0)-1, ROW($AN$146)-ROW()), "")</f>
        <v/>
      </c>
      <c r="AO97" s="91" t="str">
        <f t="shared" ca="1" si="46"/>
        <v/>
      </c>
      <c r="AP97" s="27" t="str">
        <f t="shared" ca="1" si="47"/>
        <v/>
      </c>
      <c r="AQ97" s="87" t="str">
        <f t="shared" ca="1" si="48"/>
        <v/>
      </c>
      <c r="AR97" s="27" t="str">
        <f t="shared" ca="1" si="49"/>
        <v/>
      </c>
      <c r="AS97" s="83" t="str">
        <f t="shared" si="50"/>
        <v/>
      </c>
      <c r="AT97" s="30" t="str">
        <f t="shared" si="51"/>
        <v/>
      </c>
      <c r="AU97" s="85" t="str">
        <f t="shared" si="52"/>
        <v/>
      </c>
      <c r="AV97" s="30" t="str">
        <f t="shared" si="53"/>
        <v/>
      </c>
      <c r="AW97" s="87" t="str">
        <f t="shared" ca="1" si="54"/>
        <v/>
      </c>
      <c r="AX97" s="27" t="str">
        <f t="shared" ca="1" si="55"/>
        <v/>
      </c>
      <c r="AY97" s="166" t="str">
        <f t="shared" si="56"/>
        <v/>
      </c>
      <c r="AZ97" s="27" t="str">
        <f t="shared" si="57"/>
        <v/>
      </c>
      <c r="BA97" s="174"/>
      <c r="BB97" s="89" t="str">
        <f t="shared" ca="1" si="58"/>
        <v/>
      </c>
      <c r="BC97" s="116" t="str">
        <f t="shared" ca="1" si="59"/>
        <v/>
      </c>
      <c r="BD97" s="117" t="str">
        <f t="shared" ca="1" si="60"/>
        <v/>
      </c>
      <c r="BE97" s="118" t="str">
        <f t="shared" ca="1" si="61"/>
        <v/>
      </c>
      <c r="BG97" s="28" t="str">
        <f t="shared" ca="1" si="43"/>
        <v/>
      </c>
    </row>
    <row r="98" spans="1:59" s="27" customFormat="1" ht="14.25" customHeight="1" x14ac:dyDescent="0.25">
      <c r="A98" s="76" t="str">
        <f t="shared" ca="1" si="44"/>
        <v/>
      </c>
      <c r="B98" s="119"/>
      <c r="C98" s="119"/>
      <c r="D98" s="119"/>
      <c r="E98" s="119" t="s">
        <v>35</v>
      </c>
      <c r="F98" s="119" t="s">
        <v>360</v>
      </c>
      <c r="G98" s="119"/>
      <c r="H98" s="119"/>
      <c r="I98" s="119"/>
      <c r="J98" s="119"/>
      <c r="L98" s="120">
        <v>6132</v>
      </c>
      <c r="M98" s="213">
        <f t="shared" si="42"/>
        <v>0</v>
      </c>
      <c r="N98" s="121">
        <f>SUM(N99:N100)</f>
        <v>0</v>
      </c>
      <c r="O98" s="121">
        <f>SUM(O99:O100)</f>
        <v>0</v>
      </c>
      <c r="Y98" s="207"/>
      <c r="Z98" s="91"/>
      <c r="AB98" s="172"/>
      <c r="AC98" s="173"/>
      <c r="AD98" s="91">
        <f t="shared" si="62"/>
        <v>-1</v>
      </c>
      <c r="AE98" s="27">
        <f t="shared" si="62"/>
        <v>-1</v>
      </c>
      <c r="AF98" s="27">
        <f t="shared" si="62"/>
        <v>-1</v>
      </c>
      <c r="AG98" s="91"/>
      <c r="AJ98" s="91"/>
      <c r="AM98" s="207">
        <f t="shared" si="45"/>
        <v>4</v>
      </c>
      <c r="AN98" s="27">
        <f>IF($AM99&gt;$AM98, IFERROR(MATCH($AM98, $AM99:$AM$146, 0)-1, ROW($AN$146)-ROW()), "")</f>
        <v>2</v>
      </c>
      <c r="AO98" s="91" t="str">
        <f t="shared" ca="1" si="46"/>
        <v/>
      </c>
      <c r="AP98" s="27" t="str">
        <f t="shared" ca="1" si="47"/>
        <v/>
      </c>
      <c r="AQ98" s="87" t="str">
        <f t="shared" ca="1" si="48"/>
        <v/>
      </c>
      <c r="AR98" s="27" t="str">
        <f t="shared" ca="1" si="49"/>
        <v/>
      </c>
      <c r="AS98" s="83" t="str">
        <f t="shared" si="50"/>
        <v/>
      </c>
      <c r="AT98" s="30" t="str">
        <f t="shared" si="51"/>
        <v/>
      </c>
      <c r="AU98" s="85" t="str">
        <f t="shared" si="52"/>
        <v/>
      </c>
      <c r="AV98" s="30" t="str">
        <f t="shared" si="53"/>
        <v/>
      </c>
      <c r="AW98" s="87" t="str">
        <f t="shared" ca="1" si="54"/>
        <v/>
      </c>
      <c r="AX98" s="27" t="str">
        <f t="shared" ca="1" si="55"/>
        <v/>
      </c>
      <c r="AY98" s="166" t="str">
        <f t="shared" si="56"/>
        <v/>
      </c>
      <c r="AZ98" s="27" t="str">
        <f t="shared" si="57"/>
        <v/>
      </c>
      <c r="BA98" s="174"/>
      <c r="BB98" s="89" t="str">
        <f t="shared" ca="1" si="58"/>
        <v/>
      </c>
      <c r="BC98" s="116" t="str">
        <f t="shared" ca="1" si="59"/>
        <v/>
      </c>
      <c r="BD98" s="117" t="str">
        <f t="shared" ca="1" si="60"/>
        <v/>
      </c>
      <c r="BE98" s="118" t="str">
        <f t="shared" ca="1" si="61"/>
        <v/>
      </c>
      <c r="BG98" s="28" t="str">
        <f t="shared" ca="1" si="43"/>
        <v/>
      </c>
    </row>
    <row r="99" spans="1:59" s="27" customFormat="1" ht="14.25" customHeight="1" x14ac:dyDescent="0.25">
      <c r="A99" s="76" t="str">
        <f t="shared" ca="1" si="44"/>
        <v/>
      </c>
      <c r="B99" s="119"/>
      <c r="C99" s="119"/>
      <c r="D99" s="119"/>
      <c r="E99" s="119" t="s">
        <v>35</v>
      </c>
      <c r="F99" s="119" t="s">
        <v>35</v>
      </c>
      <c r="G99" s="119" t="s">
        <v>361</v>
      </c>
      <c r="H99" s="119"/>
      <c r="I99" s="119"/>
      <c r="J99" s="119"/>
      <c r="L99" s="120">
        <v>61320</v>
      </c>
      <c r="M99" s="213" t="str">
        <f t="shared" ref="M99:M130" si="63">IF(_xlfn.CONCAT(N99:O99)&lt;&gt;"", SUM(N99:O99), "")</f>
        <v/>
      </c>
      <c r="N99" s="121"/>
      <c r="O99" s="121"/>
      <c r="Y99" s="207"/>
      <c r="Z99" s="91"/>
      <c r="AB99" s="172"/>
      <c r="AC99" s="173"/>
      <c r="AD99" s="91">
        <f t="shared" si="62"/>
        <v>-1</v>
      </c>
      <c r="AE99" s="27">
        <f t="shared" si="62"/>
        <v>-1</v>
      </c>
      <c r="AF99" s="27">
        <f t="shared" si="62"/>
        <v>-1</v>
      </c>
      <c r="AG99" s="91"/>
      <c r="AJ99" s="91"/>
      <c r="AM99" s="207">
        <f t="shared" si="45"/>
        <v>5</v>
      </c>
      <c r="AN99" s="27" t="str">
        <f>IF($AM100&gt;$AM99, IFERROR(MATCH($AM99, $AM100:$AM$146, 0)-1, ROW($AN$146)-ROW()), "")</f>
        <v/>
      </c>
      <c r="AO99" s="91" t="str">
        <f t="shared" ca="1" si="46"/>
        <v/>
      </c>
      <c r="AP99" s="27" t="str">
        <f t="shared" ca="1" si="47"/>
        <v/>
      </c>
      <c r="AQ99" s="87" t="str">
        <f t="shared" ca="1" si="48"/>
        <v/>
      </c>
      <c r="AR99" s="27" t="str">
        <f t="shared" ca="1" si="49"/>
        <v/>
      </c>
      <c r="AS99" s="83" t="str">
        <f t="shared" si="50"/>
        <v/>
      </c>
      <c r="AT99" s="30" t="str">
        <f t="shared" si="51"/>
        <v/>
      </c>
      <c r="AU99" s="85" t="str">
        <f t="shared" si="52"/>
        <v/>
      </c>
      <c r="AV99" s="30" t="str">
        <f t="shared" si="53"/>
        <v/>
      </c>
      <c r="AW99" s="87" t="str">
        <f t="shared" ca="1" si="54"/>
        <v/>
      </c>
      <c r="AX99" s="27" t="str">
        <f t="shared" ca="1" si="55"/>
        <v/>
      </c>
      <c r="AY99" s="166" t="str">
        <f t="shared" si="56"/>
        <v/>
      </c>
      <c r="AZ99" s="27" t="str">
        <f t="shared" si="57"/>
        <v/>
      </c>
      <c r="BA99" s="174"/>
      <c r="BB99" s="89" t="str">
        <f t="shared" ca="1" si="58"/>
        <v/>
      </c>
      <c r="BC99" s="116" t="str">
        <f t="shared" ca="1" si="59"/>
        <v/>
      </c>
      <c r="BD99" s="117" t="str">
        <f t="shared" ca="1" si="60"/>
        <v/>
      </c>
      <c r="BE99" s="118" t="str">
        <f t="shared" ca="1" si="61"/>
        <v/>
      </c>
      <c r="BG99" s="28" t="str">
        <f t="shared" ca="1" si="43"/>
        <v/>
      </c>
    </row>
    <row r="100" spans="1:59" s="27" customFormat="1" ht="14.25" customHeight="1" x14ac:dyDescent="0.25">
      <c r="A100" s="76" t="str">
        <f t="shared" ca="1" si="44"/>
        <v/>
      </c>
      <c r="B100" s="119"/>
      <c r="C100" s="119"/>
      <c r="D100" s="119"/>
      <c r="E100" s="119" t="s">
        <v>35</v>
      </c>
      <c r="F100" s="119" t="s">
        <v>35</v>
      </c>
      <c r="G100" s="119" t="s">
        <v>362</v>
      </c>
      <c r="H100" s="119"/>
      <c r="I100" s="119"/>
      <c r="J100" s="119"/>
      <c r="L100" s="120">
        <v>61321</v>
      </c>
      <c r="M100" s="213" t="str">
        <f t="shared" si="63"/>
        <v/>
      </c>
      <c r="N100" s="121"/>
      <c r="O100" s="121"/>
      <c r="Y100" s="207"/>
      <c r="Z100" s="91"/>
      <c r="AB100" s="172"/>
      <c r="AC100" s="173"/>
      <c r="AD100" s="91">
        <f t="shared" si="62"/>
        <v>-1</v>
      </c>
      <c r="AE100" s="27">
        <f t="shared" si="62"/>
        <v>-1</v>
      </c>
      <c r="AF100" s="27">
        <f t="shared" si="62"/>
        <v>-1</v>
      </c>
      <c r="AG100" s="91"/>
      <c r="AJ100" s="91"/>
      <c r="AM100" s="207">
        <f t="shared" si="45"/>
        <v>5</v>
      </c>
      <c r="AN100" s="27" t="str">
        <f>IF($AM101&gt;$AM100, IFERROR(MATCH($AM100, $AM101:$AM$146, 0)-1, ROW($AN$146)-ROW()), "")</f>
        <v/>
      </c>
      <c r="AO100" s="91" t="str">
        <f t="shared" ca="1" si="46"/>
        <v/>
      </c>
      <c r="AP100" s="27" t="str">
        <f t="shared" ca="1" si="47"/>
        <v/>
      </c>
      <c r="AQ100" s="87" t="str">
        <f t="shared" ca="1" si="48"/>
        <v/>
      </c>
      <c r="AR100" s="27" t="str">
        <f t="shared" ca="1" si="49"/>
        <v/>
      </c>
      <c r="AS100" s="83" t="str">
        <f t="shared" si="50"/>
        <v/>
      </c>
      <c r="AT100" s="30" t="str">
        <f t="shared" si="51"/>
        <v/>
      </c>
      <c r="AU100" s="85" t="str">
        <f t="shared" si="52"/>
        <v/>
      </c>
      <c r="AV100" s="30" t="str">
        <f t="shared" si="53"/>
        <v/>
      </c>
      <c r="AW100" s="87" t="str">
        <f t="shared" ca="1" si="54"/>
        <v/>
      </c>
      <c r="AX100" s="27" t="str">
        <f t="shared" ca="1" si="55"/>
        <v/>
      </c>
      <c r="AY100" s="166" t="str">
        <f t="shared" si="56"/>
        <v/>
      </c>
      <c r="AZ100" s="27" t="str">
        <f t="shared" si="57"/>
        <v/>
      </c>
      <c r="BA100" s="174"/>
      <c r="BB100" s="89" t="str">
        <f t="shared" ca="1" si="58"/>
        <v/>
      </c>
      <c r="BC100" s="116" t="str">
        <f t="shared" ca="1" si="59"/>
        <v/>
      </c>
      <c r="BD100" s="117" t="str">
        <f t="shared" ca="1" si="60"/>
        <v/>
      </c>
      <c r="BE100" s="118" t="str">
        <f t="shared" ca="1" si="61"/>
        <v/>
      </c>
      <c r="BG100" s="28" t="str">
        <f t="shared" ca="1" si="43"/>
        <v/>
      </c>
    </row>
    <row r="101" spans="1:59" s="27" customFormat="1" ht="14.25" customHeight="1" x14ac:dyDescent="0.25">
      <c r="A101" s="76" t="str">
        <f t="shared" ca="1" si="44"/>
        <v/>
      </c>
      <c r="B101" s="119"/>
      <c r="C101" s="119"/>
      <c r="D101" s="119"/>
      <c r="E101" s="119" t="s">
        <v>35</v>
      </c>
      <c r="F101" s="119" t="s">
        <v>326</v>
      </c>
      <c r="G101" s="119"/>
      <c r="H101" s="119"/>
      <c r="I101" s="119"/>
      <c r="J101" s="119"/>
      <c r="L101" s="120">
        <v>6133</v>
      </c>
      <c r="M101" s="213">
        <f t="shared" si="63"/>
        <v>0</v>
      </c>
      <c r="N101" s="121">
        <f>SUM(N102:N103)</f>
        <v>0</v>
      </c>
      <c r="O101" s="121">
        <f>SUM(O102:O103)</f>
        <v>0</v>
      </c>
      <c r="Y101" s="207"/>
      <c r="Z101" s="91"/>
      <c r="AB101" s="172"/>
      <c r="AC101" s="173"/>
      <c r="AD101" s="91">
        <f t="shared" si="62"/>
        <v>-1</v>
      </c>
      <c r="AE101" s="27">
        <f t="shared" si="62"/>
        <v>-1</v>
      </c>
      <c r="AF101" s="27">
        <f t="shared" si="62"/>
        <v>-1</v>
      </c>
      <c r="AG101" s="91"/>
      <c r="AJ101" s="91"/>
      <c r="AM101" s="207">
        <f t="shared" si="45"/>
        <v>4</v>
      </c>
      <c r="AN101" s="27">
        <f>IF($AM102&gt;$AM101, IFERROR(MATCH($AM101, $AM102:$AM$146, 0)-1, ROW($AN$146)-ROW()), "")</f>
        <v>2</v>
      </c>
      <c r="AO101" s="91" t="str">
        <f t="shared" ca="1" si="46"/>
        <v/>
      </c>
      <c r="AP101" s="27" t="str">
        <f t="shared" ca="1" si="47"/>
        <v/>
      </c>
      <c r="AQ101" s="87" t="str">
        <f t="shared" ca="1" si="48"/>
        <v/>
      </c>
      <c r="AR101" s="27" t="str">
        <f t="shared" ca="1" si="49"/>
        <v/>
      </c>
      <c r="AS101" s="83" t="str">
        <f t="shared" si="50"/>
        <v/>
      </c>
      <c r="AT101" s="30" t="str">
        <f t="shared" si="51"/>
        <v/>
      </c>
      <c r="AU101" s="85" t="str">
        <f t="shared" si="52"/>
        <v/>
      </c>
      <c r="AV101" s="30" t="str">
        <f t="shared" si="53"/>
        <v/>
      </c>
      <c r="AW101" s="87" t="str">
        <f t="shared" ca="1" si="54"/>
        <v/>
      </c>
      <c r="AX101" s="27" t="str">
        <f t="shared" ca="1" si="55"/>
        <v/>
      </c>
      <c r="AY101" s="166" t="str">
        <f t="shared" si="56"/>
        <v/>
      </c>
      <c r="AZ101" s="27" t="str">
        <f t="shared" si="57"/>
        <v/>
      </c>
      <c r="BA101" s="174"/>
      <c r="BB101" s="89" t="str">
        <f t="shared" ca="1" si="58"/>
        <v/>
      </c>
      <c r="BC101" s="116" t="str">
        <f t="shared" ca="1" si="59"/>
        <v/>
      </c>
      <c r="BD101" s="117" t="str">
        <f t="shared" ca="1" si="60"/>
        <v/>
      </c>
      <c r="BE101" s="118" t="str">
        <f t="shared" ca="1" si="61"/>
        <v/>
      </c>
      <c r="BG101" s="28" t="str">
        <f t="shared" ca="1" si="43"/>
        <v/>
      </c>
    </row>
    <row r="102" spans="1:59" s="27" customFormat="1" ht="14.25" customHeight="1" x14ac:dyDescent="0.25">
      <c r="A102" s="76" t="str">
        <f t="shared" ca="1" si="44"/>
        <v/>
      </c>
      <c r="B102" s="119"/>
      <c r="C102" s="119"/>
      <c r="D102" s="119"/>
      <c r="E102" s="119" t="s">
        <v>35</v>
      </c>
      <c r="F102" s="119" t="s">
        <v>35</v>
      </c>
      <c r="G102" s="119" t="s">
        <v>316</v>
      </c>
      <c r="H102" s="119"/>
      <c r="I102" s="119"/>
      <c r="J102" s="119"/>
      <c r="L102" s="120">
        <v>61330</v>
      </c>
      <c r="M102" s="213" t="str">
        <f t="shared" si="63"/>
        <v/>
      </c>
      <c r="N102" s="121"/>
      <c r="O102" s="121"/>
      <c r="Y102" s="207"/>
      <c r="Z102" s="91"/>
      <c r="AB102" s="172"/>
      <c r="AC102" s="173"/>
      <c r="AD102" s="91">
        <f t="shared" si="62"/>
        <v>-1</v>
      </c>
      <c r="AE102" s="27">
        <f t="shared" si="62"/>
        <v>-1</v>
      </c>
      <c r="AF102" s="27">
        <f t="shared" si="62"/>
        <v>-1</v>
      </c>
      <c r="AG102" s="91"/>
      <c r="AJ102" s="91"/>
      <c r="AM102" s="207">
        <f t="shared" si="45"/>
        <v>5</v>
      </c>
      <c r="AN102" s="27" t="str">
        <f>IF($AM103&gt;$AM102, IFERROR(MATCH($AM102, $AM103:$AM$146, 0)-1, ROW($AN$146)-ROW()), "")</f>
        <v/>
      </c>
      <c r="AO102" s="91" t="str">
        <f t="shared" ca="1" si="46"/>
        <v/>
      </c>
      <c r="AP102" s="27" t="str">
        <f t="shared" ca="1" si="47"/>
        <v/>
      </c>
      <c r="AQ102" s="87" t="str">
        <f t="shared" ca="1" si="48"/>
        <v/>
      </c>
      <c r="AR102" s="27" t="str">
        <f t="shared" ca="1" si="49"/>
        <v/>
      </c>
      <c r="AS102" s="83" t="str">
        <f t="shared" si="50"/>
        <v/>
      </c>
      <c r="AT102" s="30" t="str">
        <f t="shared" si="51"/>
        <v/>
      </c>
      <c r="AU102" s="85" t="str">
        <f t="shared" si="52"/>
        <v/>
      </c>
      <c r="AV102" s="30" t="str">
        <f t="shared" si="53"/>
        <v/>
      </c>
      <c r="AW102" s="87" t="str">
        <f t="shared" ca="1" si="54"/>
        <v/>
      </c>
      <c r="AX102" s="27" t="str">
        <f t="shared" ca="1" si="55"/>
        <v/>
      </c>
      <c r="AY102" s="166" t="str">
        <f t="shared" si="56"/>
        <v/>
      </c>
      <c r="AZ102" s="27" t="str">
        <f t="shared" si="57"/>
        <v/>
      </c>
      <c r="BA102" s="174"/>
      <c r="BB102" s="89" t="str">
        <f t="shared" ca="1" si="58"/>
        <v/>
      </c>
      <c r="BC102" s="116" t="str">
        <f t="shared" ca="1" si="59"/>
        <v/>
      </c>
      <c r="BD102" s="117" t="str">
        <f t="shared" ca="1" si="60"/>
        <v/>
      </c>
      <c r="BE102" s="118" t="str">
        <f t="shared" ca="1" si="61"/>
        <v/>
      </c>
      <c r="BG102" s="28" t="str">
        <f t="shared" ca="1" si="43"/>
        <v/>
      </c>
    </row>
    <row r="103" spans="1:59" s="27" customFormat="1" ht="14.25" customHeight="1" x14ac:dyDescent="0.25">
      <c r="A103" s="76" t="str">
        <f t="shared" ca="1" si="44"/>
        <v/>
      </c>
      <c r="B103" s="119"/>
      <c r="C103" s="119"/>
      <c r="D103" s="119"/>
      <c r="E103" s="119" t="s">
        <v>35</v>
      </c>
      <c r="F103" s="119" t="s">
        <v>35</v>
      </c>
      <c r="G103" s="119" t="s">
        <v>317</v>
      </c>
      <c r="H103" s="119"/>
      <c r="I103" s="119"/>
      <c r="J103" s="119"/>
      <c r="L103" s="120">
        <v>61331</v>
      </c>
      <c r="M103" s="213" t="str">
        <f t="shared" si="63"/>
        <v/>
      </c>
      <c r="N103" s="121"/>
      <c r="O103" s="121"/>
      <c r="Y103" s="207"/>
      <c r="Z103" s="91"/>
      <c r="AB103" s="172"/>
      <c r="AC103" s="173"/>
      <c r="AD103" s="91">
        <f t="shared" si="62"/>
        <v>-1</v>
      </c>
      <c r="AE103" s="27">
        <f t="shared" si="62"/>
        <v>-1</v>
      </c>
      <c r="AF103" s="27">
        <f t="shared" si="62"/>
        <v>-1</v>
      </c>
      <c r="AG103" s="91"/>
      <c r="AJ103" s="91"/>
      <c r="AM103" s="207">
        <f t="shared" si="45"/>
        <v>5</v>
      </c>
      <c r="AN103" s="27" t="str">
        <f>IF($AM104&gt;$AM103, IFERROR(MATCH($AM103, $AM104:$AM$146, 0)-1, ROW($AN$146)-ROW()), "")</f>
        <v/>
      </c>
      <c r="AO103" s="91" t="str">
        <f t="shared" ca="1" si="46"/>
        <v/>
      </c>
      <c r="AP103" s="27" t="str">
        <f t="shared" ca="1" si="47"/>
        <v/>
      </c>
      <c r="AQ103" s="87" t="str">
        <f t="shared" ca="1" si="48"/>
        <v/>
      </c>
      <c r="AR103" s="27" t="str">
        <f t="shared" ca="1" si="49"/>
        <v/>
      </c>
      <c r="AS103" s="83" t="str">
        <f t="shared" si="50"/>
        <v/>
      </c>
      <c r="AT103" s="30" t="str">
        <f t="shared" si="51"/>
        <v/>
      </c>
      <c r="AU103" s="85" t="str">
        <f t="shared" si="52"/>
        <v/>
      </c>
      <c r="AV103" s="30" t="str">
        <f t="shared" si="53"/>
        <v/>
      </c>
      <c r="AW103" s="87" t="str">
        <f t="shared" ca="1" si="54"/>
        <v/>
      </c>
      <c r="AX103" s="27" t="str">
        <f t="shared" ca="1" si="55"/>
        <v/>
      </c>
      <c r="AY103" s="166" t="str">
        <f t="shared" si="56"/>
        <v/>
      </c>
      <c r="AZ103" s="27" t="str">
        <f t="shared" si="57"/>
        <v/>
      </c>
      <c r="BA103" s="174"/>
      <c r="BB103" s="89" t="str">
        <f t="shared" ca="1" si="58"/>
        <v/>
      </c>
      <c r="BC103" s="116" t="str">
        <f t="shared" ca="1" si="59"/>
        <v/>
      </c>
      <c r="BD103" s="117" t="str">
        <f t="shared" ca="1" si="60"/>
        <v/>
      </c>
      <c r="BE103" s="118" t="str">
        <f t="shared" ca="1" si="61"/>
        <v/>
      </c>
      <c r="BG103" s="28" t="str">
        <f t="shared" ca="1" si="43"/>
        <v/>
      </c>
    </row>
    <row r="104" spans="1:59" s="27" customFormat="1" ht="14.25" customHeight="1" x14ac:dyDescent="0.25">
      <c r="A104" s="76" t="str">
        <f t="shared" ca="1" si="44"/>
        <v/>
      </c>
      <c r="B104" s="119"/>
      <c r="C104" s="119"/>
      <c r="D104" s="119"/>
      <c r="E104" s="119" t="s">
        <v>35</v>
      </c>
      <c r="F104" s="119" t="s">
        <v>327</v>
      </c>
      <c r="G104" s="119"/>
      <c r="H104" s="119"/>
      <c r="I104" s="119"/>
      <c r="J104" s="119"/>
      <c r="L104" s="120">
        <v>6137</v>
      </c>
      <c r="M104" s="213" t="str">
        <f t="shared" si="63"/>
        <v/>
      </c>
      <c r="N104" s="121"/>
      <c r="O104" s="121"/>
      <c r="Y104" s="207"/>
      <c r="Z104" s="91"/>
      <c r="AB104" s="172"/>
      <c r="AC104" s="173"/>
      <c r="AD104" s="91">
        <f t="shared" si="62"/>
        <v>-1</v>
      </c>
      <c r="AE104" s="27">
        <f t="shared" si="62"/>
        <v>-1</v>
      </c>
      <c r="AF104" s="27">
        <f t="shared" si="62"/>
        <v>-1</v>
      </c>
      <c r="AG104" s="91"/>
      <c r="AJ104" s="91"/>
      <c r="AM104" s="207">
        <f t="shared" si="45"/>
        <v>4</v>
      </c>
      <c r="AN104" s="27" t="str">
        <f>IF($AM105&gt;$AM104, IFERROR(MATCH($AM104, $AM105:$AM$146, 0)-1, ROW($AN$146)-ROW()), "")</f>
        <v/>
      </c>
      <c r="AO104" s="91" t="str">
        <f t="shared" ca="1" si="46"/>
        <v/>
      </c>
      <c r="AP104" s="27" t="str">
        <f t="shared" ca="1" si="47"/>
        <v/>
      </c>
      <c r="AQ104" s="87" t="str">
        <f t="shared" ca="1" si="48"/>
        <v/>
      </c>
      <c r="AR104" s="27" t="str">
        <f t="shared" ca="1" si="49"/>
        <v/>
      </c>
      <c r="AS104" s="83" t="str">
        <f t="shared" si="50"/>
        <v/>
      </c>
      <c r="AT104" s="30" t="str">
        <f t="shared" si="51"/>
        <v/>
      </c>
      <c r="AU104" s="85" t="str">
        <f t="shared" si="52"/>
        <v/>
      </c>
      <c r="AV104" s="30" t="str">
        <f t="shared" si="53"/>
        <v/>
      </c>
      <c r="AW104" s="87" t="str">
        <f t="shared" ca="1" si="54"/>
        <v/>
      </c>
      <c r="AX104" s="27" t="str">
        <f t="shared" ca="1" si="55"/>
        <v/>
      </c>
      <c r="AY104" s="166" t="str">
        <f t="shared" si="56"/>
        <v/>
      </c>
      <c r="AZ104" s="27" t="str">
        <f t="shared" si="57"/>
        <v/>
      </c>
      <c r="BA104" s="174"/>
      <c r="BB104" s="89" t="str">
        <f t="shared" ca="1" si="58"/>
        <v/>
      </c>
      <c r="BC104" s="116" t="str">
        <f t="shared" ca="1" si="59"/>
        <v/>
      </c>
      <c r="BD104" s="117" t="str">
        <f t="shared" ca="1" si="60"/>
        <v/>
      </c>
      <c r="BE104" s="118" t="str">
        <f t="shared" ca="1" si="61"/>
        <v/>
      </c>
      <c r="BG104" s="28" t="str">
        <f t="shared" ca="1" si="43"/>
        <v/>
      </c>
    </row>
    <row r="105" spans="1:59" s="27" customFormat="1" ht="14.25" customHeight="1" x14ac:dyDescent="0.25">
      <c r="A105" s="76" t="str">
        <f t="shared" ca="1" si="44"/>
        <v/>
      </c>
      <c r="B105" s="119"/>
      <c r="C105" s="119"/>
      <c r="D105" s="119"/>
      <c r="E105" s="119" t="s">
        <v>35</v>
      </c>
      <c r="F105" s="119" t="s">
        <v>328</v>
      </c>
      <c r="G105" s="119"/>
      <c r="H105" s="119"/>
      <c r="I105" s="119"/>
      <c r="J105" s="119"/>
      <c r="L105" s="120">
        <v>6138</v>
      </c>
      <c r="M105" s="213" t="str">
        <f t="shared" si="63"/>
        <v/>
      </c>
      <c r="N105" s="121"/>
      <c r="O105" s="121"/>
      <c r="Y105" s="207"/>
      <c r="Z105" s="91"/>
      <c r="AB105" s="172"/>
      <c r="AC105" s="173"/>
      <c r="AD105" s="91">
        <f t="shared" si="62"/>
        <v>-1</v>
      </c>
      <c r="AE105" s="27">
        <f t="shared" si="62"/>
        <v>-1</v>
      </c>
      <c r="AF105" s="27">
        <f t="shared" si="62"/>
        <v>-1</v>
      </c>
      <c r="AG105" s="91"/>
      <c r="AJ105" s="91"/>
      <c r="AM105" s="207">
        <f t="shared" si="45"/>
        <v>4</v>
      </c>
      <c r="AN105" s="27" t="str">
        <f>IF($AM106&gt;$AM105, IFERROR(MATCH($AM105, $AM106:$AM$146, 0)-1, ROW($AN$146)-ROW()), "")</f>
        <v/>
      </c>
      <c r="AO105" s="91" t="str">
        <f t="shared" ca="1" si="46"/>
        <v/>
      </c>
      <c r="AP105" s="27" t="str">
        <f t="shared" ca="1" si="47"/>
        <v/>
      </c>
      <c r="AQ105" s="87" t="str">
        <f t="shared" ca="1" si="48"/>
        <v/>
      </c>
      <c r="AR105" s="27" t="str">
        <f t="shared" ca="1" si="49"/>
        <v/>
      </c>
      <c r="AS105" s="83" t="str">
        <f t="shared" si="50"/>
        <v/>
      </c>
      <c r="AT105" s="30" t="str">
        <f t="shared" si="51"/>
        <v/>
      </c>
      <c r="AU105" s="85" t="str">
        <f t="shared" si="52"/>
        <v/>
      </c>
      <c r="AV105" s="30" t="str">
        <f t="shared" si="53"/>
        <v/>
      </c>
      <c r="AW105" s="87" t="str">
        <f t="shared" ca="1" si="54"/>
        <v/>
      </c>
      <c r="AX105" s="27" t="str">
        <f t="shared" ca="1" si="55"/>
        <v/>
      </c>
      <c r="AY105" s="166" t="str">
        <f t="shared" si="56"/>
        <v/>
      </c>
      <c r="AZ105" s="27" t="str">
        <f t="shared" si="57"/>
        <v/>
      </c>
      <c r="BA105" s="174"/>
      <c r="BB105" s="89" t="str">
        <f t="shared" ca="1" si="58"/>
        <v/>
      </c>
      <c r="BC105" s="116" t="str">
        <f t="shared" ca="1" si="59"/>
        <v/>
      </c>
      <c r="BD105" s="117" t="str">
        <f t="shared" ca="1" si="60"/>
        <v/>
      </c>
      <c r="BE105" s="118" t="str">
        <f t="shared" ca="1" si="61"/>
        <v/>
      </c>
      <c r="BG105" s="28" t="str">
        <f t="shared" ca="1" si="43"/>
        <v/>
      </c>
    </row>
    <row r="106" spans="1:59" s="27" customFormat="1" ht="14.25" customHeight="1" x14ac:dyDescent="0.25">
      <c r="A106" s="76" t="str">
        <f t="shared" ca="1" si="44"/>
        <v/>
      </c>
      <c r="B106" s="119"/>
      <c r="C106" s="119"/>
      <c r="D106" s="119"/>
      <c r="E106" s="119" t="s">
        <v>329</v>
      </c>
      <c r="F106" s="119"/>
      <c r="G106" s="119"/>
      <c r="H106" s="119"/>
      <c r="I106" s="119"/>
      <c r="J106" s="119"/>
      <c r="L106" s="120">
        <v>614</v>
      </c>
      <c r="M106" s="213" t="str">
        <f t="shared" si="63"/>
        <v/>
      </c>
      <c r="N106" s="121"/>
      <c r="O106" s="121"/>
      <c r="Y106" s="207"/>
      <c r="Z106" s="91"/>
      <c r="AB106" s="172"/>
      <c r="AC106" s="173"/>
      <c r="AD106" s="91">
        <f t="shared" si="62"/>
        <v>-1</v>
      </c>
      <c r="AE106" s="27">
        <f t="shared" si="62"/>
        <v>-1</v>
      </c>
      <c r="AF106" s="27">
        <f t="shared" si="62"/>
        <v>-1</v>
      </c>
      <c r="AG106" s="91"/>
      <c r="AJ106" s="91"/>
      <c r="AM106" s="207">
        <f t="shared" si="45"/>
        <v>3</v>
      </c>
      <c r="AN106" s="27" t="str">
        <f>IF($AM107&gt;$AM106, IFERROR(MATCH($AM106, $AM107:$AM$146, 0)-1, ROW($AN$146)-ROW()), "")</f>
        <v/>
      </c>
      <c r="AO106" s="91" t="str">
        <f t="shared" ca="1" si="46"/>
        <v/>
      </c>
      <c r="AP106" s="27" t="str">
        <f t="shared" ca="1" si="47"/>
        <v/>
      </c>
      <c r="AQ106" s="87" t="str">
        <f t="shared" ca="1" si="48"/>
        <v/>
      </c>
      <c r="AR106" s="27" t="str">
        <f t="shared" ca="1" si="49"/>
        <v/>
      </c>
      <c r="AS106" s="83" t="str">
        <f t="shared" si="50"/>
        <v/>
      </c>
      <c r="AT106" s="30" t="str">
        <f t="shared" si="51"/>
        <v/>
      </c>
      <c r="AU106" s="85" t="str">
        <f t="shared" si="52"/>
        <v/>
      </c>
      <c r="AV106" s="30" t="str">
        <f t="shared" si="53"/>
        <v/>
      </c>
      <c r="AW106" s="87" t="str">
        <f t="shared" ca="1" si="54"/>
        <v/>
      </c>
      <c r="AX106" s="27" t="str">
        <f t="shared" ca="1" si="55"/>
        <v/>
      </c>
      <c r="AY106" s="166" t="str">
        <f t="shared" si="56"/>
        <v/>
      </c>
      <c r="AZ106" s="27" t="str">
        <f t="shared" si="57"/>
        <v/>
      </c>
      <c r="BA106" s="174"/>
      <c r="BB106" s="89" t="str">
        <f t="shared" ca="1" si="58"/>
        <v/>
      </c>
      <c r="BC106" s="116" t="str">
        <f t="shared" ca="1" si="59"/>
        <v/>
      </c>
      <c r="BD106" s="117" t="str">
        <f t="shared" ca="1" si="60"/>
        <v/>
      </c>
      <c r="BE106" s="118" t="str">
        <f t="shared" ca="1" si="61"/>
        <v/>
      </c>
      <c r="BG106" s="28" t="str">
        <f t="shared" ca="1" si="43"/>
        <v/>
      </c>
    </row>
    <row r="107" spans="1:59" s="27" customFormat="1" ht="14.25" customHeight="1" x14ac:dyDescent="0.25">
      <c r="A107" s="76" t="str">
        <f t="shared" ca="1" si="44"/>
        <v/>
      </c>
      <c r="B107" s="119"/>
      <c r="C107" s="119"/>
      <c r="D107" s="119"/>
      <c r="E107" s="119" t="s">
        <v>330</v>
      </c>
      <c r="F107" s="119"/>
      <c r="G107" s="119"/>
      <c r="H107" s="119"/>
      <c r="I107" s="119"/>
      <c r="J107" s="119"/>
      <c r="L107" s="120">
        <v>615</v>
      </c>
      <c r="M107" s="213" t="str">
        <f t="shared" si="63"/>
        <v/>
      </c>
      <c r="N107" s="121"/>
      <c r="O107" s="121"/>
      <c r="Y107" s="207"/>
      <c r="Z107" s="91"/>
      <c r="AB107" s="172"/>
      <c r="AC107" s="173"/>
      <c r="AD107" s="91">
        <f t="shared" si="62"/>
        <v>-1</v>
      </c>
      <c r="AE107" s="27">
        <f t="shared" si="62"/>
        <v>-1</v>
      </c>
      <c r="AF107" s="27">
        <f t="shared" si="62"/>
        <v>-1</v>
      </c>
      <c r="AG107" s="91"/>
      <c r="AJ107" s="91"/>
      <c r="AM107" s="207">
        <f t="shared" si="45"/>
        <v>3</v>
      </c>
      <c r="AN107" s="27" t="str">
        <f>IF($AM108&gt;$AM107, IFERROR(MATCH($AM107, $AM108:$AM$146, 0)-1, ROW($AN$146)-ROW()), "")</f>
        <v/>
      </c>
      <c r="AO107" s="91" t="str">
        <f t="shared" ca="1" si="46"/>
        <v/>
      </c>
      <c r="AP107" s="27" t="str">
        <f t="shared" ca="1" si="47"/>
        <v/>
      </c>
      <c r="AQ107" s="87" t="str">
        <f t="shared" ca="1" si="48"/>
        <v/>
      </c>
      <c r="AR107" s="27" t="str">
        <f t="shared" ca="1" si="49"/>
        <v/>
      </c>
      <c r="AS107" s="83" t="str">
        <f t="shared" si="50"/>
        <v/>
      </c>
      <c r="AT107" s="30" t="str">
        <f t="shared" si="51"/>
        <v/>
      </c>
      <c r="AU107" s="85" t="str">
        <f t="shared" si="52"/>
        <v/>
      </c>
      <c r="AV107" s="30" t="str">
        <f t="shared" si="53"/>
        <v/>
      </c>
      <c r="AW107" s="87" t="str">
        <f t="shared" ca="1" si="54"/>
        <v/>
      </c>
      <c r="AX107" s="27" t="str">
        <f t="shared" ca="1" si="55"/>
        <v/>
      </c>
      <c r="AY107" s="166" t="str">
        <f t="shared" si="56"/>
        <v/>
      </c>
      <c r="AZ107" s="27" t="str">
        <f t="shared" si="57"/>
        <v/>
      </c>
      <c r="BA107" s="174"/>
      <c r="BB107" s="89" t="str">
        <f t="shared" ca="1" si="58"/>
        <v/>
      </c>
      <c r="BC107" s="116" t="str">
        <f t="shared" ca="1" si="59"/>
        <v/>
      </c>
      <c r="BD107" s="117" t="str">
        <f t="shared" ca="1" si="60"/>
        <v/>
      </c>
      <c r="BE107" s="118" t="str">
        <f t="shared" ca="1" si="61"/>
        <v/>
      </c>
      <c r="BG107" s="28" t="str">
        <f t="shared" ca="1" si="43"/>
        <v/>
      </c>
    </row>
    <row r="108" spans="1:59" s="27" customFormat="1" ht="14.25" customHeight="1" x14ac:dyDescent="0.25">
      <c r="A108" s="76" t="str">
        <f t="shared" ca="1" si="44"/>
        <v/>
      </c>
      <c r="B108" s="119"/>
      <c r="C108" s="119"/>
      <c r="D108" s="119"/>
      <c r="E108" s="119" t="s">
        <v>363</v>
      </c>
      <c r="F108" s="119"/>
      <c r="G108" s="119"/>
      <c r="H108" s="119"/>
      <c r="I108" s="119"/>
      <c r="J108" s="119"/>
      <c r="L108" s="120">
        <v>616</v>
      </c>
      <c r="M108" s="213" t="str">
        <f t="shared" si="63"/>
        <v/>
      </c>
      <c r="N108" s="121"/>
      <c r="O108" s="121"/>
      <c r="Y108" s="207"/>
      <c r="Z108" s="91"/>
      <c r="AB108" s="172"/>
      <c r="AC108" s="173"/>
      <c r="AD108" s="91">
        <f t="shared" si="62"/>
        <v>-1</v>
      </c>
      <c r="AE108" s="27">
        <f t="shared" si="62"/>
        <v>-1</v>
      </c>
      <c r="AF108" s="27">
        <f t="shared" si="62"/>
        <v>-1</v>
      </c>
      <c r="AG108" s="91"/>
      <c r="AJ108" s="91"/>
      <c r="AM108" s="207">
        <f t="shared" si="45"/>
        <v>3</v>
      </c>
      <c r="AN108" s="27" t="str">
        <f>IF($AM109&gt;$AM108, IFERROR(MATCH($AM108, $AM109:$AM$146, 0)-1, ROW($AN$146)-ROW()), "")</f>
        <v/>
      </c>
      <c r="AO108" s="91" t="str">
        <f t="shared" ca="1" si="46"/>
        <v/>
      </c>
      <c r="AP108" s="27" t="str">
        <f t="shared" ca="1" si="47"/>
        <v/>
      </c>
      <c r="AQ108" s="87" t="str">
        <f t="shared" ca="1" si="48"/>
        <v/>
      </c>
      <c r="AR108" s="27" t="str">
        <f t="shared" ca="1" si="49"/>
        <v/>
      </c>
      <c r="AS108" s="83" t="str">
        <f t="shared" si="50"/>
        <v/>
      </c>
      <c r="AT108" s="30" t="str">
        <f t="shared" si="51"/>
        <v/>
      </c>
      <c r="AU108" s="85" t="str">
        <f t="shared" si="52"/>
        <v/>
      </c>
      <c r="AV108" s="30" t="str">
        <f t="shared" si="53"/>
        <v/>
      </c>
      <c r="AW108" s="87" t="str">
        <f t="shared" ca="1" si="54"/>
        <v/>
      </c>
      <c r="AX108" s="27" t="str">
        <f t="shared" ca="1" si="55"/>
        <v/>
      </c>
      <c r="AY108" s="166" t="str">
        <f t="shared" si="56"/>
        <v/>
      </c>
      <c r="AZ108" s="27" t="str">
        <f t="shared" si="57"/>
        <v/>
      </c>
      <c r="BA108" s="174"/>
      <c r="BB108" s="89" t="str">
        <f t="shared" ca="1" si="58"/>
        <v/>
      </c>
      <c r="BC108" s="116" t="str">
        <f t="shared" ca="1" si="59"/>
        <v/>
      </c>
      <c r="BD108" s="117" t="str">
        <f t="shared" ca="1" si="60"/>
        <v/>
      </c>
      <c r="BE108" s="118" t="str">
        <f t="shared" ca="1" si="61"/>
        <v/>
      </c>
      <c r="BG108" s="28" t="str">
        <f t="shared" ca="1" si="43"/>
        <v/>
      </c>
    </row>
    <row r="109" spans="1:59" s="27" customFormat="1" ht="14.25" customHeight="1" x14ac:dyDescent="0.25">
      <c r="A109" s="76" t="str">
        <f t="shared" ca="1" si="44"/>
        <v/>
      </c>
      <c r="B109" s="119"/>
      <c r="C109" s="119"/>
      <c r="D109" s="119"/>
      <c r="E109" s="119" t="s">
        <v>331</v>
      </c>
      <c r="F109" s="119"/>
      <c r="G109" s="119"/>
      <c r="H109" s="119"/>
      <c r="I109" s="119"/>
      <c r="J109" s="119"/>
      <c r="L109" s="120">
        <v>617</v>
      </c>
      <c r="M109" s="213" t="str">
        <f t="shared" si="63"/>
        <v/>
      </c>
      <c r="N109" s="121"/>
      <c r="O109" s="121"/>
      <c r="Y109" s="207"/>
      <c r="Z109" s="91"/>
      <c r="AB109" s="172"/>
      <c r="AC109" s="173"/>
      <c r="AD109" s="91">
        <f t="shared" si="62"/>
        <v>-1</v>
      </c>
      <c r="AE109" s="27">
        <f t="shared" si="62"/>
        <v>-1</v>
      </c>
      <c r="AF109" s="27">
        <f t="shared" si="62"/>
        <v>-1</v>
      </c>
      <c r="AG109" s="91"/>
      <c r="AJ109" s="91"/>
      <c r="AM109" s="207">
        <f t="shared" si="45"/>
        <v>3</v>
      </c>
      <c r="AN109" s="27" t="str">
        <f>IF($AM110&gt;$AM109, IFERROR(MATCH($AM109, $AM110:$AM$146, 0)-1, ROW($AN$146)-ROW()), "")</f>
        <v/>
      </c>
      <c r="AO109" s="91" t="str">
        <f t="shared" ca="1" si="46"/>
        <v/>
      </c>
      <c r="AP109" s="27" t="str">
        <f t="shared" ca="1" si="47"/>
        <v/>
      </c>
      <c r="AQ109" s="87" t="str">
        <f t="shared" ca="1" si="48"/>
        <v/>
      </c>
      <c r="AR109" s="27" t="str">
        <f t="shared" ca="1" si="49"/>
        <v/>
      </c>
      <c r="AS109" s="83" t="str">
        <f t="shared" si="50"/>
        <v/>
      </c>
      <c r="AT109" s="30" t="str">
        <f t="shared" si="51"/>
        <v/>
      </c>
      <c r="AU109" s="85" t="str">
        <f t="shared" si="52"/>
        <v/>
      </c>
      <c r="AV109" s="30" t="str">
        <f t="shared" si="53"/>
        <v/>
      </c>
      <c r="AW109" s="87" t="str">
        <f t="shared" ca="1" si="54"/>
        <v/>
      </c>
      <c r="AX109" s="27" t="str">
        <f t="shared" ca="1" si="55"/>
        <v/>
      </c>
      <c r="AY109" s="166" t="str">
        <f t="shared" si="56"/>
        <v/>
      </c>
      <c r="AZ109" s="27" t="str">
        <f t="shared" si="57"/>
        <v/>
      </c>
      <c r="BA109" s="174"/>
      <c r="BB109" s="89" t="str">
        <f t="shared" ca="1" si="58"/>
        <v/>
      </c>
      <c r="BC109" s="116" t="str">
        <f t="shared" ca="1" si="59"/>
        <v/>
      </c>
      <c r="BD109" s="117" t="str">
        <f t="shared" ca="1" si="60"/>
        <v/>
      </c>
      <c r="BE109" s="118" t="str">
        <f t="shared" ca="1" si="61"/>
        <v/>
      </c>
      <c r="BG109" s="28" t="str">
        <f t="shared" ca="1" si="43"/>
        <v/>
      </c>
    </row>
    <row r="110" spans="1:59" s="27" customFormat="1" ht="28.5" customHeight="1" x14ac:dyDescent="0.25">
      <c r="A110" s="76" t="str">
        <f t="shared" ca="1" si="44"/>
        <v/>
      </c>
      <c r="B110" s="119"/>
      <c r="C110" s="119"/>
      <c r="D110" s="119"/>
      <c r="E110" s="258" t="s">
        <v>332</v>
      </c>
      <c r="F110" s="258"/>
      <c r="G110" s="258"/>
      <c r="H110" s="258"/>
      <c r="I110" s="258"/>
      <c r="J110" s="258"/>
      <c r="K110" s="258"/>
      <c r="L110" s="120">
        <v>618</v>
      </c>
      <c r="M110" s="213" t="str">
        <f t="shared" si="63"/>
        <v/>
      </c>
      <c r="N110" s="121"/>
      <c r="O110" s="121"/>
      <c r="Y110" s="207"/>
      <c r="Z110" s="91"/>
      <c r="AB110" s="172"/>
      <c r="AC110" s="173"/>
      <c r="AD110" s="91">
        <f t="shared" si="62"/>
        <v>-1</v>
      </c>
      <c r="AE110" s="27">
        <f t="shared" si="62"/>
        <v>-1</v>
      </c>
      <c r="AF110" s="27">
        <f t="shared" si="62"/>
        <v>-1</v>
      </c>
      <c r="AG110" s="91"/>
      <c r="AJ110" s="91"/>
      <c r="AM110" s="207">
        <f t="shared" si="45"/>
        <v>3</v>
      </c>
      <c r="AN110" s="27" t="str">
        <f>IF($AM111&gt;$AM110, IFERROR(MATCH($AM110, $AM111:$AM$146, 0)-1, ROW($AN$146)-ROW()), "")</f>
        <v/>
      </c>
      <c r="AO110" s="91" t="str">
        <f t="shared" ca="1" si="46"/>
        <v/>
      </c>
      <c r="AP110" s="27" t="str">
        <f t="shared" ca="1" si="47"/>
        <v/>
      </c>
      <c r="AQ110" s="87" t="str">
        <f t="shared" ca="1" si="48"/>
        <v/>
      </c>
      <c r="AR110" s="27" t="str">
        <f t="shared" ca="1" si="49"/>
        <v/>
      </c>
      <c r="AS110" s="83" t="str">
        <f t="shared" si="50"/>
        <v/>
      </c>
      <c r="AT110" s="30" t="str">
        <f t="shared" si="51"/>
        <v/>
      </c>
      <c r="AU110" s="85" t="str">
        <f t="shared" si="52"/>
        <v/>
      </c>
      <c r="AV110" s="30" t="str">
        <f t="shared" si="53"/>
        <v/>
      </c>
      <c r="AW110" s="87" t="str">
        <f t="shared" ca="1" si="54"/>
        <v/>
      </c>
      <c r="AX110" s="27" t="str">
        <f t="shared" ca="1" si="55"/>
        <v/>
      </c>
      <c r="AY110" s="166" t="str">
        <f t="shared" si="56"/>
        <v/>
      </c>
      <c r="AZ110" s="27" t="str">
        <f t="shared" si="57"/>
        <v/>
      </c>
      <c r="BA110" s="174"/>
      <c r="BB110" s="89" t="str">
        <f t="shared" ca="1" si="58"/>
        <v/>
      </c>
      <c r="BC110" s="116" t="str">
        <f t="shared" ca="1" si="59"/>
        <v/>
      </c>
      <c r="BD110" s="117" t="str">
        <f t="shared" ca="1" si="60"/>
        <v/>
      </c>
      <c r="BE110" s="118" t="str">
        <f t="shared" ca="1" si="61"/>
        <v/>
      </c>
      <c r="BG110" s="28" t="str">
        <f t="shared" ca="1" si="43"/>
        <v/>
      </c>
    </row>
    <row r="111" spans="1:59" s="27" customFormat="1" ht="14.25" customHeight="1" x14ac:dyDescent="0.25">
      <c r="A111" s="76" t="str">
        <f t="shared" ca="1" si="44"/>
        <v/>
      </c>
      <c r="B111" s="119"/>
      <c r="C111" s="119"/>
      <c r="D111" s="119"/>
      <c r="E111" s="119" t="s">
        <v>333</v>
      </c>
      <c r="F111" s="119"/>
      <c r="G111" s="119"/>
      <c r="H111" s="119"/>
      <c r="I111" s="119"/>
      <c r="J111" s="119"/>
      <c r="L111" s="120">
        <v>619</v>
      </c>
      <c r="M111" s="213" t="str">
        <f t="shared" si="63"/>
        <v/>
      </c>
      <c r="N111" s="121"/>
      <c r="O111" s="121"/>
      <c r="Y111" s="207"/>
      <c r="Z111" s="91"/>
      <c r="AB111" s="172"/>
      <c r="AC111" s="173"/>
      <c r="AD111" s="91">
        <f t="shared" si="62"/>
        <v>-1</v>
      </c>
      <c r="AE111" s="27">
        <f t="shared" si="62"/>
        <v>-1</v>
      </c>
      <c r="AF111" s="27">
        <f t="shared" si="62"/>
        <v>-1</v>
      </c>
      <c r="AG111" s="91"/>
      <c r="AJ111" s="91"/>
      <c r="AM111" s="207">
        <f t="shared" si="45"/>
        <v>3</v>
      </c>
      <c r="AN111" s="27" t="str">
        <f>IF($AM112&gt;$AM111, IFERROR(MATCH($AM111, $AM112:$AM$146, 0)-1, ROW($AN$146)-ROW()), "")</f>
        <v/>
      </c>
      <c r="AO111" s="91" t="str">
        <f t="shared" ca="1" si="46"/>
        <v/>
      </c>
      <c r="AP111" s="27" t="str">
        <f t="shared" ca="1" si="47"/>
        <v/>
      </c>
      <c r="AQ111" s="87" t="str">
        <f t="shared" ca="1" si="48"/>
        <v/>
      </c>
      <c r="AR111" s="27" t="str">
        <f t="shared" ca="1" si="49"/>
        <v/>
      </c>
      <c r="AS111" s="83" t="str">
        <f t="shared" si="50"/>
        <v/>
      </c>
      <c r="AT111" s="30" t="str">
        <f t="shared" si="51"/>
        <v/>
      </c>
      <c r="AU111" s="85" t="str">
        <f t="shared" si="52"/>
        <v/>
      </c>
      <c r="AV111" s="30" t="str">
        <f t="shared" si="53"/>
        <v/>
      </c>
      <c r="AW111" s="87" t="str">
        <f t="shared" ca="1" si="54"/>
        <v/>
      </c>
      <c r="AX111" s="27" t="str">
        <f t="shared" ca="1" si="55"/>
        <v/>
      </c>
      <c r="AY111" s="166" t="str">
        <f t="shared" si="56"/>
        <v/>
      </c>
      <c r="AZ111" s="27" t="str">
        <f t="shared" si="57"/>
        <v/>
      </c>
      <c r="BA111" s="174"/>
      <c r="BB111" s="89" t="str">
        <f t="shared" ca="1" si="58"/>
        <v/>
      </c>
      <c r="BC111" s="116" t="str">
        <f t="shared" ca="1" si="59"/>
        <v/>
      </c>
      <c r="BD111" s="117" t="str">
        <f t="shared" ca="1" si="60"/>
        <v/>
      </c>
      <c r="BE111" s="118" t="str">
        <f t="shared" ca="1" si="61"/>
        <v/>
      </c>
      <c r="BG111" s="28" t="str">
        <f t="shared" ca="1" si="43"/>
        <v/>
      </c>
    </row>
    <row r="112" spans="1:59" s="27" customFormat="1" ht="14.25" customHeight="1" x14ac:dyDescent="0.25">
      <c r="A112" s="76" t="str">
        <f t="shared" ca="1" si="44"/>
        <v/>
      </c>
      <c r="B112" s="119"/>
      <c r="C112" s="119" t="s">
        <v>35</v>
      </c>
      <c r="D112" s="119" t="s">
        <v>55</v>
      </c>
      <c r="E112" s="119"/>
      <c r="F112" s="119"/>
      <c r="G112" s="119"/>
      <c r="H112" s="119"/>
      <c r="I112" s="119"/>
      <c r="J112" s="119"/>
      <c r="L112" s="120">
        <v>62</v>
      </c>
      <c r="M112" s="213">
        <f t="shared" si="63"/>
        <v>0</v>
      </c>
      <c r="N112" s="121">
        <f>SUM(N113:N117)</f>
        <v>0</v>
      </c>
      <c r="O112" s="121">
        <f>SUM(O113:O117)</f>
        <v>0</v>
      </c>
      <c r="Y112" s="207"/>
      <c r="Z112" s="91">
        <v>1</v>
      </c>
      <c r="AB112" s="172"/>
      <c r="AC112" s="173"/>
      <c r="AD112" s="91">
        <f t="shared" si="62"/>
        <v>-1</v>
      </c>
      <c r="AE112" s="27">
        <f t="shared" si="62"/>
        <v>-1</v>
      </c>
      <c r="AF112" s="27">
        <f t="shared" si="62"/>
        <v>-1</v>
      </c>
      <c r="AG112" s="91"/>
      <c r="AJ112" s="91"/>
      <c r="AM112" s="207">
        <f t="shared" si="45"/>
        <v>2</v>
      </c>
      <c r="AN112" s="27">
        <f>IF($AM113&gt;$AM112, IFERROR(MATCH($AM112, $AM113:$AM$146, 0)-1, ROW($AN$146)-ROW()), "")</f>
        <v>5</v>
      </c>
      <c r="AO112" s="91" t="str">
        <f t="shared" ca="1" si="46"/>
        <v/>
      </c>
      <c r="AP112" s="27" t="str">
        <f t="shared" ca="1" si="47"/>
        <v/>
      </c>
      <c r="AQ112" s="87" t="str">
        <f t="shared" ca="1" si="48"/>
        <v/>
      </c>
      <c r="AR112" s="27" t="str">
        <f t="shared" ca="1" si="49"/>
        <v/>
      </c>
      <c r="AS112" s="83" t="str">
        <f t="shared" si="50"/>
        <v/>
      </c>
      <c r="AT112" s="30" t="str">
        <f t="shared" si="51"/>
        <v/>
      </c>
      <c r="AU112" s="85" t="str">
        <f t="shared" si="52"/>
        <v/>
      </c>
      <c r="AV112" s="30" t="str">
        <f t="shared" si="53"/>
        <v/>
      </c>
      <c r="AW112" s="87" t="str">
        <f t="shared" ca="1" si="54"/>
        <v/>
      </c>
      <c r="AX112" s="27" t="str">
        <f t="shared" ca="1" si="55"/>
        <v/>
      </c>
      <c r="AY112" s="166" t="str">
        <f t="shared" si="56"/>
        <v/>
      </c>
      <c r="AZ112" s="27" t="str">
        <f t="shared" si="57"/>
        <v/>
      </c>
      <c r="BA112" s="174"/>
      <c r="BB112" s="89" t="str">
        <f t="shared" ca="1" si="58"/>
        <v/>
      </c>
      <c r="BC112" s="116" t="str">
        <f t="shared" ca="1" si="59"/>
        <v/>
      </c>
      <c r="BD112" s="117" t="str">
        <f t="shared" ca="1" si="60"/>
        <v/>
      </c>
      <c r="BE112" s="118" t="str">
        <f t="shared" ca="1" si="61"/>
        <v/>
      </c>
      <c r="BG112" s="28" t="str">
        <f t="shared" ca="1" si="43"/>
        <v/>
      </c>
    </row>
    <row r="113" spans="1:59" s="27" customFormat="1" ht="14.25" customHeight="1" x14ac:dyDescent="0.25">
      <c r="A113" s="76" t="str">
        <f t="shared" ca="1" si="44"/>
        <v/>
      </c>
      <c r="B113" s="119"/>
      <c r="C113" s="119" t="s">
        <v>35</v>
      </c>
      <c r="D113" s="119" t="s">
        <v>35</v>
      </c>
      <c r="E113" s="119" t="s">
        <v>160</v>
      </c>
      <c r="F113" s="119"/>
      <c r="G113" s="119"/>
      <c r="H113" s="119"/>
      <c r="I113" s="119"/>
      <c r="J113" s="119"/>
      <c r="L113" s="120">
        <v>620</v>
      </c>
      <c r="M113" s="213" t="str">
        <f t="shared" si="63"/>
        <v/>
      </c>
      <c r="N113" s="121"/>
      <c r="O113" s="121"/>
      <c r="Y113" s="207"/>
      <c r="Z113" s="91"/>
      <c r="AB113" s="172"/>
      <c r="AC113" s="173"/>
      <c r="AD113" s="91">
        <f t="shared" si="62"/>
        <v>-1</v>
      </c>
      <c r="AE113" s="27">
        <f t="shared" si="62"/>
        <v>-1</v>
      </c>
      <c r="AF113" s="27">
        <f t="shared" si="62"/>
        <v>-1</v>
      </c>
      <c r="AG113" s="172"/>
      <c r="AH113" s="173"/>
      <c r="AI113" s="173"/>
      <c r="AJ113" s="172"/>
      <c r="AK113" s="173"/>
      <c r="AL113" s="173"/>
      <c r="AM113" s="207">
        <f t="shared" si="45"/>
        <v>3</v>
      </c>
      <c r="AN113" s="27" t="str">
        <f>IF($AM114&gt;$AM113, IFERROR(MATCH($AM113, $AM114:$AM$146, 0)-1, ROW($AN$146)-ROW()), "")</f>
        <v/>
      </c>
      <c r="AO113" s="91" t="str">
        <f t="shared" ca="1" si="46"/>
        <v/>
      </c>
      <c r="AP113" s="27" t="str">
        <f t="shared" ca="1" si="47"/>
        <v/>
      </c>
      <c r="AQ113" s="87" t="str">
        <f t="shared" ca="1" si="48"/>
        <v/>
      </c>
      <c r="AR113" s="27" t="str">
        <f t="shared" ca="1" si="49"/>
        <v/>
      </c>
      <c r="AS113" s="83" t="str">
        <f t="shared" si="50"/>
        <v/>
      </c>
      <c r="AT113" s="30" t="str">
        <f t="shared" si="51"/>
        <v/>
      </c>
      <c r="AU113" s="85" t="str">
        <f t="shared" si="52"/>
        <v/>
      </c>
      <c r="AV113" s="30" t="str">
        <f t="shared" si="53"/>
        <v/>
      </c>
      <c r="AW113" s="87" t="str">
        <f t="shared" ca="1" si="54"/>
        <v/>
      </c>
      <c r="AX113" s="27" t="str">
        <f t="shared" ca="1" si="55"/>
        <v/>
      </c>
      <c r="AY113" s="166" t="str">
        <f t="shared" si="56"/>
        <v/>
      </c>
      <c r="AZ113" s="27" t="str">
        <f t="shared" si="57"/>
        <v/>
      </c>
      <c r="BA113" s="174"/>
      <c r="BB113" s="89" t="str">
        <f t="shared" ca="1" si="58"/>
        <v/>
      </c>
      <c r="BC113" s="116" t="str">
        <f t="shared" ca="1" si="59"/>
        <v/>
      </c>
      <c r="BD113" s="117" t="str">
        <f t="shared" ca="1" si="60"/>
        <v/>
      </c>
      <c r="BE113" s="118" t="str">
        <f t="shared" ca="1" si="61"/>
        <v/>
      </c>
      <c r="BG113" s="28" t="str">
        <f t="shared" ca="1" si="43"/>
        <v/>
      </c>
    </row>
    <row r="114" spans="1:59" s="27" customFormat="1" ht="14.25" customHeight="1" x14ac:dyDescent="0.25">
      <c r="A114" s="76" t="str">
        <f t="shared" ca="1" si="44"/>
        <v/>
      </c>
      <c r="B114" s="119"/>
      <c r="C114" s="119" t="s">
        <v>35</v>
      </c>
      <c r="D114" s="119" t="s">
        <v>35</v>
      </c>
      <c r="E114" s="119" t="s">
        <v>161</v>
      </c>
      <c r="F114" s="119"/>
      <c r="G114" s="119"/>
      <c r="H114" s="119"/>
      <c r="I114" s="119"/>
      <c r="J114" s="119"/>
      <c r="L114" s="120">
        <v>621</v>
      </c>
      <c r="M114" s="213" t="str">
        <f t="shared" si="63"/>
        <v/>
      </c>
      <c r="N114" s="121"/>
      <c r="O114" s="121"/>
      <c r="Y114" s="207"/>
      <c r="Z114" s="91"/>
      <c r="AB114" s="172"/>
      <c r="AC114" s="173"/>
      <c r="AD114" s="91">
        <f t="shared" si="62"/>
        <v>-1</v>
      </c>
      <c r="AE114" s="27">
        <f t="shared" si="62"/>
        <v>-1</v>
      </c>
      <c r="AF114" s="27">
        <f t="shared" si="62"/>
        <v>-1</v>
      </c>
      <c r="AG114" s="91"/>
      <c r="AJ114" s="91"/>
      <c r="AM114" s="207">
        <f t="shared" si="45"/>
        <v>3</v>
      </c>
      <c r="AN114" s="27" t="str">
        <f>IF($AM115&gt;$AM114, IFERROR(MATCH($AM114, $AM115:$AM$146, 0)-1, ROW($AN$146)-ROW()), "")</f>
        <v/>
      </c>
      <c r="AO114" s="91" t="str">
        <f t="shared" ca="1" si="46"/>
        <v/>
      </c>
      <c r="AP114" s="27" t="str">
        <f t="shared" ca="1" si="47"/>
        <v/>
      </c>
      <c r="AQ114" s="87" t="str">
        <f t="shared" ca="1" si="48"/>
        <v/>
      </c>
      <c r="AR114" s="27" t="str">
        <f t="shared" ca="1" si="49"/>
        <v/>
      </c>
      <c r="AS114" s="83" t="str">
        <f t="shared" si="50"/>
        <v/>
      </c>
      <c r="AT114" s="30" t="str">
        <f t="shared" si="51"/>
        <v/>
      </c>
      <c r="AU114" s="85" t="str">
        <f t="shared" si="52"/>
        <v/>
      </c>
      <c r="AV114" s="30" t="str">
        <f t="shared" si="53"/>
        <v/>
      </c>
      <c r="AW114" s="87" t="str">
        <f t="shared" ca="1" si="54"/>
        <v/>
      </c>
      <c r="AX114" s="27" t="str">
        <f t="shared" ca="1" si="55"/>
        <v/>
      </c>
      <c r="AY114" s="166" t="str">
        <f t="shared" si="56"/>
        <v/>
      </c>
      <c r="AZ114" s="27" t="str">
        <f t="shared" si="57"/>
        <v/>
      </c>
      <c r="BA114" s="174"/>
      <c r="BB114" s="89" t="str">
        <f t="shared" ca="1" si="58"/>
        <v/>
      </c>
      <c r="BC114" s="116" t="str">
        <f t="shared" ca="1" si="59"/>
        <v/>
      </c>
      <c r="BD114" s="117" t="str">
        <f t="shared" ca="1" si="60"/>
        <v/>
      </c>
      <c r="BE114" s="118" t="str">
        <f t="shared" ca="1" si="61"/>
        <v/>
      </c>
      <c r="BG114" s="28" t="str">
        <f t="shared" ca="1" si="43"/>
        <v/>
      </c>
    </row>
    <row r="115" spans="1:59" s="27" customFormat="1" ht="14.25" customHeight="1" x14ac:dyDescent="0.25">
      <c r="A115" s="76" t="str">
        <f t="shared" ca="1" si="44"/>
        <v/>
      </c>
      <c r="B115" s="119"/>
      <c r="C115" s="119" t="s">
        <v>35</v>
      </c>
      <c r="D115" s="119" t="s">
        <v>35</v>
      </c>
      <c r="E115" s="119" t="s">
        <v>162</v>
      </c>
      <c r="F115" s="119"/>
      <c r="G115" s="119"/>
      <c r="H115" s="119"/>
      <c r="I115" s="119"/>
      <c r="J115" s="119"/>
      <c r="L115" s="120">
        <v>622</v>
      </c>
      <c r="M115" s="213" t="str">
        <f t="shared" si="63"/>
        <v/>
      </c>
      <c r="N115" s="121"/>
      <c r="O115" s="121"/>
      <c r="Y115" s="207"/>
      <c r="Z115" s="91"/>
      <c r="AB115" s="172"/>
      <c r="AC115" s="173"/>
      <c r="AD115" s="91">
        <f t="shared" si="62"/>
        <v>-1</v>
      </c>
      <c r="AE115" s="27">
        <f t="shared" si="62"/>
        <v>-1</v>
      </c>
      <c r="AF115" s="27">
        <f t="shared" si="62"/>
        <v>-1</v>
      </c>
      <c r="AG115" s="91"/>
      <c r="AJ115" s="91"/>
      <c r="AM115" s="207">
        <f t="shared" si="45"/>
        <v>3</v>
      </c>
      <c r="AN115" s="27" t="str">
        <f>IF($AM116&gt;$AM115, IFERROR(MATCH($AM115, $AM116:$AM$146, 0)-1, ROW($AN$146)-ROW()), "")</f>
        <v/>
      </c>
      <c r="AO115" s="91" t="str">
        <f t="shared" ca="1" si="46"/>
        <v/>
      </c>
      <c r="AP115" s="27" t="str">
        <f t="shared" ca="1" si="47"/>
        <v/>
      </c>
      <c r="AQ115" s="87" t="str">
        <f t="shared" ca="1" si="48"/>
        <v/>
      </c>
      <c r="AR115" s="27" t="str">
        <f t="shared" ca="1" si="49"/>
        <v/>
      </c>
      <c r="AS115" s="83" t="str">
        <f t="shared" si="50"/>
        <v/>
      </c>
      <c r="AT115" s="30" t="str">
        <f t="shared" si="51"/>
        <v/>
      </c>
      <c r="AU115" s="85" t="str">
        <f t="shared" si="52"/>
        <v/>
      </c>
      <c r="AV115" s="30" t="str">
        <f t="shared" si="53"/>
        <v/>
      </c>
      <c r="AW115" s="87" t="str">
        <f t="shared" ca="1" si="54"/>
        <v/>
      </c>
      <c r="AX115" s="27" t="str">
        <f t="shared" ca="1" si="55"/>
        <v/>
      </c>
      <c r="AY115" s="166" t="str">
        <f t="shared" si="56"/>
        <v/>
      </c>
      <c r="AZ115" s="27" t="str">
        <f t="shared" si="57"/>
        <v/>
      </c>
      <c r="BA115" s="174"/>
      <c r="BB115" s="89" t="str">
        <f t="shared" ca="1" si="58"/>
        <v/>
      </c>
      <c r="BC115" s="116" t="str">
        <f t="shared" ca="1" si="59"/>
        <v/>
      </c>
      <c r="BD115" s="117" t="str">
        <f t="shared" ca="1" si="60"/>
        <v/>
      </c>
      <c r="BE115" s="118" t="str">
        <f t="shared" ca="1" si="61"/>
        <v/>
      </c>
      <c r="BG115" s="28" t="str">
        <f t="shared" ca="1" si="43"/>
        <v/>
      </c>
    </row>
    <row r="116" spans="1:59" s="27" customFormat="1" ht="14.25" customHeight="1" x14ac:dyDescent="0.25">
      <c r="A116" s="76" t="str">
        <f t="shared" ca="1" si="44"/>
        <v/>
      </c>
      <c r="B116" s="119"/>
      <c r="C116" s="119" t="s">
        <v>35</v>
      </c>
      <c r="D116" s="119" t="s">
        <v>35</v>
      </c>
      <c r="E116" s="119" t="s">
        <v>163</v>
      </c>
      <c r="F116" s="119"/>
      <c r="G116" s="119"/>
      <c r="H116" s="119"/>
      <c r="I116" s="119"/>
      <c r="J116" s="119"/>
      <c r="L116" s="120">
        <v>623</v>
      </c>
      <c r="M116" s="213" t="str">
        <f t="shared" si="63"/>
        <v/>
      </c>
      <c r="N116" s="121"/>
      <c r="O116" s="121"/>
      <c r="Y116" s="207"/>
      <c r="Z116" s="91">
        <v>1</v>
      </c>
      <c r="AB116" s="172"/>
      <c r="AC116" s="173"/>
      <c r="AD116" s="91">
        <f t="shared" si="62"/>
        <v>-1</v>
      </c>
      <c r="AE116" s="27">
        <f t="shared" si="62"/>
        <v>-1</v>
      </c>
      <c r="AF116" s="27">
        <f t="shared" si="62"/>
        <v>-1</v>
      </c>
      <c r="AG116" s="175"/>
      <c r="AH116" s="176"/>
      <c r="AI116" s="176"/>
      <c r="AJ116" s="175"/>
      <c r="AK116" s="176"/>
      <c r="AL116" s="176"/>
      <c r="AM116" s="207">
        <f t="shared" si="45"/>
        <v>3</v>
      </c>
      <c r="AN116" s="27" t="str">
        <f>IF($AM117&gt;$AM116, IFERROR(MATCH($AM116, $AM117:$AM$146, 0)-1, ROW($AN$146)-ROW()), "")</f>
        <v/>
      </c>
      <c r="AO116" s="91" t="str">
        <f t="shared" ca="1" si="46"/>
        <v/>
      </c>
      <c r="AP116" s="27" t="str">
        <f t="shared" ca="1" si="47"/>
        <v/>
      </c>
      <c r="AQ116" s="87" t="str">
        <f t="shared" ca="1" si="48"/>
        <v/>
      </c>
      <c r="AR116" s="27" t="str">
        <f t="shared" ca="1" si="49"/>
        <v/>
      </c>
      <c r="AS116" s="83" t="str">
        <f t="shared" si="50"/>
        <v/>
      </c>
      <c r="AT116" s="30" t="str">
        <f t="shared" si="51"/>
        <v/>
      </c>
      <c r="AU116" s="85" t="str">
        <f t="shared" si="52"/>
        <v/>
      </c>
      <c r="AV116" s="30" t="str">
        <f t="shared" si="53"/>
        <v/>
      </c>
      <c r="AW116" s="87" t="str">
        <f t="shared" ca="1" si="54"/>
        <v/>
      </c>
      <c r="AX116" s="27" t="str">
        <f t="shared" ca="1" si="55"/>
        <v/>
      </c>
      <c r="AY116" s="166" t="str">
        <f t="shared" si="56"/>
        <v/>
      </c>
      <c r="AZ116" s="27" t="str">
        <f t="shared" si="57"/>
        <v/>
      </c>
      <c r="BA116" s="174"/>
      <c r="BB116" s="89" t="str">
        <f t="shared" ca="1" si="58"/>
        <v/>
      </c>
      <c r="BC116" s="116" t="str">
        <f t="shared" ca="1" si="59"/>
        <v/>
      </c>
      <c r="BD116" s="117" t="str">
        <f t="shared" ca="1" si="60"/>
        <v/>
      </c>
      <c r="BE116" s="118" t="str">
        <f t="shared" ca="1" si="61"/>
        <v/>
      </c>
      <c r="BG116" s="28" t="str">
        <f t="shared" ca="1" si="43"/>
        <v/>
      </c>
    </row>
    <row r="117" spans="1:59" s="27" customFormat="1" ht="14.25" customHeight="1" x14ac:dyDescent="0.25">
      <c r="A117" s="76" t="str">
        <f t="shared" ca="1" si="44"/>
        <v/>
      </c>
      <c r="B117" s="119"/>
      <c r="C117" s="119" t="s">
        <v>35</v>
      </c>
      <c r="D117" s="119" t="s">
        <v>35</v>
      </c>
      <c r="E117" s="119" t="s">
        <v>164</v>
      </c>
      <c r="F117" s="119"/>
      <c r="G117" s="119"/>
      <c r="H117" s="119"/>
      <c r="I117" s="119"/>
      <c r="J117" s="119"/>
      <c r="L117" s="120">
        <v>624</v>
      </c>
      <c r="M117" s="213" t="str">
        <f t="shared" si="63"/>
        <v/>
      </c>
      <c r="N117" s="121"/>
      <c r="O117" s="121"/>
      <c r="Y117" s="207"/>
      <c r="Z117" s="91"/>
      <c r="AB117" s="172"/>
      <c r="AC117" s="173"/>
      <c r="AD117" s="91">
        <f t="shared" ref="AD117:AF146" si="64">IF(AD$3, 0, -1)</f>
        <v>-1</v>
      </c>
      <c r="AE117" s="27">
        <f t="shared" si="64"/>
        <v>-1</v>
      </c>
      <c r="AF117" s="27">
        <f t="shared" si="64"/>
        <v>-1</v>
      </c>
      <c r="AG117" s="91"/>
      <c r="AJ117" s="91"/>
      <c r="AM117" s="207">
        <f t="shared" si="45"/>
        <v>3</v>
      </c>
      <c r="AN117" s="27" t="str">
        <f>IF($AM118&gt;$AM117, IFERROR(MATCH($AM117, $AM118:$AM$146, 0)-1, ROW($AN$146)-ROW()), "")</f>
        <v/>
      </c>
      <c r="AO117" s="91" t="str">
        <f t="shared" ca="1" si="46"/>
        <v/>
      </c>
      <c r="AP117" s="27" t="str">
        <f t="shared" ca="1" si="47"/>
        <v/>
      </c>
      <c r="AQ117" s="87" t="str">
        <f t="shared" ca="1" si="48"/>
        <v/>
      </c>
      <c r="AR117" s="27" t="str">
        <f t="shared" ca="1" si="49"/>
        <v/>
      </c>
      <c r="AS117" s="83" t="str">
        <f t="shared" si="50"/>
        <v/>
      </c>
      <c r="AT117" s="30" t="str">
        <f t="shared" si="51"/>
        <v/>
      </c>
      <c r="AU117" s="85" t="str">
        <f t="shared" si="52"/>
        <v/>
      </c>
      <c r="AV117" s="30" t="str">
        <f t="shared" si="53"/>
        <v/>
      </c>
      <c r="AW117" s="87" t="str">
        <f t="shared" ca="1" si="54"/>
        <v/>
      </c>
      <c r="AX117" s="27" t="str">
        <f t="shared" ca="1" si="55"/>
        <v/>
      </c>
      <c r="AY117" s="166" t="str">
        <f t="shared" si="56"/>
        <v/>
      </c>
      <c r="AZ117" s="27" t="str">
        <f t="shared" si="57"/>
        <v/>
      </c>
      <c r="BA117" s="174"/>
      <c r="BB117" s="89" t="str">
        <f t="shared" ca="1" si="58"/>
        <v/>
      </c>
      <c r="BC117" s="116" t="str">
        <f t="shared" ca="1" si="59"/>
        <v/>
      </c>
      <c r="BD117" s="117" t="str">
        <f t="shared" ca="1" si="60"/>
        <v/>
      </c>
      <c r="BE117" s="118" t="str">
        <f t="shared" ca="1" si="61"/>
        <v/>
      </c>
      <c r="BG117" s="28" t="str">
        <f t="shared" ca="1" si="43"/>
        <v/>
      </c>
    </row>
    <row r="118" spans="1:59" s="27" customFormat="1" ht="14.25" customHeight="1" x14ac:dyDescent="0.25">
      <c r="A118" s="76" t="str">
        <f t="shared" ca="1" si="44"/>
        <v/>
      </c>
      <c r="B118" s="119"/>
      <c r="C118" s="119" t="s">
        <v>35</v>
      </c>
      <c r="D118" s="119" t="s">
        <v>389</v>
      </c>
      <c r="E118" s="119"/>
      <c r="F118" s="119"/>
      <c r="G118" s="119"/>
      <c r="H118" s="119"/>
      <c r="I118" s="119"/>
      <c r="J118" s="119"/>
      <c r="L118" s="120">
        <v>630</v>
      </c>
      <c r="M118" s="213" t="str">
        <f t="shared" si="63"/>
        <v/>
      </c>
      <c r="N118" s="121"/>
      <c r="O118" s="121"/>
      <c r="Y118" s="207"/>
      <c r="Z118" s="91"/>
      <c r="AB118" s="172"/>
      <c r="AC118" s="173"/>
      <c r="AD118" s="91">
        <f t="shared" si="64"/>
        <v>-1</v>
      </c>
      <c r="AE118" s="27">
        <f t="shared" si="64"/>
        <v>-1</v>
      </c>
      <c r="AF118" s="27">
        <f t="shared" si="64"/>
        <v>-1</v>
      </c>
      <c r="AG118" s="91"/>
      <c r="AJ118" s="91"/>
      <c r="AM118" s="207">
        <f t="shared" si="45"/>
        <v>2</v>
      </c>
      <c r="AN118" s="27" t="str">
        <f>IF($AM119&gt;$AM118, IFERROR(MATCH($AM118, $AM119:$AM$146, 0)-1, ROW($AN$146)-ROW()), "")</f>
        <v/>
      </c>
      <c r="AO118" s="91" t="str">
        <f t="shared" ca="1" si="46"/>
        <v/>
      </c>
      <c r="AP118" s="27" t="str">
        <f t="shared" ca="1" si="47"/>
        <v/>
      </c>
      <c r="AQ118" s="87" t="str">
        <f t="shared" ca="1" si="48"/>
        <v/>
      </c>
      <c r="AR118" s="27" t="str">
        <f t="shared" ca="1" si="49"/>
        <v/>
      </c>
      <c r="AS118" s="83" t="str">
        <f t="shared" si="50"/>
        <v/>
      </c>
      <c r="AT118" s="30" t="str">
        <f t="shared" si="51"/>
        <v/>
      </c>
      <c r="AU118" s="85" t="str">
        <f t="shared" si="52"/>
        <v/>
      </c>
      <c r="AV118" s="30" t="str">
        <f t="shared" si="53"/>
        <v/>
      </c>
      <c r="AW118" s="87" t="str">
        <f t="shared" ca="1" si="54"/>
        <v/>
      </c>
      <c r="AX118" s="27" t="str">
        <f t="shared" ca="1" si="55"/>
        <v/>
      </c>
      <c r="AY118" s="166" t="str">
        <f t="shared" si="56"/>
        <v/>
      </c>
      <c r="AZ118" s="27" t="str">
        <f t="shared" si="57"/>
        <v/>
      </c>
      <c r="BA118" s="174"/>
      <c r="BB118" s="89" t="str">
        <f t="shared" ca="1" si="58"/>
        <v/>
      </c>
      <c r="BC118" s="116" t="str">
        <f t="shared" ca="1" si="59"/>
        <v/>
      </c>
      <c r="BD118" s="117" t="str">
        <f t="shared" ca="1" si="60"/>
        <v/>
      </c>
      <c r="BE118" s="118" t="str">
        <f t="shared" ca="1" si="61"/>
        <v/>
      </c>
      <c r="BG118" s="28" t="str">
        <f t="shared" ca="1" si="43"/>
        <v/>
      </c>
    </row>
    <row r="119" spans="1:59" s="27" customFormat="1" ht="28.5" customHeight="1" x14ac:dyDescent="0.25">
      <c r="A119" s="76" t="str">
        <f t="shared" ca="1" si="44"/>
        <v/>
      </c>
      <c r="B119" s="119"/>
      <c r="C119" s="119" t="s">
        <v>35</v>
      </c>
      <c r="D119" s="258" t="s">
        <v>127</v>
      </c>
      <c r="E119" s="258"/>
      <c r="F119" s="258"/>
      <c r="G119" s="258"/>
      <c r="H119" s="258"/>
      <c r="I119" s="258"/>
      <c r="J119" s="258"/>
      <c r="K119" s="258"/>
      <c r="L119" s="120" t="s">
        <v>21</v>
      </c>
      <c r="M119" s="213" t="str">
        <f t="shared" si="63"/>
        <v/>
      </c>
      <c r="N119" s="121"/>
      <c r="O119" s="121"/>
      <c r="Y119" s="207"/>
      <c r="Z119" s="91">
        <v>1</v>
      </c>
      <c r="AB119" s="172"/>
      <c r="AC119" s="173"/>
      <c r="AD119" s="91">
        <f t="shared" si="64"/>
        <v>-1</v>
      </c>
      <c r="AE119" s="27">
        <f t="shared" si="64"/>
        <v>-1</v>
      </c>
      <c r="AF119" s="27">
        <f t="shared" si="64"/>
        <v>-1</v>
      </c>
      <c r="AG119" s="172"/>
      <c r="AH119" s="173"/>
      <c r="AI119" s="173"/>
      <c r="AJ119" s="172"/>
      <c r="AK119" s="173"/>
      <c r="AL119" s="173"/>
      <c r="AM119" s="207">
        <f t="shared" si="45"/>
        <v>2</v>
      </c>
      <c r="AN119" s="27" t="str">
        <f>IF($AM120&gt;$AM119, IFERROR(MATCH($AM119, $AM120:$AM$146, 0)-1, ROW($AN$146)-ROW()), "")</f>
        <v/>
      </c>
      <c r="AO119" s="91" t="str">
        <f t="shared" ca="1" si="46"/>
        <v/>
      </c>
      <c r="AP119" s="27" t="str">
        <f t="shared" ca="1" si="47"/>
        <v/>
      </c>
      <c r="AQ119" s="87" t="str">
        <f t="shared" ca="1" si="48"/>
        <v/>
      </c>
      <c r="AR119" s="27" t="str">
        <f t="shared" ca="1" si="49"/>
        <v/>
      </c>
      <c r="AS119" s="83" t="str">
        <f t="shared" si="50"/>
        <v/>
      </c>
      <c r="AT119" s="30" t="str">
        <f t="shared" si="51"/>
        <v/>
      </c>
      <c r="AU119" s="85" t="str">
        <f t="shared" si="52"/>
        <v/>
      </c>
      <c r="AV119" s="30" t="str">
        <f t="shared" si="53"/>
        <v/>
      </c>
      <c r="AW119" s="87" t="str">
        <f t="shared" ca="1" si="54"/>
        <v/>
      </c>
      <c r="AX119" s="27" t="str">
        <f t="shared" ca="1" si="55"/>
        <v/>
      </c>
      <c r="AY119" s="166" t="str">
        <f t="shared" si="56"/>
        <v/>
      </c>
      <c r="AZ119" s="27" t="str">
        <f t="shared" si="57"/>
        <v/>
      </c>
      <c r="BA119" s="174"/>
      <c r="BB119" s="89" t="str">
        <f t="shared" ca="1" si="58"/>
        <v/>
      </c>
      <c r="BC119" s="116" t="str">
        <f t="shared" ca="1" si="59"/>
        <v/>
      </c>
      <c r="BD119" s="117" t="str">
        <f t="shared" ca="1" si="60"/>
        <v/>
      </c>
      <c r="BE119" s="118" t="str">
        <f t="shared" ca="1" si="61"/>
        <v/>
      </c>
      <c r="BG119" s="28" t="str">
        <f t="shared" ca="1" si="43"/>
        <v/>
      </c>
    </row>
    <row r="120" spans="1:59" s="27" customFormat="1" ht="14.25" customHeight="1" x14ac:dyDescent="0.25">
      <c r="A120" s="76" t="str">
        <f t="shared" ca="1" si="44"/>
        <v/>
      </c>
      <c r="B120" s="119"/>
      <c r="C120" s="119" t="s">
        <v>35</v>
      </c>
      <c r="D120" s="119" t="s">
        <v>56</v>
      </c>
      <c r="E120" s="119"/>
      <c r="F120" s="119"/>
      <c r="G120" s="119"/>
      <c r="H120" s="119"/>
      <c r="I120" s="119"/>
      <c r="J120" s="119"/>
      <c r="L120" s="120" t="s">
        <v>22</v>
      </c>
      <c r="M120" s="213" t="str">
        <f t="shared" si="63"/>
        <v/>
      </c>
      <c r="N120" s="121"/>
      <c r="O120" s="121"/>
      <c r="Y120" s="207"/>
      <c r="Z120" s="91">
        <v>1</v>
      </c>
      <c r="AB120" s="172"/>
      <c r="AC120" s="173"/>
      <c r="AD120" s="91">
        <f t="shared" si="64"/>
        <v>-1</v>
      </c>
      <c r="AE120" s="27">
        <f t="shared" si="64"/>
        <v>-1</v>
      </c>
      <c r="AF120" s="27">
        <f t="shared" si="64"/>
        <v>-1</v>
      </c>
      <c r="AG120" s="91"/>
      <c r="AJ120" s="91"/>
      <c r="AM120" s="207">
        <f t="shared" si="45"/>
        <v>2</v>
      </c>
      <c r="AN120" s="27" t="str">
        <f>IF($AM121&gt;$AM120, IFERROR(MATCH($AM120, $AM121:$AM$146, 0)-1, ROW($AN$146)-ROW()), "")</f>
        <v/>
      </c>
      <c r="AO120" s="91" t="str">
        <f t="shared" ca="1" si="46"/>
        <v/>
      </c>
      <c r="AP120" s="27" t="str">
        <f t="shared" ca="1" si="47"/>
        <v/>
      </c>
      <c r="AQ120" s="87" t="str">
        <f t="shared" ca="1" si="48"/>
        <v/>
      </c>
      <c r="AR120" s="27" t="str">
        <f t="shared" ca="1" si="49"/>
        <v/>
      </c>
      <c r="AS120" s="83" t="str">
        <f t="shared" si="50"/>
        <v/>
      </c>
      <c r="AT120" s="30" t="str">
        <f t="shared" si="51"/>
        <v/>
      </c>
      <c r="AU120" s="85" t="str">
        <f t="shared" si="52"/>
        <v/>
      </c>
      <c r="AV120" s="30" t="str">
        <f t="shared" si="53"/>
        <v/>
      </c>
      <c r="AW120" s="87" t="str">
        <f t="shared" ca="1" si="54"/>
        <v/>
      </c>
      <c r="AX120" s="27" t="str">
        <f t="shared" ca="1" si="55"/>
        <v/>
      </c>
      <c r="AY120" s="166" t="str">
        <f t="shared" si="56"/>
        <v/>
      </c>
      <c r="AZ120" s="27" t="str">
        <f t="shared" si="57"/>
        <v/>
      </c>
      <c r="BA120" s="174"/>
      <c r="BB120" s="89" t="str">
        <f t="shared" ca="1" si="58"/>
        <v/>
      </c>
      <c r="BC120" s="116" t="str">
        <f t="shared" ca="1" si="59"/>
        <v/>
      </c>
      <c r="BD120" s="117" t="str">
        <f t="shared" ca="1" si="60"/>
        <v/>
      </c>
      <c r="BE120" s="118" t="str">
        <f t="shared" ca="1" si="61"/>
        <v/>
      </c>
      <c r="BG120" s="28" t="str">
        <f t="shared" ca="1" si="43"/>
        <v/>
      </c>
    </row>
    <row r="121" spans="1:59" s="27" customFormat="1" ht="14.25" customHeight="1" x14ac:dyDescent="0.25">
      <c r="A121" s="76" t="str">
        <f t="shared" ca="1" si="44"/>
        <v/>
      </c>
      <c r="B121" s="119"/>
      <c r="C121" s="119" t="s">
        <v>35</v>
      </c>
      <c r="D121" s="119" t="s">
        <v>4</v>
      </c>
      <c r="E121" s="119"/>
      <c r="F121" s="119"/>
      <c r="G121" s="119"/>
      <c r="H121" s="119"/>
      <c r="I121" s="119"/>
      <c r="J121" s="119"/>
      <c r="L121" s="120" t="s">
        <v>23</v>
      </c>
      <c r="M121" s="213" t="str">
        <f t="shared" si="63"/>
        <v/>
      </c>
      <c r="N121" s="121"/>
      <c r="O121" s="121"/>
      <c r="Y121" s="207"/>
      <c r="Z121" s="91"/>
      <c r="AB121" s="172"/>
      <c r="AC121" s="173"/>
      <c r="AD121" s="91">
        <f t="shared" si="64"/>
        <v>-1</v>
      </c>
      <c r="AE121" s="27">
        <f t="shared" si="64"/>
        <v>-1</v>
      </c>
      <c r="AF121" s="27">
        <f t="shared" si="64"/>
        <v>-1</v>
      </c>
      <c r="AG121" s="91"/>
      <c r="AJ121" s="91"/>
      <c r="AM121" s="207">
        <f t="shared" si="45"/>
        <v>2</v>
      </c>
      <c r="AN121" s="27" t="str">
        <f>IF($AM122&gt;$AM121, IFERROR(MATCH($AM121, $AM122:$AM$146, 0)-1, ROW($AN$146)-ROW()), "")</f>
        <v/>
      </c>
      <c r="AO121" s="91" t="str">
        <f t="shared" ca="1" si="46"/>
        <v/>
      </c>
      <c r="AP121" s="27" t="str">
        <f t="shared" ca="1" si="47"/>
        <v/>
      </c>
      <c r="AQ121" s="87" t="str">
        <f t="shared" ca="1" si="48"/>
        <v/>
      </c>
      <c r="AR121" s="27" t="str">
        <f t="shared" ca="1" si="49"/>
        <v/>
      </c>
      <c r="AS121" s="83" t="str">
        <f t="shared" si="50"/>
        <v/>
      </c>
      <c r="AT121" s="30" t="str">
        <f t="shared" si="51"/>
        <v/>
      </c>
      <c r="AU121" s="85" t="str">
        <f t="shared" si="52"/>
        <v/>
      </c>
      <c r="AV121" s="30" t="str">
        <f t="shared" si="53"/>
        <v/>
      </c>
      <c r="AW121" s="87" t="str">
        <f t="shared" ca="1" si="54"/>
        <v/>
      </c>
      <c r="AX121" s="27" t="str">
        <f t="shared" ca="1" si="55"/>
        <v/>
      </c>
      <c r="AY121" s="166" t="str">
        <f t="shared" si="56"/>
        <v/>
      </c>
      <c r="AZ121" s="27" t="str">
        <f t="shared" si="57"/>
        <v/>
      </c>
      <c r="BA121" s="174"/>
      <c r="BB121" s="89" t="str">
        <f t="shared" ca="1" si="58"/>
        <v/>
      </c>
      <c r="BC121" s="116" t="str">
        <f t="shared" ca="1" si="59"/>
        <v/>
      </c>
      <c r="BD121" s="117" t="str">
        <f t="shared" ca="1" si="60"/>
        <v/>
      </c>
      <c r="BE121" s="118" t="str">
        <f t="shared" ca="1" si="61"/>
        <v/>
      </c>
      <c r="BG121" s="28" t="str">
        <f t="shared" ca="1" si="43"/>
        <v/>
      </c>
    </row>
    <row r="122" spans="1:59" s="27" customFormat="1" ht="14.25" customHeight="1" x14ac:dyDescent="0.25">
      <c r="A122" s="76" t="str">
        <f t="shared" ca="1" si="44"/>
        <v/>
      </c>
      <c r="B122" s="119"/>
      <c r="C122" s="119" t="s">
        <v>35</v>
      </c>
      <c r="D122" s="119" t="s">
        <v>79</v>
      </c>
      <c r="E122" s="119"/>
      <c r="F122" s="119"/>
      <c r="G122" s="119"/>
      <c r="H122" s="119"/>
      <c r="I122" s="119"/>
      <c r="J122" s="119"/>
      <c r="L122" s="120">
        <v>649</v>
      </c>
      <c r="M122" s="213" t="str">
        <f t="shared" si="63"/>
        <v/>
      </c>
      <c r="N122" s="121"/>
      <c r="O122" s="121"/>
      <c r="Y122" s="207"/>
      <c r="Z122" s="91"/>
      <c r="AA122" s="27">
        <v>1</v>
      </c>
      <c r="AB122" s="172"/>
      <c r="AC122" s="173"/>
      <c r="AD122" s="91">
        <f t="shared" si="64"/>
        <v>-1</v>
      </c>
      <c r="AE122" s="27">
        <f t="shared" si="64"/>
        <v>-1</v>
      </c>
      <c r="AF122" s="27">
        <f t="shared" si="64"/>
        <v>-1</v>
      </c>
      <c r="AG122" s="91"/>
      <c r="AJ122" s="91"/>
      <c r="AM122" s="207">
        <f t="shared" si="45"/>
        <v>2</v>
      </c>
      <c r="AN122" s="27" t="str">
        <f>IF($AM123&gt;$AM122, IFERROR(MATCH($AM122, $AM123:$AM$146, 0)-1, ROW($AN$146)-ROW()), "")</f>
        <v/>
      </c>
      <c r="AO122" s="91" t="str">
        <f t="shared" ca="1" si="46"/>
        <v/>
      </c>
      <c r="AP122" s="27" t="str">
        <f t="shared" ca="1" si="47"/>
        <v/>
      </c>
      <c r="AQ122" s="87" t="str">
        <f t="shared" ca="1" si="48"/>
        <v/>
      </c>
      <c r="AR122" s="27" t="str">
        <f t="shared" ca="1" si="49"/>
        <v/>
      </c>
      <c r="AS122" s="83" t="str">
        <f t="shared" si="50"/>
        <v/>
      </c>
      <c r="AT122" s="30" t="str">
        <f t="shared" si="51"/>
        <v/>
      </c>
      <c r="AU122" s="85" t="str">
        <f t="shared" si="52"/>
        <v/>
      </c>
      <c r="AV122" s="30" t="str">
        <f t="shared" si="53"/>
        <v/>
      </c>
      <c r="AW122" s="87" t="str">
        <f t="shared" ca="1" si="54"/>
        <v/>
      </c>
      <c r="AX122" s="27" t="str">
        <f t="shared" ca="1" si="55"/>
        <v/>
      </c>
      <c r="AY122" s="166" t="str">
        <f t="shared" si="56"/>
        <v/>
      </c>
      <c r="AZ122" s="27" t="str">
        <f t="shared" si="57"/>
        <v/>
      </c>
      <c r="BA122" s="174"/>
      <c r="BB122" s="89" t="str">
        <f t="shared" ca="1" si="58"/>
        <v/>
      </c>
      <c r="BC122" s="116" t="str">
        <f t="shared" ca="1" si="59"/>
        <v/>
      </c>
      <c r="BD122" s="117" t="str">
        <f t="shared" ca="1" si="60"/>
        <v/>
      </c>
      <c r="BE122" s="118" t="str">
        <f t="shared" ca="1" si="61"/>
        <v/>
      </c>
      <c r="BG122" s="28" t="str">
        <f t="shared" ca="1" si="43"/>
        <v/>
      </c>
    </row>
    <row r="123" spans="1:59" s="27" customFormat="1" ht="14.25" customHeight="1" x14ac:dyDescent="0.25">
      <c r="A123" s="76" t="str">
        <f t="shared" ca="1" si="44"/>
        <v/>
      </c>
      <c r="B123" s="119"/>
      <c r="C123" s="119" t="s">
        <v>35</v>
      </c>
      <c r="D123" s="119" t="s">
        <v>25</v>
      </c>
      <c r="E123" s="119"/>
      <c r="F123" s="119"/>
      <c r="G123" s="119"/>
      <c r="H123" s="119"/>
      <c r="I123" s="119"/>
      <c r="J123" s="119"/>
      <c r="L123" s="120" t="s">
        <v>24</v>
      </c>
      <c r="M123" s="213" t="str">
        <f t="shared" si="63"/>
        <v/>
      </c>
      <c r="N123" s="121"/>
      <c r="O123" s="121"/>
      <c r="Y123" s="207"/>
      <c r="Z123" s="91">
        <v>1</v>
      </c>
      <c r="AB123" s="172"/>
      <c r="AC123" s="173"/>
      <c r="AD123" s="91">
        <f t="shared" si="64"/>
        <v>-1</v>
      </c>
      <c r="AE123" s="27">
        <f t="shared" si="64"/>
        <v>-1</v>
      </c>
      <c r="AF123" s="27">
        <f t="shared" si="64"/>
        <v>-1</v>
      </c>
      <c r="AG123" s="91"/>
      <c r="AJ123" s="91"/>
      <c r="AM123" s="207">
        <f t="shared" si="45"/>
        <v>2</v>
      </c>
      <c r="AN123" s="27" t="str">
        <f>IF($AM124&gt;$AM123, IFERROR(MATCH($AM123, $AM124:$AM$146, 0)-1, ROW($AN$146)-ROW()), "")</f>
        <v/>
      </c>
      <c r="AO123" s="91" t="str">
        <f t="shared" ca="1" si="46"/>
        <v/>
      </c>
      <c r="AP123" s="27" t="str">
        <f t="shared" ca="1" si="47"/>
        <v/>
      </c>
      <c r="AQ123" s="87" t="str">
        <f t="shared" ca="1" si="48"/>
        <v/>
      </c>
      <c r="AR123" s="27" t="str">
        <f t="shared" ca="1" si="49"/>
        <v/>
      </c>
      <c r="AS123" s="83" t="str">
        <f t="shared" si="50"/>
        <v/>
      </c>
      <c r="AT123" s="30" t="str">
        <f t="shared" si="51"/>
        <v/>
      </c>
      <c r="AU123" s="85" t="str">
        <f t="shared" si="52"/>
        <v/>
      </c>
      <c r="AV123" s="30" t="str">
        <f t="shared" si="53"/>
        <v/>
      </c>
      <c r="AW123" s="87" t="str">
        <f t="shared" ca="1" si="54"/>
        <v/>
      </c>
      <c r="AX123" s="27" t="str">
        <f t="shared" ca="1" si="55"/>
        <v/>
      </c>
      <c r="AY123" s="166" t="str">
        <f t="shared" si="56"/>
        <v/>
      </c>
      <c r="AZ123" s="27" t="str">
        <f t="shared" si="57"/>
        <v/>
      </c>
      <c r="BA123" s="174"/>
      <c r="BB123" s="89" t="str">
        <f t="shared" ca="1" si="58"/>
        <v/>
      </c>
      <c r="BC123" s="116" t="str">
        <f t="shared" ca="1" si="59"/>
        <v/>
      </c>
      <c r="BD123" s="117" t="str">
        <f t="shared" ca="1" si="60"/>
        <v/>
      </c>
      <c r="BE123" s="118" t="str">
        <f t="shared" ca="1" si="61"/>
        <v/>
      </c>
      <c r="BG123" s="28" t="str">
        <f t="shared" ca="1" si="43"/>
        <v/>
      </c>
    </row>
    <row r="124" spans="1:59" s="27" customFormat="1" ht="14.25" customHeight="1" x14ac:dyDescent="0.25">
      <c r="A124" s="76" t="str">
        <f t="shared" ca="1" si="44"/>
        <v/>
      </c>
      <c r="B124" s="119"/>
      <c r="C124" s="119" t="s">
        <v>57</v>
      </c>
      <c r="D124" s="119"/>
      <c r="E124" s="119"/>
      <c r="F124" s="119"/>
      <c r="G124" s="119"/>
      <c r="H124" s="119"/>
      <c r="I124" s="119"/>
      <c r="J124" s="119"/>
      <c r="L124" s="120">
        <v>9901</v>
      </c>
      <c r="M124" s="213">
        <f t="shared" si="63"/>
        <v>0</v>
      </c>
      <c r="N124" s="121">
        <f>N5-N78</f>
        <v>0</v>
      </c>
      <c r="O124" s="121">
        <f>O5-O78</f>
        <v>0</v>
      </c>
      <c r="Y124" s="207"/>
      <c r="Z124" s="91">
        <v>1</v>
      </c>
      <c r="AB124" s="172">
        <f>N5-N78</f>
        <v>0</v>
      </c>
      <c r="AC124" s="173">
        <f>O5-O78</f>
        <v>0</v>
      </c>
      <c r="AD124" s="91">
        <f t="shared" si="64"/>
        <v>-1</v>
      </c>
      <c r="AE124" s="27">
        <f t="shared" si="64"/>
        <v>-1</v>
      </c>
      <c r="AF124" s="27">
        <f t="shared" si="64"/>
        <v>-1</v>
      </c>
      <c r="AG124" s="91"/>
      <c r="AJ124" s="91"/>
      <c r="AM124" s="207">
        <f t="shared" si="45"/>
        <v>1</v>
      </c>
      <c r="AN124" s="27" t="str">
        <f>IF($AM125&gt;$AM124, IFERROR(MATCH($AM124, $AM125:$AM$146, 0)-1, ROW($AN$146)-ROW()), "")</f>
        <v/>
      </c>
      <c r="AO124" s="91" t="str">
        <f t="shared" ca="1" si="46"/>
        <v/>
      </c>
      <c r="AP124" s="27" t="str">
        <f t="shared" ca="1" si="47"/>
        <v/>
      </c>
      <c r="AQ124" s="87" t="str">
        <f t="shared" ca="1" si="48"/>
        <v/>
      </c>
      <c r="AR124" s="27" t="str">
        <f t="shared" ca="1" si="49"/>
        <v/>
      </c>
      <c r="AS124" s="83" t="str">
        <f t="shared" si="50"/>
        <v/>
      </c>
      <c r="AT124" s="30" t="str">
        <f t="shared" si="51"/>
        <v/>
      </c>
      <c r="AU124" s="85" t="str">
        <f t="shared" si="52"/>
        <v/>
      </c>
      <c r="AV124" s="30" t="str">
        <f t="shared" si="53"/>
        <v/>
      </c>
      <c r="AW124" s="87" t="str">
        <f t="shared" ca="1" si="54"/>
        <v/>
      </c>
      <c r="AX124" s="27" t="str">
        <f t="shared" ca="1" si="55"/>
        <v/>
      </c>
      <c r="AY124" s="166" t="str">
        <f t="shared" si="56"/>
        <v/>
      </c>
      <c r="AZ124" s="27" t="str">
        <f t="shared" si="57"/>
        <v/>
      </c>
      <c r="BA124" s="174"/>
      <c r="BB124" s="89" t="str">
        <f t="shared" ca="1" si="58"/>
        <v/>
      </c>
      <c r="BC124" s="116" t="str">
        <f t="shared" ca="1" si="59"/>
        <v/>
      </c>
      <c r="BD124" s="117" t="str">
        <f t="shared" ca="1" si="60"/>
        <v/>
      </c>
      <c r="BE124" s="118" t="str">
        <f t="shared" ca="1" si="61"/>
        <v/>
      </c>
      <c r="BG124" s="28" t="str">
        <f t="shared" ca="1" si="43"/>
        <v/>
      </c>
    </row>
    <row r="125" spans="1:59" s="27" customFormat="1" ht="14.25" customHeight="1" x14ac:dyDescent="0.25">
      <c r="A125" s="76" t="str">
        <f t="shared" ca="1" si="44"/>
        <v/>
      </c>
      <c r="B125" s="119"/>
      <c r="C125" s="119" t="s">
        <v>58</v>
      </c>
      <c r="D125" s="119"/>
      <c r="E125" s="119"/>
      <c r="F125" s="119"/>
      <c r="G125" s="119"/>
      <c r="H125" s="119"/>
      <c r="I125" s="119"/>
      <c r="J125" s="119"/>
      <c r="L125" s="120" t="s">
        <v>73</v>
      </c>
      <c r="M125" s="213">
        <f t="shared" si="63"/>
        <v>0</v>
      </c>
      <c r="N125" s="121">
        <f>SUM(N126,N130)</f>
        <v>0</v>
      </c>
      <c r="O125" s="121">
        <f>SUM(O126,O130)</f>
        <v>0</v>
      </c>
      <c r="Y125" s="207"/>
      <c r="Z125" s="91"/>
      <c r="AB125" s="172"/>
      <c r="AC125" s="173"/>
      <c r="AD125" s="91">
        <f t="shared" si="64"/>
        <v>-1</v>
      </c>
      <c r="AE125" s="27">
        <f t="shared" si="64"/>
        <v>-1</v>
      </c>
      <c r="AF125" s="27">
        <f t="shared" si="64"/>
        <v>-1</v>
      </c>
      <c r="AG125" s="91"/>
      <c r="AJ125" s="91"/>
      <c r="AM125" s="207">
        <f t="shared" si="45"/>
        <v>1</v>
      </c>
      <c r="AN125" s="27">
        <f>IF($AM126&gt;$AM125, IFERROR(MATCH($AM125, $AM126:$AM$146, 0)-1, ROW($AN$146)-ROW()), "")</f>
        <v>5</v>
      </c>
      <c r="AO125" s="91" t="str">
        <f t="shared" ca="1" si="46"/>
        <v/>
      </c>
      <c r="AP125" s="27" t="str">
        <f t="shared" ca="1" si="47"/>
        <v/>
      </c>
      <c r="AQ125" s="87" t="str">
        <f t="shared" ca="1" si="48"/>
        <v/>
      </c>
      <c r="AR125" s="27" t="str">
        <f t="shared" ca="1" si="49"/>
        <v/>
      </c>
      <c r="AS125" s="83" t="str">
        <f t="shared" si="50"/>
        <v/>
      </c>
      <c r="AT125" s="30" t="str">
        <f t="shared" si="51"/>
        <v/>
      </c>
      <c r="AU125" s="85" t="str">
        <f t="shared" si="52"/>
        <v/>
      </c>
      <c r="AV125" s="30" t="str">
        <f t="shared" si="53"/>
        <v/>
      </c>
      <c r="AW125" s="87" t="str">
        <f t="shared" ca="1" si="54"/>
        <v/>
      </c>
      <c r="AX125" s="27" t="str">
        <f t="shared" ca="1" si="55"/>
        <v/>
      </c>
      <c r="AY125" s="166" t="str">
        <f t="shared" si="56"/>
        <v/>
      </c>
      <c r="AZ125" s="27" t="str">
        <f t="shared" si="57"/>
        <v/>
      </c>
      <c r="BA125" s="174"/>
      <c r="BB125" s="89" t="str">
        <f t="shared" ca="1" si="58"/>
        <v/>
      </c>
      <c r="BC125" s="116" t="str">
        <f t="shared" ca="1" si="59"/>
        <v/>
      </c>
      <c r="BD125" s="117" t="str">
        <f t="shared" ca="1" si="60"/>
        <v/>
      </c>
      <c r="BE125" s="118" t="str">
        <f t="shared" ca="1" si="61"/>
        <v/>
      </c>
      <c r="BG125" s="28" t="str">
        <f t="shared" ca="1" si="43"/>
        <v/>
      </c>
    </row>
    <row r="126" spans="1:59" s="27" customFormat="1" ht="14.25" customHeight="1" x14ac:dyDescent="0.25">
      <c r="A126" s="76" t="str">
        <f t="shared" ca="1" si="44"/>
        <v/>
      </c>
      <c r="B126" s="119"/>
      <c r="C126" s="119" t="s">
        <v>35</v>
      </c>
      <c r="D126" s="119" t="s">
        <v>59</v>
      </c>
      <c r="E126" s="119"/>
      <c r="F126" s="119"/>
      <c r="G126" s="119"/>
      <c r="H126" s="119"/>
      <c r="I126" s="119"/>
      <c r="J126" s="119"/>
      <c r="L126" s="120">
        <v>75</v>
      </c>
      <c r="M126" s="213">
        <f t="shared" si="63"/>
        <v>0</v>
      </c>
      <c r="N126" s="121">
        <f>SUM(N127:N129)</f>
        <v>0</v>
      </c>
      <c r="O126" s="121">
        <f>SUM(O127:O129)</f>
        <v>0</v>
      </c>
      <c r="Y126" s="207"/>
      <c r="Z126" s="91"/>
      <c r="AB126" s="172"/>
      <c r="AC126" s="173"/>
      <c r="AD126" s="91">
        <f t="shared" si="64"/>
        <v>-1</v>
      </c>
      <c r="AE126" s="27">
        <f t="shared" si="64"/>
        <v>-1</v>
      </c>
      <c r="AF126" s="27">
        <f t="shared" si="64"/>
        <v>-1</v>
      </c>
      <c r="AG126" s="91"/>
      <c r="AJ126" s="91"/>
      <c r="AM126" s="207">
        <f t="shared" si="45"/>
        <v>2</v>
      </c>
      <c r="AN126" s="27">
        <f>IF($AM127&gt;$AM126, IFERROR(MATCH($AM126, $AM127:$AM$146, 0)-1, ROW($AN$146)-ROW()), "")</f>
        <v>3</v>
      </c>
      <c r="AO126" s="91" t="str">
        <f t="shared" ca="1" si="46"/>
        <v/>
      </c>
      <c r="AP126" s="27" t="str">
        <f t="shared" ca="1" si="47"/>
        <v/>
      </c>
      <c r="AQ126" s="87" t="str">
        <f t="shared" ca="1" si="48"/>
        <v/>
      </c>
      <c r="AR126" s="27" t="str">
        <f t="shared" ca="1" si="49"/>
        <v/>
      </c>
      <c r="AS126" s="83" t="str">
        <f t="shared" si="50"/>
        <v/>
      </c>
      <c r="AT126" s="30" t="str">
        <f t="shared" si="51"/>
        <v/>
      </c>
      <c r="AU126" s="85" t="str">
        <f t="shared" si="52"/>
        <v/>
      </c>
      <c r="AV126" s="30" t="str">
        <f t="shared" si="53"/>
        <v/>
      </c>
      <c r="AW126" s="87" t="str">
        <f t="shared" ca="1" si="54"/>
        <v/>
      </c>
      <c r="AX126" s="27" t="str">
        <f t="shared" ca="1" si="55"/>
        <v/>
      </c>
      <c r="AY126" s="166" t="str">
        <f t="shared" si="56"/>
        <v/>
      </c>
      <c r="AZ126" s="27" t="str">
        <f t="shared" si="57"/>
        <v/>
      </c>
      <c r="BA126" s="174"/>
      <c r="BB126" s="89" t="str">
        <f t="shared" ca="1" si="58"/>
        <v/>
      </c>
      <c r="BC126" s="116" t="str">
        <f t="shared" ca="1" si="59"/>
        <v/>
      </c>
      <c r="BD126" s="117" t="str">
        <f t="shared" ca="1" si="60"/>
        <v/>
      </c>
      <c r="BE126" s="118" t="str">
        <f t="shared" ca="1" si="61"/>
        <v/>
      </c>
      <c r="BG126" s="28" t="str">
        <f t="shared" ca="1" si="43"/>
        <v/>
      </c>
    </row>
    <row r="127" spans="1:59" s="27" customFormat="1" ht="14.25" customHeight="1" x14ac:dyDescent="0.25">
      <c r="A127" s="76" t="str">
        <f t="shared" ca="1" si="44"/>
        <v/>
      </c>
      <c r="B127" s="119"/>
      <c r="C127" s="119" t="s">
        <v>35</v>
      </c>
      <c r="D127" s="119" t="s">
        <v>35</v>
      </c>
      <c r="E127" s="119" t="s">
        <v>60</v>
      </c>
      <c r="F127" s="119"/>
      <c r="G127" s="119"/>
      <c r="H127" s="119"/>
      <c r="I127" s="119"/>
      <c r="J127" s="119"/>
      <c r="L127" s="120">
        <v>750</v>
      </c>
      <c r="M127" s="213" t="str">
        <f t="shared" si="63"/>
        <v/>
      </c>
      <c r="N127" s="121"/>
      <c r="O127" s="121"/>
      <c r="Y127" s="207"/>
      <c r="Z127" s="91"/>
      <c r="AB127" s="172"/>
      <c r="AC127" s="173"/>
      <c r="AD127" s="91">
        <f t="shared" si="64"/>
        <v>-1</v>
      </c>
      <c r="AE127" s="27">
        <f t="shared" si="64"/>
        <v>-1</v>
      </c>
      <c r="AF127" s="27">
        <f t="shared" si="64"/>
        <v>-1</v>
      </c>
      <c r="AG127" s="91"/>
      <c r="AJ127" s="91"/>
      <c r="AM127" s="207">
        <f t="shared" si="45"/>
        <v>3</v>
      </c>
      <c r="AN127" s="27" t="str">
        <f>IF($AM128&gt;$AM127, IFERROR(MATCH($AM127, $AM128:$AM$146, 0)-1, ROW($AN$146)-ROW()), "")</f>
        <v/>
      </c>
      <c r="AO127" s="91" t="str">
        <f t="shared" ca="1" si="46"/>
        <v/>
      </c>
      <c r="AP127" s="27" t="str">
        <f t="shared" ca="1" si="47"/>
        <v/>
      </c>
      <c r="AQ127" s="87" t="str">
        <f t="shared" ca="1" si="48"/>
        <v/>
      </c>
      <c r="AR127" s="27" t="str">
        <f t="shared" ca="1" si="49"/>
        <v/>
      </c>
      <c r="AS127" s="83" t="str">
        <f t="shared" si="50"/>
        <v/>
      </c>
      <c r="AT127" s="30" t="str">
        <f t="shared" si="51"/>
        <v/>
      </c>
      <c r="AU127" s="85" t="str">
        <f t="shared" si="52"/>
        <v/>
      </c>
      <c r="AV127" s="30" t="str">
        <f t="shared" si="53"/>
        <v/>
      </c>
      <c r="AW127" s="87" t="str">
        <f t="shared" ca="1" si="54"/>
        <v/>
      </c>
      <c r="AX127" s="27" t="str">
        <f t="shared" ca="1" si="55"/>
        <v/>
      </c>
      <c r="AY127" s="166" t="str">
        <f t="shared" si="56"/>
        <v/>
      </c>
      <c r="AZ127" s="27" t="str">
        <f t="shared" si="57"/>
        <v/>
      </c>
      <c r="BA127" s="174"/>
      <c r="BB127" s="89" t="str">
        <f t="shared" ca="1" si="58"/>
        <v/>
      </c>
      <c r="BC127" s="116" t="str">
        <f t="shared" ca="1" si="59"/>
        <v/>
      </c>
      <c r="BD127" s="117" t="str">
        <f t="shared" ca="1" si="60"/>
        <v/>
      </c>
      <c r="BE127" s="118" t="str">
        <f t="shared" ca="1" si="61"/>
        <v/>
      </c>
      <c r="BG127" s="28" t="str">
        <f t="shared" ca="1" si="43"/>
        <v/>
      </c>
    </row>
    <row r="128" spans="1:59" s="27" customFormat="1" ht="14.25" customHeight="1" x14ac:dyDescent="0.25">
      <c r="A128" s="76" t="str">
        <f t="shared" ca="1" si="44"/>
        <v/>
      </c>
      <c r="B128" s="119"/>
      <c r="C128" s="119" t="s">
        <v>35</v>
      </c>
      <c r="D128" s="119" t="s">
        <v>35</v>
      </c>
      <c r="E128" s="119" t="s">
        <v>61</v>
      </c>
      <c r="F128" s="119"/>
      <c r="G128" s="119"/>
      <c r="H128" s="119"/>
      <c r="I128" s="119"/>
      <c r="J128" s="119"/>
      <c r="L128" s="120">
        <v>751</v>
      </c>
      <c r="M128" s="213" t="str">
        <f t="shared" si="63"/>
        <v/>
      </c>
      <c r="N128" s="246"/>
      <c r="O128" s="121"/>
      <c r="Y128" s="207"/>
      <c r="Z128" s="91"/>
      <c r="AB128" s="172"/>
      <c r="AC128" s="173"/>
      <c r="AD128" s="91">
        <f t="shared" si="64"/>
        <v>-1</v>
      </c>
      <c r="AE128" s="27">
        <f t="shared" si="64"/>
        <v>-1</v>
      </c>
      <c r="AF128" s="27">
        <f t="shared" si="64"/>
        <v>-1</v>
      </c>
      <c r="AG128" s="91"/>
      <c r="AJ128" s="91"/>
      <c r="AM128" s="207">
        <f t="shared" si="45"/>
        <v>3</v>
      </c>
      <c r="AN128" s="27" t="str">
        <f>IF($AM129&gt;$AM128, IFERROR(MATCH($AM128, $AM129:$AM$146, 0)-1, ROW($AN$146)-ROW()), "")</f>
        <v/>
      </c>
      <c r="AO128" s="91" t="str">
        <f t="shared" ca="1" si="46"/>
        <v/>
      </c>
      <c r="AP128" s="27" t="str">
        <f t="shared" ca="1" si="47"/>
        <v/>
      </c>
      <c r="AQ128" s="87" t="str">
        <f t="shared" ca="1" si="48"/>
        <v/>
      </c>
      <c r="AR128" s="27" t="str">
        <f t="shared" ca="1" si="49"/>
        <v/>
      </c>
      <c r="AS128" s="83" t="str">
        <f t="shared" si="50"/>
        <v/>
      </c>
      <c r="AT128" s="30" t="str">
        <f t="shared" si="51"/>
        <v/>
      </c>
      <c r="AU128" s="85" t="str">
        <f t="shared" si="52"/>
        <v/>
      </c>
      <c r="AV128" s="30" t="str">
        <f t="shared" si="53"/>
        <v/>
      </c>
      <c r="AW128" s="87" t="str">
        <f t="shared" ca="1" si="54"/>
        <v/>
      </c>
      <c r="AX128" s="27" t="str">
        <f t="shared" ca="1" si="55"/>
        <v/>
      </c>
      <c r="AY128" s="166" t="str">
        <f t="shared" si="56"/>
        <v/>
      </c>
      <c r="AZ128" s="27" t="str">
        <f t="shared" si="57"/>
        <v/>
      </c>
      <c r="BA128" s="174"/>
      <c r="BB128" s="89" t="str">
        <f t="shared" ca="1" si="58"/>
        <v/>
      </c>
      <c r="BC128" s="116" t="str">
        <f t="shared" ca="1" si="59"/>
        <v/>
      </c>
      <c r="BD128" s="117" t="str">
        <f t="shared" ca="1" si="60"/>
        <v/>
      </c>
      <c r="BE128" s="118" t="str">
        <f t="shared" ca="1" si="61"/>
        <v/>
      </c>
      <c r="BG128" s="28" t="str">
        <f t="shared" ca="1" si="43"/>
        <v/>
      </c>
    </row>
    <row r="129" spans="1:59" s="27" customFormat="1" ht="14.25" customHeight="1" x14ac:dyDescent="0.25">
      <c r="A129" s="76" t="str">
        <f t="shared" ca="1" si="44"/>
        <v/>
      </c>
      <c r="B129" s="119"/>
      <c r="C129" s="119" t="s">
        <v>35</v>
      </c>
      <c r="D129" s="119" t="s">
        <v>35</v>
      </c>
      <c r="E129" s="119" t="s">
        <v>62</v>
      </c>
      <c r="F129" s="119"/>
      <c r="G129" s="119"/>
      <c r="H129" s="119"/>
      <c r="I129" s="119"/>
      <c r="J129" s="119"/>
      <c r="L129" s="120" t="s">
        <v>74</v>
      </c>
      <c r="M129" s="213" t="str">
        <f t="shared" si="63"/>
        <v/>
      </c>
      <c r="N129" s="121"/>
      <c r="O129" s="121"/>
      <c r="Y129" s="207"/>
      <c r="Z129" s="91"/>
      <c r="AB129" s="172"/>
      <c r="AC129" s="173"/>
      <c r="AD129" s="91">
        <f t="shared" si="64"/>
        <v>-1</v>
      </c>
      <c r="AE129" s="27">
        <f t="shared" si="64"/>
        <v>-1</v>
      </c>
      <c r="AF129" s="27">
        <f t="shared" si="64"/>
        <v>-1</v>
      </c>
      <c r="AG129" s="91"/>
      <c r="AJ129" s="91"/>
      <c r="AM129" s="207">
        <f t="shared" si="45"/>
        <v>3</v>
      </c>
      <c r="AN129" s="27" t="str">
        <f>IF($AM130&gt;$AM129, IFERROR(MATCH($AM129, $AM130:$AM$146, 0)-1, ROW($AN$146)-ROW()), "")</f>
        <v/>
      </c>
      <c r="AO129" s="91" t="str">
        <f t="shared" ca="1" si="46"/>
        <v/>
      </c>
      <c r="AP129" s="27" t="str">
        <f t="shared" ca="1" si="47"/>
        <v/>
      </c>
      <c r="AQ129" s="87" t="str">
        <f t="shared" ca="1" si="48"/>
        <v/>
      </c>
      <c r="AR129" s="27" t="str">
        <f t="shared" ca="1" si="49"/>
        <v/>
      </c>
      <c r="AS129" s="83" t="str">
        <f t="shared" si="50"/>
        <v/>
      </c>
      <c r="AT129" s="30" t="str">
        <f t="shared" si="51"/>
        <v/>
      </c>
      <c r="AU129" s="85" t="str">
        <f t="shared" si="52"/>
        <v/>
      </c>
      <c r="AV129" s="30" t="str">
        <f t="shared" si="53"/>
        <v/>
      </c>
      <c r="AW129" s="87" t="str">
        <f t="shared" ca="1" si="54"/>
        <v/>
      </c>
      <c r="AX129" s="27" t="str">
        <f t="shared" ca="1" si="55"/>
        <v/>
      </c>
      <c r="AY129" s="166" t="str">
        <f t="shared" si="56"/>
        <v/>
      </c>
      <c r="AZ129" s="27" t="str">
        <f t="shared" si="57"/>
        <v/>
      </c>
      <c r="BA129" s="174"/>
      <c r="BB129" s="89" t="str">
        <f t="shared" ca="1" si="58"/>
        <v/>
      </c>
      <c r="BC129" s="116" t="str">
        <f t="shared" ca="1" si="59"/>
        <v/>
      </c>
      <c r="BD129" s="117" t="str">
        <f t="shared" ca="1" si="60"/>
        <v/>
      </c>
      <c r="BE129" s="118" t="str">
        <f t="shared" ca="1" si="61"/>
        <v/>
      </c>
      <c r="BG129" s="28" t="str">
        <f t="shared" ca="1" si="43"/>
        <v/>
      </c>
    </row>
    <row r="130" spans="1:59" s="27" customFormat="1" ht="14.25" customHeight="1" x14ac:dyDescent="0.25">
      <c r="A130" s="76" t="str">
        <f t="shared" ca="1" si="44"/>
        <v/>
      </c>
      <c r="B130" s="119"/>
      <c r="C130" s="119" t="s">
        <v>35</v>
      </c>
      <c r="D130" s="119" t="s">
        <v>63</v>
      </c>
      <c r="E130" s="119"/>
      <c r="F130" s="119"/>
      <c r="G130" s="119"/>
      <c r="H130" s="119"/>
      <c r="I130" s="119"/>
      <c r="J130" s="119"/>
      <c r="L130" s="120" t="s">
        <v>75</v>
      </c>
      <c r="M130" s="213" t="str">
        <f t="shared" si="63"/>
        <v/>
      </c>
      <c r="N130" s="121"/>
      <c r="O130" s="121"/>
      <c r="Y130" s="207"/>
      <c r="Z130" s="91"/>
      <c r="AB130" s="172"/>
      <c r="AC130" s="173"/>
      <c r="AD130" s="91">
        <f t="shared" si="64"/>
        <v>-1</v>
      </c>
      <c r="AE130" s="27">
        <f t="shared" si="64"/>
        <v>-1</v>
      </c>
      <c r="AF130" s="27">
        <f t="shared" si="64"/>
        <v>-1</v>
      </c>
      <c r="AG130" s="91"/>
      <c r="AJ130" s="91"/>
      <c r="AM130" s="207">
        <f t="shared" si="45"/>
        <v>2</v>
      </c>
      <c r="AN130" s="27" t="str">
        <f>IF($AM131&gt;$AM130, IFERROR(MATCH($AM130, $AM131:$AM$146, 0)-1, ROW($AN$146)-ROW()), "")</f>
        <v/>
      </c>
      <c r="AO130" s="91" t="str">
        <f t="shared" ca="1" si="46"/>
        <v/>
      </c>
      <c r="AP130" s="27" t="str">
        <f t="shared" ca="1" si="47"/>
        <v/>
      </c>
      <c r="AQ130" s="87" t="str">
        <f t="shared" ca="1" si="48"/>
        <v/>
      </c>
      <c r="AR130" s="27" t="str">
        <f t="shared" ca="1" si="49"/>
        <v/>
      </c>
      <c r="AS130" s="83" t="str">
        <f t="shared" si="50"/>
        <v/>
      </c>
      <c r="AT130" s="30" t="str">
        <f t="shared" si="51"/>
        <v/>
      </c>
      <c r="AU130" s="85" t="str">
        <f t="shared" si="52"/>
        <v/>
      </c>
      <c r="AV130" s="30" t="str">
        <f t="shared" si="53"/>
        <v/>
      </c>
      <c r="AW130" s="87" t="str">
        <f t="shared" ca="1" si="54"/>
        <v/>
      </c>
      <c r="AX130" s="27" t="str">
        <f t="shared" ca="1" si="55"/>
        <v/>
      </c>
      <c r="AY130" s="166" t="str">
        <f t="shared" si="56"/>
        <v/>
      </c>
      <c r="AZ130" s="27" t="str">
        <f t="shared" si="57"/>
        <v/>
      </c>
      <c r="BA130" s="174"/>
      <c r="BB130" s="89" t="str">
        <f t="shared" ca="1" si="58"/>
        <v/>
      </c>
      <c r="BC130" s="116" t="str">
        <f t="shared" ca="1" si="59"/>
        <v/>
      </c>
      <c r="BD130" s="117" t="str">
        <f t="shared" ca="1" si="60"/>
        <v/>
      </c>
      <c r="BE130" s="118" t="str">
        <f t="shared" ca="1" si="61"/>
        <v/>
      </c>
      <c r="BG130" s="28" t="str">
        <f t="shared" ca="1" si="43"/>
        <v/>
      </c>
    </row>
    <row r="131" spans="1:59" s="27" customFormat="1" ht="14.25" customHeight="1" x14ac:dyDescent="0.25">
      <c r="A131" s="76" t="str">
        <f t="shared" ca="1" si="44"/>
        <v/>
      </c>
      <c r="B131" s="119"/>
      <c r="C131" s="119" t="s">
        <v>64</v>
      </c>
      <c r="D131" s="119"/>
      <c r="E131" s="119"/>
      <c r="F131" s="119"/>
      <c r="G131" s="119"/>
      <c r="H131" s="119"/>
      <c r="I131" s="119"/>
      <c r="J131" s="119"/>
      <c r="L131" s="120" t="s">
        <v>76</v>
      </c>
      <c r="M131" s="213">
        <f t="shared" ref="M131:M146" si="65">IF(_xlfn.CONCAT(N131:O131)&lt;&gt;"", SUM(N131:O131), "")</f>
        <v>0</v>
      </c>
      <c r="N131" s="121">
        <f>SUM(N132,N136)</f>
        <v>0</v>
      </c>
      <c r="O131" s="121">
        <f>SUM(O132,O136)</f>
        <v>0</v>
      </c>
      <c r="Y131" s="207"/>
      <c r="Z131" s="91"/>
      <c r="AB131" s="172"/>
      <c r="AC131" s="173"/>
      <c r="AD131" s="91">
        <f t="shared" si="64"/>
        <v>-1</v>
      </c>
      <c r="AE131" s="27">
        <f t="shared" si="64"/>
        <v>-1</v>
      </c>
      <c r="AF131" s="27">
        <f t="shared" si="64"/>
        <v>-1</v>
      </c>
      <c r="AG131" s="91"/>
      <c r="AJ131" s="91"/>
      <c r="AM131" s="207">
        <f t="shared" si="45"/>
        <v>1</v>
      </c>
      <c r="AN131" s="27">
        <f>IF($AM132&gt;$AM131, IFERROR(MATCH($AM131, $AM132:$AM$146, 0)-1, ROW($AN$146)-ROW()), "")</f>
        <v>5</v>
      </c>
      <c r="AO131" s="91" t="str">
        <f t="shared" ca="1" si="46"/>
        <v/>
      </c>
      <c r="AP131" s="27" t="str">
        <f t="shared" ca="1" si="47"/>
        <v/>
      </c>
      <c r="AQ131" s="87" t="str">
        <f t="shared" ca="1" si="48"/>
        <v/>
      </c>
      <c r="AR131" s="27" t="str">
        <f t="shared" ca="1" si="49"/>
        <v/>
      </c>
      <c r="AS131" s="83" t="str">
        <f t="shared" si="50"/>
        <v/>
      </c>
      <c r="AT131" s="30" t="str">
        <f t="shared" si="51"/>
        <v/>
      </c>
      <c r="AU131" s="85" t="str">
        <f t="shared" si="52"/>
        <v/>
      </c>
      <c r="AV131" s="30" t="str">
        <f t="shared" si="53"/>
        <v/>
      </c>
      <c r="AW131" s="87" t="str">
        <f t="shared" ca="1" si="54"/>
        <v/>
      </c>
      <c r="AX131" s="27" t="str">
        <f t="shared" ca="1" si="55"/>
        <v/>
      </c>
      <c r="AY131" s="166" t="str">
        <f t="shared" si="56"/>
        <v/>
      </c>
      <c r="AZ131" s="27" t="str">
        <f t="shared" si="57"/>
        <v/>
      </c>
      <c r="BA131" s="174"/>
      <c r="BB131" s="89" t="str">
        <f t="shared" ca="1" si="58"/>
        <v/>
      </c>
      <c r="BC131" s="116" t="str">
        <f t="shared" ca="1" si="59"/>
        <v/>
      </c>
      <c r="BD131" s="117" t="str">
        <f t="shared" ca="1" si="60"/>
        <v/>
      </c>
      <c r="BE131" s="118" t="str">
        <f t="shared" ca="1" si="61"/>
        <v/>
      </c>
      <c r="BG131" s="28" t="str">
        <f t="shared" ca="1" si="43"/>
        <v/>
      </c>
    </row>
    <row r="132" spans="1:59" s="27" customFormat="1" ht="14.25" customHeight="1" x14ac:dyDescent="0.25">
      <c r="A132" s="76" t="str">
        <f t="shared" ca="1" si="44"/>
        <v/>
      </c>
      <c r="B132" s="119"/>
      <c r="C132" s="119"/>
      <c r="D132" s="119" t="s">
        <v>65</v>
      </c>
      <c r="E132" s="119"/>
      <c r="F132" s="119"/>
      <c r="G132" s="119"/>
      <c r="H132" s="119"/>
      <c r="I132" s="119"/>
      <c r="J132" s="119"/>
      <c r="L132" s="120">
        <v>65</v>
      </c>
      <c r="M132" s="213">
        <f t="shared" si="65"/>
        <v>0</v>
      </c>
      <c r="N132" s="121">
        <f>SUM(N133:N135)</f>
        <v>0</v>
      </c>
      <c r="O132" s="121">
        <f>SUM(O133:O135)</f>
        <v>0</v>
      </c>
      <c r="Y132" s="207"/>
      <c r="Z132" s="91"/>
      <c r="AB132" s="172"/>
      <c r="AC132" s="173"/>
      <c r="AD132" s="91">
        <f t="shared" si="64"/>
        <v>-1</v>
      </c>
      <c r="AE132" s="27">
        <f t="shared" si="64"/>
        <v>-1</v>
      </c>
      <c r="AF132" s="27">
        <f t="shared" si="64"/>
        <v>-1</v>
      </c>
      <c r="AG132" s="91"/>
      <c r="AJ132" s="91"/>
      <c r="AM132" s="207">
        <f t="shared" si="45"/>
        <v>2</v>
      </c>
      <c r="AN132" s="27">
        <f>IF($AM133&gt;$AM132, IFERROR(MATCH($AM132, $AM133:$AM$146, 0)-1, ROW($AN$146)-ROW()), "")</f>
        <v>3</v>
      </c>
      <c r="AO132" s="91" t="str">
        <f t="shared" ca="1" si="46"/>
        <v/>
      </c>
      <c r="AP132" s="27" t="str">
        <f t="shared" ca="1" si="47"/>
        <v/>
      </c>
      <c r="AQ132" s="87" t="str">
        <f t="shared" ca="1" si="48"/>
        <v/>
      </c>
      <c r="AR132" s="27" t="str">
        <f t="shared" ca="1" si="49"/>
        <v/>
      </c>
      <c r="AS132" s="83" t="str">
        <f t="shared" si="50"/>
        <v/>
      </c>
      <c r="AT132" s="30" t="str">
        <f t="shared" si="51"/>
        <v/>
      </c>
      <c r="AU132" s="85" t="str">
        <f t="shared" si="52"/>
        <v/>
      </c>
      <c r="AV132" s="30" t="str">
        <f t="shared" si="53"/>
        <v/>
      </c>
      <c r="AW132" s="87" t="str">
        <f t="shared" ca="1" si="54"/>
        <v/>
      </c>
      <c r="AX132" s="27" t="str">
        <f t="shared" ca="1" si="55"/>
        <v/>
      </c>
      <c r="AY132" s="166" t="str">
        <f t="shared" si="56"/>
        <v/>
      </c>
      <c r="AZ132" s="27" t="str">
        <f t="shared" si="57"/>
        <v/>
      </c>
      <c r="BA132" s="174"/>
      <c r="BB132" s="89" t="str">
        <f t="shared" ca="1" si="58"/>
        <v/>
      </c>
      <c r="BC132" s="116" t="str">
        <f t="shared" ca="1" si="59"/>
        <v/>
      </c>
      <c r="BD132" s="117" t="str">
        <f t="shared" ca="1" si="60"/>
        <v/>
      </c>
      <c r="BE132" s="118" t="str">
        <f t="shared" ca="1" si="61"/>
        <v/>
      </c>
      <c r="BG132" s="28" t="str">
        <f t="shared" ca="1" si="43"/>
        <v/>
      </c>
    </row>
    <row r="133" spans="1:59" s="27" customFormat="1" ht="14.25" customHeight="1" x14ac:dyDescent="0.25">
      <c r="A133" s="76" t="str">
        <f t="shared" ca="1" si="44"/>
        <v/>
      </c>
      <c r="B133" s="119"/>
      <c r="C133" s="119"/>
      <c r="D133" s="119" t="s">
        <v>35</v>
      </c>
      <c r="E133" s="119" t="s">
        <v>66</v>
      </c>
      <c r="F133" s="119"/>
      <c r="G133" s="119"/>
      <c r="H133" s="119"/>
      <c r="I133" s="119"/>
      <c r="J133" s="119"/>
      <c r="L133" s="120">
        <v>650</v>
      </c>
      <c r="M133" s="213" t="str">
        <f t="shared" si="65"/>
        <v/>
      </c>
      <c r="N133" s="121"/>
      <c r="O133" s="121"/>
      <c r="Y133" s="207"/>
      <c r="Z133" s="91"/>
      <c r="AB133" s="172"/>
      <c r="AC133" s="173"/>
      <c r="AD133" s="91">
        <f t="shared" si="64"/>
        <v>-1</v>
      </c>
      <c r="AE133" s="27">
        <f t="shared" si="64"/>
        <v>-1</v>
      </c>
      <c r="AF133" s="27">
        <f t="shared" si="64"/>
        <v>-1</v>
      </c>
      <c r="AG133" s="91"/>
      <c r="AJ133" s="91"/>
      <c r="AM133" s="207">
        <f t="shared" si="45"/>
        <v>3</v>
      </c>
      <c r="AN133" s="27" t="str">
        <f>IF($AM134&gt;$AM133, IFERROR(MATCH($AM133, $AM134:$AM$146, 0)-1, ROW($AN$146)-ROW()), "")</f>
        <v/>
      </c>
      <c r="AO133" s="91" t="str">
        <f t="shared" ca="1" si="46"/>
        <v/>
      </c>
      <c r="AP133" s="27" t="str">
        <f t="shared" ca="1" si="47"/>
        <v/>
      </c>
      <c r="AQ133" s="87" t="str">
        <f t="shared" ca="1" si="48"/>
        <v/>
      </c>
      <c r="AR133" s="27" t="str">
        <f t="shared" ca="1" si="49"/>
        <v/>
      </c>
      <c r="AS133" s="83" t="str">
        <f t="shared" si="50"/>
        <v/>
      </c>
      <c r="AT133" s="30" t="str">
        <f t="shared" si="51"/>
        <v/>
      </c>
      <c r="AU133" s="85" t="str">
        <f t="shared" si="52"/>
        <v/>
      </c>
      <c r="AV133" s="30" t="str">
        <f t="shared" si="53"/>
        <v/>
      </c>
      <c r="AW133" s="87" t="str">
        <f t="shared" ca="1" si="54"/>
        <v/>
      </c>
      <c r="AX133" s="27" t="str">
        <f t="shared" ca="1" si="55"/>
        <v/>
      </c>
      <c r="AY133" s="166" t="str">
        <f t="shared" si="56"/>
        <v/>
      </c>
      <c r="AZ133" s="27" t="str">
        <f t="shared" si="57"/>
        <v/>
      </c>
      <c r="BA133" s="174"/>
      <c r="BB133" s="89" t="str">
        <f t="shared" ca="1" si="58"/>
        <v/>
      </c>
      <c r="BC133" s="116" t="str">
        <f t="shared" ca="1" si="59"/>
        <v/>
      </c>
      <c r="BD133" s="117" t="str">
        <f t="shared" ca="1" si="60"/>
        <v/>
      </c>
      <c r="BE133" s="118" t="str">
        <f t="shared" ca="1" si="61"/>
        <v/>
      </c>
      <c r="BG133" s="28" t="str">
        <f t="shared" ref="BG133:BG146" ca="1" si="66">IF($BB133&lt;&gt;"", $BB133, $BE133)</f>
        <v/>
      </c>
    </row>
    <row r="134" spans="1:59" s="27" customFormat="1" ht="28.5" customHeight="1" x14ac:dyDescent="0.25">
      <c r="A134" s="76" t="str">
        <f t="shared" ref="A134:A146" ca="1" si="67">IF(BB134&lt;&gt;"", "✘", "")</f>
        <v/>
      </c>
      <c r="B134" s="119"/>
      <c r="C134" s="119"/>
      <c r="D134" s="119" t="s">
        <v>35</v>
      </c>
      <c r="E134" s="258" t="s">
        <v>67</v>
      </c>
      <c r="F134" s="258"/>
      <c r="G134" s="258"/>
      <c r="H134" s="258"/>
      <c r="I134" s="258"/>
      <c r="J134" s="258"/>
      <c r="K134" s="258"/>
      <c r="L134" s="120">
        <v>651</v>
      </c>
      <c r="M134" s="213" t="str">
        <f t="shared" si="65"/>
        <v/>
      </c>
      <c r="N134" s="121"/>
      <c r="O134" s="121"/>
      <c r="Y134" s="207"/>
      <c r="Z134" s="91">
        <v>1</v>
      </c>
      <c r="AB134" s="172"/>
      <c r="AC134" s="173"/>
      <c r="AD134" s="91">
        <f t="shared" si="64"/>
        <v>-1</v>
      </c>
      <c r="AE134" s="27">
        <f t="shared" si="64"/>
        <v>-1</v>
      </c>
      <c r="AF134" s="27">
        <f t="shared" si="64"/>
        <v>-1</v>
      </c>
      <c r="AG134" s="91"/>
      <c r="AJ134" s="91"/>
      <c r="AM134" s="207">
        <f t="shared" ref="AM134:AM146" si="68">IF(C134&lt;&gt;"",1,IF(D134&lt;&gt;"",2,IF(E134&lt;&gt;"",3,IF(F134&lt;&gt;"",4,IF(G134&lt;&gt;"",5,IF(H134&lt;&gt;"",6,IF(I134&lt;&gt;"",7,IF(J134&lt;&gt;"",8))))))))</f>
        <v>3</v>
      </c>
      <c r="AN134" s="27" t="str">
        <f>IF($AM135&gt;$AM134, IFERROR(MATCH($AM134, $AM135:$AM$146, 0)-1, ROW($AN$146)-ROW()), "")</f>
        <v/>
      </c>
      <c r="AO134" s="91" t="str">
        <f t="shared" ref="AO134:AO146" ca="1" si="69">IF(AE134&lt;&gt;-1, IF(AB134&lt;&gt;"", AB134, IF($AN134&lt;&gt;"", SUMIF(OFFSET($AM134, 1, 0, $AN134), $AM134+1, OFFSET(N134, 1, 0, $AN134)), N134)), "")</f>
        <v/>
      </c>
      <c r="AP134" s="27" t="str">
        <f t="shared" ref="AP134:AP146" ca="1" si="70">IF(AF134&lt;&gt;-1, IF(AC134&lt;&gt;"", AC134, IF($AN134&lt;&gt;"", SUMIF(OFFSET($AM134, 1, 0, $AN134), $AM134+1, OFFSET(O134, 1, 0, $AN134)), O134)), "")</f>
        <v/>
      </c>
      <c r="AQ134" s="87" t="str">
        <f t="shared" ref="AQ134:AQ146" ca="1" si="71">IF(AO134&lt;&gt;0, AO134, N134)</f>
        <v/>
      </c>
      <c r="AR134" s="27" t="str">
        <f t="shared" ref="AR134:AR146" ca="1" si="72">IF(AP134&lt;&gt;0, AP134, O134)</f>
        <v/>
      </c>
      <c r="AS134" s="83" t="str">
        <f t="shared" ref="AS134:AS146" si="73">IF(AE134&lt;&gt;-1, IF(ISTEXT(N134), IFERROR(IF(SEARCH(".", N134)&lt;&gt;0, "| Veld '"&amp;AS$4&amp;ROW()&amp;"': "&amp;Fout_punt), "| Veld '"&amp;AS$4&amp;ROW()&amp;"': "&amp;Fout_geen_getal), IF(N134&lt;&gt;AQ134, "| Veld '"&amp;AS$4&amp;ROW()&amp;"': "&amp;Fout_som&amp;TEXT(AQ134,"#.##0,00 €")&amp;"  ", IF($AA134&lt;&gt;0, IF(N134&gt;0, "| Veld '"&amp;AS$4&amp;ROW()&amp;"': "&amp;Fout_positief, ""), IF($Z134&lt;&gt;1, IF(N134&lt;0, "| Veld '"&amp;AS$4&amp;ROW()&amp;"': "&amp;Fout_negatief, ""), "")))), "")</f>
        <v/>
      </c>
      <c r="AT134" s="30" t="str">
        <f t="shared" ref="AT134:AT146" si="74">IF(AF134&lt;&gt;-1, IF(ISTEXT(O134), IFERROR(IF(SEARCH(".", O134)&lt;&gt;0, "| Veld '"&amp;AT$4&amp;ROW()&amp;"': "&amp;Fout_punt), "| Veld '"&amp;AT$4&amp;ROW()&amp;"': "&amp;Fout_geen_getal), IF(O134&lt;&gt;AR134, "| Veld '"&amp;AT$4&amp;ROW()&amp;"': "&amp;Fout_som&amp;TEXT(AR134,"#.##0,00 €")&amp;"  ", IF($AA134&lt;&gt;0, IF(O134&gt;0, "| Veld '"&amp;AT$4&amp;ROW()&amp;"': "&amp;Fout_positief, ""), IF($Z134&lt;&gt;1, IF(O134&lt;0, "| Veld '"&amp;AT$4&amp;ROW()&amp;"': "&amp;Fout_negatief, ""), "")))), "")</f>
        <v/>
      </c>
      <c r="AU134" s="85" t="str">
        <f t="shared" ref="AU134:AU146" si="75">IF(AS134&lt;&gt;"", ROW(), "")</f>
        <v/>
      </c>
      <c r="AV134" s="30" t="str">
        <f t="shared" ref="AV134:AV146" si="76">IF(AT134&lt;&gt;"", ROW(), "")</f>
        <v/>
      </c>
      <c r="AW134" s="87" t="str">
        <f t="shared" ref="AW134:AW146" ca="1" si="77">IF(AO134&lt;&gt;AQ134, "| Veld '"&amp;AW$4&amp;ROW()&amp;"': "&amp;Info_lege_velden, "")</f>
        <v/>
      </c>
      <c r="AX134" s="27" t="str">
        <f t="shared" ref="AX134:AX146" ca="1" si="78">IF(AP134&lt;&gt;AR134, "| Veld '"&amp;AX$4&amp;ROW()&amp;"': "&amp;Info_lege_velden, "")</f>
        <v/>
      </c>
      <c r="AY134" s="166" t="str">
        <f t="shared" ref="AY134:AY146" si="79">IF(AE134&lt;0, IF(N134&lt;&gt;0, "| Veld '"&amp;AY$4&amp;ROW()&amp;"'"&amp;Fout_redundant, ""), "")</f>
        <v/>
      </c>
      <c r="AZ134" s="27" t="str">
        <f t="shared" ref="AZ134:AZ146" si="80">IF(AF134&lt;0, IF(O134&lt;&gt;0, "| Veld '"&amp;AZ$4&amp;ROW()&amp;"'"&amp;Fout_redundant, ""), "")</f>
        <v/>
      </c>
      <c r="BA134" s="174"/>
      <c r="BB134" s="89" t="str">
        <f t="shared" ref="BB134:BB146" ca="1" si="81">_xlfn.CONCAT(AS134:AT134,AW134:AX134,AY134:AZ134,AG134:AI134)</f>
        <v/>
      </c>
      <c r="BC134" s="116" t="str">
        <f t="shared" ref="BC134:BC146" ca="1" si="82">IF($AN134&lt;&gt;"", IF(SUMIF(OFFSET($AM134, 1, 0, $AN134), "&gt;"&amp;$AM134, OFFSET(AU134, 1, 0, $AN134))&lt;&gt;0, IFERROR( "| Veld '"&amp;BC$4&amp;ROW()&amp;"': "&amp;Waarschuwing_1&amp;_xlfn.TEXTJOIN(" &amp; ", TRUE, OFFSET(AU134,1,0,$AN134))&amp;" in kolom '"&amp;BC$4&amp;"'"&amp;Waarschuwing_2, "| Veld '"&amp;BC$4&amp;ROW()&amp;"': "&amp;Waarschuwing_legacy), ""), "")</f>
        <v/>
      </c>
      <c r="BD134" s="117" t="str">
        <f t="shared" ref="BD134:BD146" ca="1" si="83">IF($AN134&lt;&gt;"", IF(SUMIF(OFFSET($AM134, 1, 0, $AN134), "&gt;"&amp;$AM134, OFFSET(AV134, 1, 0, $AN134))&lt;&gt;0, IFERROR( "| Veld '"&amp;BD$4&amp;ROW()&amp;"': "&amp;Waarschuwing_1&amp;_xlfn.TEXTJOIN(" &amp; ", TRUE, OFFSET(AV134,1,0,$AN134))&amp;" in kolom '"&amp;BD$4&amp;"'"&amp;Waarschuwing_2, "| Veld '"&amp;BD$4&amp;ROW()&amp;"': "&amp;Waarschuwing_legacy), ""), "")</f>
        <v/>
      </c>
      <c r="BE134" s="118" t="str">
        <f t="shared" ref="BE134:BE146" ca="1" si="84">_xlfn.CONCAT(BC134:BD134, AJ134:AL134)</f>
        <v/>
      </c>
      <c r="BG134" s="28" t="str">
        <f t="shared" ca="1" si="66"/>
        <v/>
      </c>
    </row>
    <row r="135" spans="1:59" s="27" customFormat="1" ht="14.25" customHeight="1" x14ac:dyDescent="0.25">
      <c r="A135" s="76" t="str">
        <f t="shared" ca="1" si="67"/>
        <v/>
      </c>
      <c r="B135" s="119"/>
      <c r="C135" s="119"/>
      <c r="D135" s="119" t="s">
        <v>35</v>
      </c>
      <c r="E135" s="119" t="s">
        <v>68</v>
      </c>
      <c r="F135" s="119"/>
      <c r="G135" s="119"/>
      <c r="H135" s="119"/>
      <c r="I135" s="119"/>
      <c r="J135" s="119"/>
      <c r="L135" s="120" t="s">
        <v>77</v>
      </c>
      <c r="M135" s="213" t="str">
        <f t="shared" si="65"/>
        <v/>
      </c>
      <c r="N135" s="121"/>
      <c r="O135" s="121"/>
      <c r="Y135" s="207"/>
      <c r="Z135" s="91"/>
      <c r="AB135" s="172"/>
      <c r="AC135" s="173"/>
      <c r="AD135" s="91">
        <f t="shared" si="64"/>
        <v>-1</v>
      </c>
      <c r="AE135" s="27">
        <f t="shared" si="64"/>
        <v>-1</v>
      </c>
      <c r="AF135" s="27">
        <f t="shared" si="64"/>
        <v>-1</v>
      </c>
      <c r="AG135" s="91"/>
      <c r="AJ135" s="91"/>
      <c r="AM135" s="207">
        <f t="shared" si="68"/>
        <v>3</v>
      </c>
      <c r="AN135" s="27" t="str">
        <f>IF($AM136&gt;$AM135, IFERROR(MATCH($AM135, $AM136:$AM$146, 0)-1, ROW($AN$146)-ROW()), "")</f>
        <v/>
      </c>
      <c r="AO135" s="91" t="str">
        <f t="shared" ca="1" si="69"/>
        <v/>
      </c>
      <c r="AP135" s="27" t="str">
        <f t="shared" ca="1" si="70"/>
        <v/>
      </c>
      <c r="AQ135" s="87" t="str">
        <f t="shared" ca="1" si="71"/>
        <v/>
      </c>
      <c r="AR135" s="27" t="str">
        <f t="shared" ca="1" si="72"/>
        <v/>
      </c>
      <c r="AS135" s="83" t="str">
        <f t="shared" si="73"/>
        <v/>
      </c>
      <c r="AT135" s="30" t="str">
        <f t="shared" si="74"/>
        <v/>
      </c>
      <c r="AU135" s="85" t="str">
        <f t="shared" si="75"/>
        <v/>
      </c>
      <c r="AV135" s="30" t="str">
        <f t="shared" si="76"/>
        <v/>
      </c>
      <c r="AW135" s="87" t="str">
        <f t="shared" ca="1" si="77"/>
        <v/>
      </c>
      <c r="AX135" s="27" t="str">
        <f t="shared" ca="1" si="78"/>
        <v/>
      </c>
      <c r="AY135" s="166" t="str">
        <f t="shared" si="79"/>
        <v/>
      </c>
      <c r="AZ135" s="27" t="str">
        <f t="shared" si="80"/>
        <v/>
      </c>
      <c r="BA135" s="174"/>
      <c r="BB135" s="89" t="str">
        <f t="shared" ca="1" si="81"/>
        <v/>
      </c>
      <c r="BC135" s="116" t="str">
        <f t="shared" ca="1" si="82"/>
        <v/>
      </c>
      <c r="BD135" s="117" t="str">
        <f t="shared" ca="1" si="83"/>
        <v/>
      </c>
      <c r="BE135" s="118" t="str">
        <f t="shared" ca="1" si="84"/>
        <v/>
      </c>
      <c r="BG135" s="28" t="str">
        <f t="shared" ca="1" si="66"/>
        <v/>
      </c>
    </row>
    <row r="136" spans="1:59" s="27" customFormat="1" ht="14.25" customHeight="1" x14ac:dyDescent="0.25">
      <c r="A136" s="76" t="str">
        <f t="shared" ca="1" si="67"/>
        <v/>
      </c>
      <c r="B136" s="119"/>
      <c r="C136" s="119"/>
      <c r="D136" s="119" t="s">
        <v>69</v>
      </c>
      <c r="E136" s="119"/>
      <c r="F136" s="119"/>
      <c r="G136" s="119"/>
      <c r="H136" s="119"/>
      <c r="I136" s="119"/>
      <c r="J136" s="119"/>
      <c r="L136" s="120" t="s">
        <v>78</v>
      </c>
      <c r="M136" s="213" t="str">
        <f t="shared" si="65"/>
        <v/>
      </c>
      <c r="N136" s="121"/>
      <c r="O136" s="121"/>
      <c r="Y136" s="207"/>
      <c r="Z136" s="91"/>
      <c r="AB136" s="172"/>
      <c r="AC136" s="173"/>
      <c r="AD136" s="91">
        <f t="shared" si="64"/>
        <v>-1</v>
      </c>
      <c r="AE136" s="27">
        <f t="shared" si="64"/>
        <v>-1</v>
      </c>
      <c r="AF136" s="27">
        <f t="shared" si="64"/>
        <v>-1</v>
      </c>
      <c r="AG136" s="91"/>
      <c r="AJ136" s="91"/>
      <c r="AM136" s="207">
        <f t="shared" si="68"/>
        <v>2</v>
      </c>
      <c r="AN136" s="27" t="str">
        <f>IF($AM137&gt;$AM136, IFERROR(MATCH($AM136, $AM137:$AM$146, 0)-1, ROW($AN$146)-ROW()), "")</f>
        <v/>
      </c>
      <c r="AO136" s="91" t="str">
        <f t="shared" ca="1" si="69"/>
        <v/>
      </c>
      <c r="AP136" s="27" t="str">
        <f t="shared" ca="1" si="70"/>
        <v/>
      </c>
      <c r="AQ136" s="87" t="str">
        <f t="shared" ca="1" si="71"/>
        <v/>
      </c>
      <c r="AR136" s="27" t="str">
        <f t="shared" ca="1" si="72"/>
        <v/>
      </c>
      <c r="AS136" s="83" t="str">
        <f t="shared" si="73"/>
        <v/>
      </c>
      <c r="AT136" s="30" t="str">
        <f t="shared" si="74"/>
        <v/>
      </c>
      <c r="AU136" s="85" t="str">
        <f t="shared" si="75"/>
        <v/>
      </c>
      <c r="AV136" s="30" t="str">
        <f t="shared" si="76"/>
        <v/>
      </c>
      <c r="AW136" s="87" t="str">
        <f t="shared" ca="1" si="77"/>
        <v/>
      </c>
      <c r="AX136" s="27" t="str">
        <f t="shared" ca="1" si="78"/>
        <v/>
      </c>
      <c r="AY136" s="166" t="str">
        <f t="shared" si="79"/>
        <v/>
      </c>
      <c r="AZ136" s="27" t="str">
        <f t="shared" si="80"/>
        <v/>
      </c>
      <c r="BA136" s="174"/>
      <c r="BB136" s="89" t="str">
        <f t="shared" ca="1" si="81"/>
        <v/>
      </c>
      <c r="BC136" s="116" t="str">
        <f t="shared" ca="1" si="82"/>
        <v/>
      </c>
      <c r="BD136" s="117" t="str">
        <f t="shared" ca="1" si="83"/>
        <v/>
      </c>
      <c r="BE136" s="118" t="str">
        <f t="shared" ca="1" si="84"/>
        <v/>
      </c>
      <c r="BG136" s="28" t="str">
        <f t="shared" ca="1" si="66"/>
        <v/>
      </c>
    </row>
    <row r="137" spans="1:59" s="27" customFormat="1" ht="14.25" customHeight="1" x14ac:dyDescent="0.25">
      <c r="A137" s="76" t="str">
        <f t="shared" ca="1" si="67"/>
        <v/>
      </c>
      <c r="B137" s="119"/>
      <c r="C137" s="119" t="str">
        <f>"Winst (Verlies)"&amp;IF(Sjabloon_subsidiesoort="Werking", " van het boekjaar", "")&amp;" vóór belastingen (+)/(-)"</f>
        <v>Winst (Verlies) van het boekjaar vóór belastingen (+)/(-)</v>
      </c>
      <c r="D137" s="119"/>
      <c r="E137" s="119"/>
      <c r="F137" s="119"/>
      <c r="G137" s="119"/>
      <c r="H137" s="119"/>
      <c r="I137" s="119"/>
      <c r="J137" s="119"/>
      <c r="L137" s="120">
        <v>9903</v>
      </c>
      <c r="M137" s="213">
        <f t="shared" si="65"/>
        <v>0</v>
      </c>
      <c r="N137" s="121">
        <f>N124+N125-N131</f>
        <v>0</v>
      </c>
      <c r="O137" s="121">
        <f>O124+O125-O131</f>
        <v>0</v>
      </c>
      <c r="Y137" s="207"/>
      <c r="Z137" s="91">
        <v>1</v>
      </c>
      <c r="AB137" s="172">
        <f>N124+N125-N131</f>
        <v>0</v>
      </c>
      <c r="AC137" s="173">
        <f>O124+O125-O131</f>
        <v>0</v>
      </c>
      <c r="AD137" s="91">
        <f t="shared" si="64"/>
        <v>-1</v>
      </c>
      <c r="AE137" s="27">
        <f t="shared" si="64"/>
        <v>-1</v>
      </c>
      <c r="AF137" s="27">
        <f t="shared" si="64"/>
        <v>-1</v>
      </c>
      <c r="AG137" s="91"/>
      <c r="AJ137" s="91"/>
      <c r="AM137" s="207">
        <f t="shared" si="68"/>
        <v>1</v>
      </c>
      <c r="AN137" s="27">
        <f>IF($AM138&gt;$AM137, IFERROR(MATCH($AM137, $AM138:$AM$146, 0)-1, ROW($AN$146)-ROW()), "")</f>
        <v>5</v>
      </c>
      <c r="AO137" s="91" t="str">
        <f t="shared" ca="1" si="69"/>
        <v/>
      </c>
      <c r="AP137" s="27" t="str">
        <f t="shared" ca="1" si="70"/>
        <v/>
      </c>
      <c r="AQ137" s="87" t="str">
        <f t="shared" ca="1" si="71"/>
        <v/>
      </c>
      <c r="AR137" s="27" t="str">
        <f t="shared" ca="1" si="72"/>
        <v/>
      </c>
      <c r="AS137" s="83" t="str">
        <f t="shared" si="73"/>
        <v/>
      </c>
      <c r="AT137" s="30" t="str">
        <f t="shared" si="74"/>
        <v/>
      </c>
      <c r="AU137" s="85" t="str">
        <f t="shared" si="75"/>
        <v/>
      </c>
      <c r="AV137" s="30" t="str">
        <f t="shared" si="76"/>
        <v/>
      </c>
      <c r="AW137" s="87" t="str">
        <f t="shared" ca="1" si="77"/>
        <v/>
      </c>
      <c r="AX137" s="27" t="str">
        <f t="shared" ca="1" si="78"/>
        <v/>
      </c>
      <c r="AY137" s="166" t="str">
        <f t="shared" si="79"/>
        <v/>
      </c>
      <c r="AZ137" s="27" t="str">
        <f t="shared" si="80"/>
        <v/>
      </c>
      <c r="BA137" s="174"/>
      <c r="BB137" s="89" t="str">
        <f t="shared" ca="1" si="81"/>
        <v/>
      </c>
      <c r="BC137" s="116" t="str">
        <f t="shared" ca="1" si="82"/>
        <v/>
      </c>
      <c r="BD137" s="117" t="str">
        <f t="shared" ca="1" si="83"/>
        <v/>
      </c>
      <c r="BE137" s="118" t="str">
        <f t="shared" ca="1" si="84"/>
        <v/>
      </c>
      <c r="BG137" s="28" t="str">
        <f t="shared" ca="1" si="66"/>
        <v/>
      </c>
    </row>
    <row r="138" spans="1:59" s="27" customFormat="1" ht="14.25" customHeight="1" x14ac:dyDescent="0.25">
      <c r="A138" s="76" t="str">
        <f t="shared" ca="1" si="67"/>
        <v/>
      </c>
      <c r="B138" s="119"/>
      <c r="C138" s="119"/>
      <c r="D138" s="119" t="s">
        <v>142</v>
      </c>
      <c r="E138" s="119"/>
      <c r="F138" s="119"/>
      <c r="G138" s="119"/>
      <c r="H138" s="119"/>
      <c r="I138" s="119"/>
      <c r="J138" s="119"/>
      <c r="L138" s="120">
        <v>780</v>
      </c>
      <c r="M138" s="213" t="str">
        <f t="shared" si="65"/>
        <v/>
      </c>
      <c r="N138" s="121"/>
      <c r="O138" s="121"/>
      <c r="Y138" s="207"/>
      <c r="Z138" s="91"/>
      <c r="AB138" s="172"/>
      <c r="AC138" s="173"/>
      <c r="AD138" s="91">
        <f t="shared" si="64"/>
        <v>-1</v>
      </c>
      <c r="AE138" s="27">
        <f t="shared" si="64"/>
        <v>-1</v>
      </c>
      <c r="AF138" s="27">
        <f t="shared" si="64"/>
        <v>-1</v>
      </c>
      <c r="AG138" s="91"/>
      <c r="AJ138" s="91"/>
      <c r="AM138" s="207">
        <f t="shared" si="68"/>
        <v>2</v>
      </c>
      <c r="AN138" s="27" t="str">
        <f>IF($AM139&gt;$AM138, IFERROR(MATCH($AM138, $AM139:$AM$146, 0)-1, ROW($AN$146)-ROW()), "")</f>
        <v/>
      </c>
      <c r="AO138" s="91" t="str">
        <f t="shared" ca="1" si="69"/>
        <v/>
      </c>
      <c r="AP138" s="27" t="str">
        <f t="shared" ca="1" si="70"/>
        <v/>
      </c>
      <c r="AQ138" s="87" t="str">
        <f t="shared" ca="1" si="71"/>
        <v/>
      </c>
      <c r="AR138" s="27" t="str">
        <f t="shared" ca="1" si="72"/>
        <v/>
      </c>
      <c r="AS138" s="83" t="str">
        <f t="shared" si="73"/>
        <v/>
      </c>
      <c r="AT138" s="30" t="str">
        <f t="shared" si="74"/>
        <v/>
      </c>
      <c r="AU138" s="85" t="str">
        <f t="shared" si="75"/>
        <v/>
      </c>
      <c r="AV138" s="30" t="str">
        <f t="shared" si="76"/>
        <v/>
      </c>
      <c r="AW138" s="87" t="str">
        <f t="shared" ca="1" si="77"/>
        <v/>
      </c>
      <c r="AX138" s="27" t="str">
        <f t="shared" ca="1" si="78"/>
        <v/>
      </c>
      <c r="AY138" s="166" t="str">
        <f t="shared" si="79"/>
        <v/>
      </c>
      <c r="AZ138" s="27" t="str">
        <f t="shared" si="80"/>
        <v/>
      </c>
      <c r="BA138" s="174"/>
      <c r="BB138" s="89" t="str">
        <f t="shared" ca="1" si="81"/>
        <v/>
      </c>
      <c r="BC138" s="116" t="str">
        <f t="shared" ca="1" si="82"/>
        <v/>
      </c>
      <c r="BD138" s="117" t="str">
        <f t="shared" ca="1" si="83"/>
        <v/>
      </c>
      <c r="BE138" s="118" t="str">
        <f t="shared" ca="1" si="84"/>
        <v/>
      </c>
      <c r="BG138" s="28" t="str">
        <f t="shared" ca="1" si="66"/>
        <v/>
      </c>
    </row>
    <row r="139" spans="1:59" s="27" customFormat="1" ht="14.25" customHeight="1" x14ac:dyDescent="0.25">
      <c r="A139" s="76" t="str">
        <f t="shared" ca="1" si="67"/>
        <v/>
      </c>
      <c r="B139" s="119"/>
      <c r="C139" s="119"/>
      <c r="D139" s="119" t="s">
        <v>143</v>
      </c>
      <c r="E139" s="119"/>
      <c r="F139" s="119"/>
      <c r="G139" s="119"/>
      <c r="H139" s="119"/>
      <c r="I139" s="119"/>
      <c r="J139" s="119"/>
      <c r="L139" s="120">
        <v>680</v>
      </c>
      <c r="M139" s="213" t="str">
        <f t="shared" si="65"/>
        <v/>
      </c>
      <c r="N139" s="121"/>
      <c r="O139" s="121"/>
      <c r="Y139" s="207"/>
      <c r="Z139" s="91"/>
      <c r="AB139" s="172"/>
      <c r="AC139" s="173"/>
      <c r="AD139" s="91">
        <f t="shared" si="64"/>
        <v>-1</v>
      </c>
      <c r="AE139" s="27">
        <f t="shared" si="64"/>
        <v>-1</v>
      </c>
      <c r="AF139" s="27">
        <f t="shared" si="64"/>
        <v>-1</v>
      </c>
      <c r="AG139" s="91"/>
      <c r="AJ139" s="91"/>
      <c r="AM139" s="207">
        <f t="shared" si="68"/>
        <v>2</v>
      </c>
      <c r="AN139" s="27" t="str">
        <f>IF($AM140&gt;$AM139, IFERROR(MATCH($AM139, $AM140:$AM$146, 0)-1, ROW($AN$146)-ROW()), "")</f>
        <v/>
      </c>
      <c r="AO139" s="91" t="str">
        <f t="shared" ca="1" si="69"/>
        <v/>
      </c>
      <c r="AP139" s="27" t="str">
        <f t="shared" ca="1" si="70"/>
        <v/>
      </c>
      <c r="AQ139" s="87" t="str">
        <f t="shared" ca="1" si="71"/>
        <v/>
      </c>
      <c r="AR139" s="27" t="str">
        <f t="shared" ca="1" si="72"/>
        <v/>
      </c>
      <c r="AS139" s="83" t="str">
        <f t="shared" si="73"/>
        <v/>
      </c>
      <c r="AT139" s="30" t="str">
        <f t="shared" si="74"/>
        <v/>
      </c>
      <c r="AU139" s="85" t="str">
        <f t="shared" si="75"/>
        <v/>
      </c>
      <c r="AV139" s="30" t="str">
        <f t="shared" si="76"/>
        <v/>
      </c>
      <c r="AW139" s="87" t="str">
        <f t="shared" ca="1" si="77"/>
        <v/>
      </c>
      <c r="AX139" s="27" t="str">
        <f t="shared" ca="1" si="78"/>
        <v/>
      </c>
      <c r="AY139" s="166" t="str">
        <f t="shared" si="79"/>
        <v/>
      </c>
      <c r="AZ139" s="27" t="str">
        <f t="shared" si="80"/>
        <v/>
      </c>
      <c r="BA139" s="174"/>
      <c r="BB139" s="89" t="str">
        <f t="shared" ca="1" si="81"/>
        <v/>
      </c>
      <c r="BC139" s="116" t="str">
        <f t="shared" ca="1" si="82"/>
        <v/>
      </c>
      <c r="BD139" s="117" t="str">
        <f t="shared" ca="1" si="83"/>
        <v/>
      </c>
      <c r="BE139" s="118" t="str">
        <f t="shared" ca="1" si="84"/>
        <v/>
      </c>
      <c r="BG139" s="28" t="str">
        <f t="shared" ca="1" si="66"/>
        <v/>
      </c>
    </row>
    <row r="140" spans="1:59" s="27" customFormat="1" ht="14.25" customHeight="1" x14ac:dyDescent="0.25">
      <c r="A140" s="76" t="str">
        <f t="shared" ca="1" si="67"/>
        <v/>
      </c>
      <c r="B140" s="119"/>
      <c r="C140" s="119"/>
      <c r="D140" s="119" t="s">
        <v>144</v>
      </c>
      <c r="E140" s="119"/>
      <c r="F140" s="119"/>
      <c r="G140" s="119"/>
      <c r="H140" s="119"/>
      <c r="I140" s="119"/>
      <c r="J140" s="119"/>
      <c r="L140" s="120" t="s">
        <v>151</v>
      </c>
      <c r="M140" s="213">
        <f t="shared" si="65"/>
        <v>0</v>
      </c>
      <c r="N140" s="121">
        <f>N141-N142</f>
        <v>0</v>
      </c>
      <c r="O140" s="121">
        <f>O141-O142</f>
        <v>0</v>
      </c>
      <c r="Y140" s="207"/>
      <c r="Z140" s="91">
        <v>1</v>
      </c>
      <c r="AB140" s="172">
        <f>N141-N142</f>
        <v>0</v>
      </c>
      <c r="AC140" s="173">
        <f>O141-O142</f>
        <v>0</v>
      </c>
      <c r="AD140" s="91">
        <f t="shared" si="64"/>
        <v>-1</v>
      </c>
      <c r="AE140" s="27">
        <f t="shared" si="64"/>
        <v>-1</v>
      </c>
      <c r="AF140" s="27">
        <f t="shared" si="64"/>
        <v>-1</v>
      </c>
      <c r="AG140" s="91"/>
      <c r="AJ140" s="91"/>
      <c r="AM140" s="207">
        <f t="shared" si="68"/>
        <v>2</v>
      </c>
      <c r="AN140" s="27">
        <f>IF($AM141&gt;$AM140, IFERROR(MATCH($AM140, $AM141:$AM$146, 0)-1, ROW($AN$146)-ROW()), "")</f>
        <v>3</v>
      </c>
      <c r="AO140" s="91" t="str">
        <f t="shared" ca="1" si="69"/>
        <v/>
      </c>
      <c r="AP140" s="27" t="str">
        <f t="shared" ca="1" si="70"/>
        <v/>
      </c>
      <c r="AQ140" s="87" t="str">
        <f t="shared" ca="1" si="71"/>
        <v/>
      </c>
      <c r="AR140" s="27" t="str">
        <f t="shared" ca="1" si="72"/>
        <v/>
      </c>
      <c r="AS140" s="83" t="str">
        <f t="shared" si="73"/>
        <v/>
      </c>
      <c r="AT140" s="30" t="str">
        <f t="shared" si="74"/>
        <v/>
      </c>
      <c r="AU140" s="85" t="str">
        <f t="shared" si="75"/>
        <v/>
      </c>
      <c r="AV140" s="30" t="str">
        <f t="shared" si="76"/>
        <v/>
      </c>
      <c r="AW140" s="87" t="str">
        <f t="shared" ca="1" si="77"/>
        <v/>
      </c>
      <c r="AX140" s="27" t="str">
        <f t="shared" ca="1" si="78"/>
        <v/>
      </c>
      <c r="AY140" s="166" t="str">
        <f t="shared" si="79"/>
        <v/>
      </c>
      <c r="AZ140" s="27" t="str">
        <f t="shared" si="80"/>
        <v/>
      </c>
      <c r="BA140" s="174"/>
      <c r="BB140" s="89" t="str">
        <f t="shared" ca="1" si="81"/>
        <v/>
      </c>
      <c r="BC140" s="116" t="str">
        <f t="shared" ca="1" si="82"/>
        <v/>
      </c>
      <c r="BD140" s="117" t="str">
        <f t="shared" ca="1" si="83"/>
        <v/>
      </c>
      <c r="BE140" s="118" t="str">
        <f t="shared" ca="1" si="84"/>
        <v/>
      </c>
      <c r="BG140" s="28" t="str">
        <f t="shared" ca="1" si="66"/>
        <v/>
      </c>
    </row>
    <row r="141" spans="1:59" s="27" customFormat="1" ht="14.25" customHeight="1" x14ac:dyDescent="0.25">
      <c r="A141" s="76" t="str">
        <f t="shared" ca="1" si="67"/>
        <v/>
      </c>
      <c r="B141" s="119"/>
      <c r="C141" s="119" t="s">
        <v>35</v>
      </c>
      <c r="D141" s="119"/>
      <c r="E141" s="119" t="s">
        <v>145</v>
      </c>
      <c r="F141" s="119"/>
      <c r="G141" s="119"/>
      <c r="H141" s="119"/>
      <c r="I141" s="119"/>
      <c r="J141" s="119"/>
      <c r="L141" s="120" t="s">
        <v>152</v>
      </c>
      <c r="M141" s="213" t="str">
        <f t="shared" si="65"/>
        <v/>
      </c>
      <c r="N141" s="121"/>
      <c r="O141" s="121"/>
      <c r="Y141" s="207"/>
      <c r="Z141" s="91"/>
      <c r="AB141" s="172"/>
      <c r="AC141" s="173"/>
      <c r="AD141" s="91">
        <f t="shared" si="64"/>
        <v>-1</v>
      </c>
      <c r="AE141" s="27">
        <f t="shared" si="64"/>
        <v>-1</v>
      </c>
      <c r="AF141" s="27">
        <f t="shared" si="64"/>
        <v>-1</v>
      </c>
      <c r="AG141" s="91"/>
      <c r="AJ141" s="91"/>
      <c r="AM141" s="207">
        <f t="shared" si="68"/>
        <v>3</v>
      </c>
      <c r="AN141" s="27" t="str">
        <f>IF($AM142&gt;$AM141, IFERROR(MATCH($AM141, $AM142:$AM$146, 0)-1, ROW($AN$146)-ROW()), "")</f>
        <v/>
      </c>
      <c r="AO141" s="91" t="str">
        <f t="shared" ca="1" si="69"/>
        <v/>
      </c>
      <c r="AP141" s="27" t="str">
        <f t="shared" ca="1" si="70"/>
        <v/>
      </c>
      <c r="AQ141" s="87" t="str">
        <f t="shared" ca="1" si="71"/>
        <v/>
      </c>
      <c r="AR141" s="27" t="str">
        <f t="shared" ca="1" si="72"/>
        <v/>
      </c>
      <c r="AS141" s="83" t="str">
        <f t="shared" si="73"/>
        <v/>
      </c>
      <c r="AT141" s="30" t="str">
        <f t="shared" si="74"/>
        <v/>
      </c>
      <c r="AU141" s="85" t="str">
        <f t="shared" si="75"/>
        <v/>
      </c>
      <c r="AV141" s="30" t="str">
        <f t="shared" si="76"/>
        <v/>
      </c>
      <c r="AW141" s="87" t="str">
        <f t="shared" ca="1" si="77"/>
        <v/>
      </c>
      <c r="AX141" s="27" t="str">
        <f t="shared" ca="1" si="78"/>
        <v/>
      </c>
      <c r="AY141" s="166" t="str">
        <f t="shared" si="79"/>
        <v/>
      </c>
      <c r="AZ141" s="27" t="str">
        <f t="shared" si="80"/>
        <v/>
      </c>
      <c r="BA141" s="174"/>
      <c r="BB141" s="89" t="str">
        <f t="shared" ca="1" si="81"/>
        <v/>
      </c>
      <c r="BC141" s="116" t="str">
        <f t="shared" ca="1" si="82"/>
        <v/>
      </c>
      <c r="BD141" s="117" t="str">
        <f t="shared" ca="1" si="83"/>
        <v/>
      </c>
      <c r="BE141" s="118" t="str">
        <f t="shared" ca="1" si="84"/>
        <v/>
      </c>
      <c r="BG141" s="28" t="str">
        <f t="shared" ca="1" si="66"/>
        <v/>
      </c>
    </row>
    <row r="142" spans="1:59" s="27" customFormat="1" ht="14.25" customHeight="1" x14ac:dyDescent="0.25">
      <c r="A142" s="76" t="str">
        <f t="shared" ca="1" si="67"/>
        <v/>
      </c>
      <c r="B142" s="119"/>
      <c r="C142" s="119" t="s">
        <v>35</v>
      </c>
      <c r="D142" s="119"/>
      <c r="E142" s="119" t="s">
        <v>146</v>
      </c>
      <c r="F142" s="119"/>
      <c r="G142" s="119"/>
      <c r="H142" s="119"/>
      <c r="I142" s="119"/>
      <c r="J142" s="119"/>
      <c r="L142" s="120">
        <v>77</v>
      </c>
      <c r="M142" s="213" t="str">
        <f t="shared" si="65"/>
        <v/>
      </c>
      <c r="N142" s="121"/>
      <c r="O142" s="121"/>
      <c r="Y142" s="207"/>
      <c r="Z142" s="91"/>
      <c r="AB142" s="172"/>
      <c r="AC142" s="173"/>
      <c r="AD142" s="91">
        <f t="shared" si="64"/>
        <v>-1</v>
      </c>
      <c r="AE142" s="27">
        <f t="shared" si="64"/>
        <v>-1</v>
      </c>
      <c r="AF142" s="27">
        <f t="shared" si="64"/>
        <v>-1</v>
      </c>
      <c r="AG142" s="91"/>
      <c r="AJ142" s="91"/>
      <c r="AM142" s="207">
        <f t="shared" si="68"/>
        <v>3</v>
      </c>
      <c r="AN142" s="27" t="str">
        <f>IF($AM143&gt;$AM142, IFERROR(MATCH($AM142, $AM143:$AM$146, 0)-1, ROW($AN$146)-ROW()), "")</f>
        <v/>
      </c>
      <c r="AO142" s="91" t="str">
        <f t="shared" ca="1" si="69"/>
        <v/>
      </c>
      <c r="AP142" s="27" t="str">
        <f t="shared" ca="1" si="70"/>
        <v/>
      </c>
      <c r="AQ142" s="87" t="str">
        <f t="shared" ca="1" si="71"/>
        <v/>
      </c>
      <c r="AR142" s="27" t="str">
        <f t="shared" ca="1" si="72"/>
        <v/>
      </c>
      <c r="AS142" s="83" t="str">
        <f t="shared" si="73"/>
        <v/>
      </c>
      <c r="AT142" s="30" t="str">
        <f t="shared" si="74"/>
        <v/>
      </c>
      <c r="AU142" s="85" t="str">
        <f t="shared" si="75"/>
        <v/>
      </c>
      <c r="AV142" s="30" t="str">
        <f t="shared" si="76"/>
        <v/>
      </c>
      <c r="AW142" s="87" t="str">
        <f t="shared" ca="1" si="77"/>
        <v/>
      </c>
      <c r="AX142" s="27" t="str">
        <f t="shared" ca="1" si="78"/>
        <v/>
      </c>
      <c r="AY142" s="166" t="str">
        <f t="shared" si="79"/>
        <v/>
      </c>
      <c r="AZ142" s="27" t="str">
        <f t="shared" si="80"/>
        <v/>
      </c>
      <c r="BA142" s="174"/>
      <c r="BB142" s="89" t="str">
        <f t="shared" ca="1" si="81"/>
        <v/>
      </c>
      <c r="BC142" s="116" t="str">
        <f t="shared" ca="1" si="82"/>
        <v/>
      </c>
      <c r="BD142" s="117" t="str">
        <f t="shared" ca="1" si="83"/>
        <v/>
      </c>
      <c r="BE142" s="118" t="str">
        <f t="shared" ca="1" si="84"/>
        <v/>
      </c>
      <c r="BG142" s="28" t="str">
        <f t="shared" ca="1" si="66"/>
        <v/>
      </c>
    </row>
    <row r="143" spans="1:59" s="27" customFormat="1" ht="14.25" customHeight="1" x14ac:dyDescent="0.25">
      <c r="A143" s="76" t="str">
        <f t="shared" ca="1" si="67"/>
        <v/>
      </c>
      <c r="B143" s="119"/>
      <c r="C143" s="119" t="s">
        <v>147</v>
      </c>
      <c r="D143" s="119"/>
      <c r="E143" s="119"/>
      <c r="F143" s="119"/>
      <c r="G143" s="119"/>
      <c r="H143" s="119"/>
      <c r="I143" s="119"/>
      <c r="J143" s="119"/>
      <c r="L143" s="120">
        <v>9904</v>
      </c>
      <c r="M143" s="213">
        <f t="shared" si="65"/>
        <v>0</v>
      </c>
      <c r="N143" s="121">
        <f>N137+N138-N139-N140</f>
        <v>0</v>
      </c>
      <c r="O143" s="121">
        <f>O137+O138-O139-O140</f>
        <v>0</v>
      </c>
      <c r="Y143" s="207"/>
      <c r="Z143" s="91">
        <v>1</v>
      </c>
      <c r="AB143" s="172">
        <f>N137+N138-N139-N140</f>
        <v>0</v>
      </c>
      <c r="AC143" s="173">
        <f>O137+O138-O139-O140</f>
        <v>0</v>
      </c>
      <c r="AD143" s="91">
        <f t="shared" si="64"/>
        <v>-1</v>
      </c>
      <c r="AE143" s="27">
        <f t="shared" si="64"/>
        <v>-1</v>
      </c>
      <c r="AF143" s="27">
        <f t="shared" si="64"/>
        <v>-1</v>
      </c>
      <c r="AG143" s="91"/>
      <c r="AJ143" s="91"/>
      <c r="AM143" s="207">
        <f t="shared" si="68"/>
        <v>1</v>
      </c>
      <c r="AN143" s="27">
        <f>IF($AM144&gt;$AM143, IFERROR(MATCH($AM143, $AM144:$AM$146, 0)-1, ROW($AN$146)-ROW()), "")</f>
        <v>2</v>
      </c>
      <c r="AO143" s="91" t="str">
        <f t="shared" ca="1" si="69"/>
        <v/>
      </c>
      <c r="AP143" s="27" t="str">
        <f t="shared" ca="1" si="70"/>
        <v/>
      </c>
      <c r="AQ143" s="87" t="str">
        <f t="shared" ca="1" si="71"/>
        <v/>
      </c>
      <c r="AR143" s="27" t="str">
        <f t="shared" ca="1" si="72"/>
        <v/>
      </c>
      <c r="AS143" s="83" t="str">
        <f t="shared" si="73"/>
        <v/>
      </c>
      <c r="AT143" s="30" t="str">
        <f t="shared" si="74"/>
        <v/>
      </c>
      <c r="AU143" s="85" t="str">
        <f t="shared" si="75"/>
        <v/>
      </c>
      <c r="AV143" s="30" t="str">
        <f t="shared" si="76"/>
        <v/>
      </c>
      <c r="AW143" s="87" t="str">
        <f t="shared" ca="1" si="77"/>
        <v/>
      </c>
      <c r="AX143" s="27" t="str">
        <f t="shared" ca="1" si="78"/>
        <v/>
      </c>
      <c r="AY143" s="166" t="str">
        <f t="shared" si="79"/>
        <v/>
      </c>
      <c r="AZ143" s="27" t="str">
        <f t="shared" si="80"/>
        <v/>
      </c>
      <c r="BA143" s="174"/>
      <c r="BB143" s="89" t="str">
        <f t="shared" ca="1" si="81"/>
        <v/>
      </c>
      <c r="BC143" s="116" t="str">
        <f t="shared" ca="1" si="82"/>
        <v/>
      </c>
      <c r="BD143" s="117" t="str">
        <f t="shared" ca="1" si="83"/>
        <v/>
      </c>
      <c r="BE143" s="118" t="str">
        <f t="shared" ca="1" si="84"/>
        <v/>
      </c>
      <c r="BG143" s="28" t="str">
        <f t="shared" ca="1" si="66"/>
        <v/>
      </c>
    </row>
    <row r="144" spans="1:59" s="27" customFormat="1" ht="14.25" customHeight="1" x14ac:dyDescent="0.25">
      <c r="A144" s="76" t="str">
        <f t="shared" ca="1" si="67"/>
        <v/>
      </c>
      <c r="B144" s="119"/>
      <c r="C144" s="119"/>
      <c r="D144" s="119" t="s">
        <v>148</v>
      </c>
      <c r="E144" s="119"/>
      <c r="F144" s="119"/>
      <c r="G144" s="119"/>
      <c r="H144" s="119"/>
      <c r="I144" s="119"/>
      <c r="J144" s="119"/>
      <c r="L144" s="120">
        <v>789</v>
      </c>
      <c r="M144" s="213" t="str">
        <f t="shared" si="65"/>
        <v/>
      </c>
      <c r="N144" s="121"/>
      <c r="O144" s="121"/>
      <c r="Y144" s="207"/>
      <c r="Z144" s="91"/>
      <c r="AB144" s="172"/>
      <c r="AC144" s="173"/>
      <c r="AD144" s="91">
        <f t="shared" si="64"/>
        <v>-1</v>
      </c>
      <c r="AE144" s="27">
        <f t="shared" si="64"/>
        <v>-1</v>
      </c>
      <c r="AF144" s="27">
        <f t="shared" si="64"/>
        <v>-1</v>
      </c>
      <c r="AG144" s="91"/>
      <c r="AJ144" s="91"/>
      <c r="AK144" s="27" t="str" cm="1">
        <f t="array" ref="AK144">IF(Structuur_werking&lt;&gt;"", IF(N144&lt;&gt;0, "| Veld '"&amp;AK$4&amp;ROW()&amp;"': Let erop dat deze rekening niet bedoeld is voor resultaatsverwerking.  ", ""), "")</f>
        <v/>
      </c>
      <c r="AL144" s="27" t="str" cm="1">
        <f t="array" ref="AL144">IF(Structuur_werking=Structuur_werking_dubbel, IF(O144&lt;&gt;0, "| Veld '"&amp;AL$4&amp;ROW()&amp;"': Let erop dat deze rekening niet bedoeld is voor resultaatsverwerking.  ", ""), "")</f>
        <v/>
      </c>
      <c r="AM144" s="207">
        <f t="shared" si="68"/>
        <v>2</v>
      </c>
      <c r="AN144" s="27" t="str">
        <f>IF($AM145&gt;$AM144, IFERROR(MATCH($AM144, $AM145:$AM$146, 0)-1, ROW($AN$146)-ROW()), "")</f>
        <v/>
      </c>
      <c r="AO144" s="91" t="str">
        <f t="shared" ca="1" si="69"/>
        <v/>
      </c>
      <c r="AP144" s="27" t="str">
        <f t="shared" ca="1" si="70"/>
        <v/>
      </c>
      <c r="AQ144" s="87" t="str">
        <f t="shared" ca="1" si="71"/>
        <v/>
      </c>
      <c r="AR144" s="27" t="str">
        <f t="shared" ca="1" si="72"/>
        <v/>
      </c>
      <c r="AS144" s="83" t="str">
        <f t="shared" si="73"/>
        <v/>
      </c>
      <c r="AT144" s="30" t="str">
        <f t="shared" si="74"/>
        <v/>
      </c>
      <c r="AU144" s="85" t="str">
        <f t="shared" si="75"/>
        <v/>
      </c>
      <c r="AV144" s="30" t="str">
        <f t="shared" si="76"/>
        <v/>
      </c>
      <c r="AW144" s="87" t="str">
        <f t="shared" ca="1" si="77"/>
        <v/>
      </c>
      <c r="AX144" s="27" t="str">
        <f t="shared" ca="1" si="78"/>
        <v/>
      </c>
      <c r="AY144" s="166" t="str">
        <f t="shared" si="79"/>
        <v/>
      </c>
      <c r="AZ144" s="27" t="str">
        <f t="shared" si="80"/>
        <v/>
      </c>
      <c r="BA144" s="174"/>
      <c r="BB144" s="89" t="str">
        <f t="shared" ca="1" si="81"/>
        <v/>
      </c>
      <c r="BC144" s="116" t="str">
        <f t="shared" ca="1" si="82"/>
        <v/>
      </c>
      <c r="BD144" s="117" t="str">
        <f t="shared" ca="1" si="83"/>
        <v/>
      </c>
      <c r="BE144" s="118" t="str">
        <f t="shared" ca="1" si="84"/>
        <v/>
      </c>
      <c r="BG144" s="28" t="str">
        <f t="shared" ca="1" si="66"/>
        <v/>
      </c>
    </row>
    <row r="145" spans="1:59" s="27" customFormat="1" ht="14.25" customHeight="1" x14ac:dyDescent="0.25">
      <c r="A145" s="76" t="str">
        <f t="shared" ca="1" si="67"/>
        <v/>
      </c>
      <c r="B145" s="119"/>
      <c r="C145" s="119"/>
      <c r="D145" s="119" t="s">
        <v>149</v>
      </c>
      <c r="E145" s="119"/>
      <c r="F145" s="119"/>
      <c r="G145" s="119"/>
      <c r="H145" s="119"/>
      <c r="I145" s="119"/>
      <c r="J145" s="119"/>
      <c r="L145" s="120">
        <v>689</v>
      </c>
      <c r="M145" s="213" t="str">
        <f t="shared" si="65"/>
        <v/>
      </c>
      <c r="N145" s="121"/>
      <c r="O145" s="121"/>
      <c r="Y145" s="207"/>
      <c r="Z145" s="91"/>
      <c r="AB145" s="172"/>
      <c r="AC145" s="173"/>
      <c r="AD145" s="91">
        <f t="shared" si="64"/>
        <v>-1</v>
      </c>
      <c r="AE145" s="27">
        <f t="shared" si="64"/>
        <v>-1</v>
      </c>
      <c r="AF145" s="27">
        <f t="shared" si="64"/>
        <v>-1</v>
      </c>
      <c r="AG145" s="91"/>
      <c r="AJ145" s="91"/>
      <c r="AK145" s="27" t="str" cm="1">
        <f t="array" ref="AK145">IF(Structuur_werking&lt;&gt;"", IF(N145&lt;&gt;0, "| Veld '"&amp;AK$4&amp;ROW()&amp;"': Let erop dat deze rekening niet bedoeld is voor resultaatsverwerking.  ", ""), "")</f>
        <v/>
      </c>
      <c r="AL145" s="27" t="str" cm="1">
        <f t="array" ref="AL145">IF(Structuur_werking=Structuur_werking_dubbel, IF(O145&lt;&gt;0, "| Veld '"&amp;AL$4&amp;ROW()&amp;"': Let erop dat deze rekening niet bedoeld is voor resultaatsverwerking.  ", ""), "")</f>
        <v/>
      </c>
      <c r="AM145" s="207">
        <f t="shared" si="68"/>
        <v>2</v>
      </c>
      <c r="AN145" s="27" t="str">
        <f>IF($AM146&gt;$AM145, IFERROR(MATCH($AM145, $AM146:$AM$146, 0)-1, ROW($AN$146)-ROW()), "")</f>
        <v/>
      </c>
      <c r="AO145" s="91" t="str">
        <f t="shared" ca="1" si="69"/>
        <v/>
      </c>
      <c r="AP145" s="27" t="str">
        <f t="shared" ca="1" si="70"/>
        <v/>
      </c>
      <c r="AQ145" s="87" t="str">
        <f t="shared" ca="1" si="71"/>
        <v/>
      </c>
      <c r="AR145" s="27" t="str">
        <f t="shared" ca="1" si="72"/>
        <v/>
      </c>
      <c r="AS145" s="83" t="str">
        <f t="shared" si="73"/>
        <v/>
      </c>
      <c r="AT145" s="30" t="str">
        <f t="shared" si="74"/>
        <v/>
      </c>
      <c r="AU145" s="85" t="str">
        <f t="shared" si="75"/>
        <v/>
      </c>
      <c r="AV145" s="30" t="str">
        <f t="shared" si="76"/>
        <v/>
      </c>
      <c r="AW145" s="87" t="str">
        <f t="shared" ca="1" si="77"/>
        <v/>
      </c>
      <c r="AX145" s="27" t="str">
        <f t="shared" ca="1" si="78"/>
        <v/>
      </c>
      <c r="AY145" s="166" t="str">
        <f t="shared" si="79"/>
        <v/>
      </c>
      <c r="AZ145" s="27" t="str">
        <f t="shared" si="80"/>
        <v/>
      </c>
      <c r="BA145" s="174"/>
      <c r="BB145" s="89" t="str">
        <f t="shared" ca="1" si="81"/>
        <v/>
      </c>
      <c r="BC145" s="116" t="str">
        <f t="shared" ca="1" si="82"/>
        <v/>
      </c>
      <c r="BD145" s="117" t="str">
        <f t="shared" ca="1" si="83"/>
        <v/>
      </c>
      <c r="BE145" s="118" t="str">
        <f t="shared" ca="1" si="84"/>
        <v/>
      </c>
      <c r="BG145" s="28" t="str">
        <f t="shared" ca="1" si="66"/>
        <v/>
      </c>
    </row>
    <row r="146" spans="1:59" s="27" customFormat="1" ht="14.25" customHeight="1" x14ac:dyDescent="0.25">
      <c r="A146" s="76" t="str">
        <f t="shared" ca="1" si="67"/>
        <v/>
      </c>
      <c r="B146" s="119"/>
      <c r="C146" s="119" t="s">
        <v>150</v>
      </c>
      <c r="D146" s="119"/>
      <c r="E146" s="119"/>
      <c r="F146" s="119"/>
      <c r="G146" s="119"/>
      <c r="H146" s="119"/>
      <c r="I146" s="119"/>
      <c r="J146" s="119"/>
      <c r="L146" s="120">
        <v>9905</v>
      </c>
      <c r="M146" s="213">
        <f t="shared" si="65"/>
        <v>0</v>
      </c>
      <c r="N146" s="121">
        <f>N143+N144-N145</f>
        <v>0</v>
      </c>
      <c r="O146" s="121">
        <f>O143+O144-O145</f>
        <v>0</v>
      </c>
      <c r="Y146" s="207"/>
      <c r="Z146" s="91">
        <v>1</v>
      </c>
      <c r="AB146" s="172">
        <f>N143+N144-N145</f>
        <v>0</v>
      </c>
      <c r="AC146" s="173">
        <f>O143+O144-O145</f>
        <v>0</v>
      </c>
      <c r="AD146" s="91">
        <f t="shared" si="64"/>
        <v>-1</v>
      </c>
      <c r="AE146" s="27">
        <f t="shared" si="64"/>
        <v>-1</v>
      </c>
      <c r="AF146" s="27">
        <f t="shared" si="64"/>
        <v>-1</v>
      </c>
      <c r="AG146" s="172"/>
      <c r="AH146" s="173"/>
      <c r="AI146" s="173"/>
      <c r="AJ146" s="172"/>
      <c r="AK146" s="173"/>
      <c r="AL146" s="173"/>
      <c r="AM146" s="207">
        <f t="shared" si="68"/>
        <v>1</v>
      </c>
      <c r="AN146" s="27" t="str">
        <f>IF($AM147&gt;$AM146, IFERROR(MATCH($AM146, $AM$146:$AM147, 0)-1, ROW($AN$146)-ROW()), "")</f>
        <v/>
      </c>
      <c r="AO146" s="91" t="str">
        <f t="shared" ca="1" si="69"/>
        <v/>
      </c>
      <c r="AP146" s="27" t="str">
        <f t="shared" ca="1" si="70"/>
        <v/>
      </c>
      <c r="AQ146" s="87" t="str">
        <f t="shared" ca="1" si="71"/>
        <v/>
      </c>
      <c r="AR146" s="27" t="str">
        <f t="shared" ca="1" si="72"/>
        <v/>
      </c>
      <c r="AS146" s="83" t="str">
        <f t="shared" si="73"/>
        <v/>
      </c>
      <c r="AT146" s="30" t="str">
        <f t="shared" si="74"/>
        <v/>
      </c>
      <c r="AU146" s="85" t="str">
        <f t="shared" si="75"/>
        <v/>
      </c>
      <c r="AV146" s="30" t="str">
        <f t="shared" si="76"/>
        <v/>
      </c>
      <c r="AW146" s="87" t="str">
        <f t="shared" ca="1" si="77"/>
        <v/>
      </c>
      <c r="AX146" s="27" t="str">
        <f t="shared" ca="1" si="78"/>
        <v/>
      </c>
      <c r="AY146" s="166" t="str">
        <f t="shared" si="79"/>
        <v/>
      </c>
      <c r="AZ146" s="27" t="str">
        <f t="shared" si="80"/>
        <v/>
      </c>
      <c r="BA146" s="174"/>
      <c r="BB146" s="89" t="str">
        <f t="shared" ca="1" si="81"/>
        <v/>
      </c>
      <c r="BC146" s="116" t="str">
        <f t="shared" ca="1" si="82"/>
        <v/>
      </c>
      <c r="BD146" s="117" t="str">
        <f t="shared" ca="1" si="83"/>
        <v/>
      </c>
      <c r="BE146" s="118" t="str">
        <f t="shared" ca="1" si="84"/>
        <v/>
      </c>
      <c r="BG146" s="28" t="str">
        <f t="shared" ca="1" si="66"/>
        <v/>
      </c>
    </row>
    <row r="147" spans="1:59" ht="14.65" customHeight="1" x14ac:dyDescent="0.2">
      <c r="A147" s="32"/>
      <c r="B147" s="42"/>
      <c r="C147" s="32"/>
      <c r="D147" s="42"/>
      <c r="E147" s="32"/>
      <c r="F147" s="42"/>
      <c r="G147" s="32"/>
      <c r="H147" s="42"/>
      <c r="I147" s="32"/>
      <c r="J147" s="42"/>
      <c r="K147" s="32"/>
      <c r="L147" s="42"/>
      <c r="M147" s="32"/>
      <c r="N147" s="32"/>
      <c r="O147" s="42"/>
      <c r="P147" s="32"/>
      <c r="Q147" s="42"/>
      <c r="R147" s="32"/>
      <c r="S147" s="42"/>
      <c r="T147" s="32"/>
      <c r="U147" s="42"/>
      <c r="V147" s="32"/>
      <c r="W147" s="42"/>
      <c r="X147" s="32"/>
      <c r="Y147" s="124"/>
      <c r="Z147" s="124"/>
      <c r="AA147" s="124"/>
      <c r="AB147" s="124"/>
      <c r="AC147" s="124"/>
      <c r="AD147" s="124"/>
      <c r="AE147" s="124"/>
      <c r="AF147" s="124"/>
      <c r="AG147" s="124"/>
      <c r="AH147" s="124"/>
      <c r="AI147" s="124"/>
      <c r="AJ147" s="124"/>
      <c r="AK147" s="124"/>
      <c r="AL147" s="124"/>
      <c r="AM147" s="124"/>
      <c r="AN147" s="124"/>
      <c r="AO147" s="124"/>
      <c r="AP147" s="124"/>
      <c r="AQ147" s="124"/>
      <c r="AR147" s="124"/>
      <c r="AS147" s="125"/>
      <c r="AT147" s="125"/>
      <c r="AU147" s="125"/>
      <c r="AV147" s="125"/>
      <c r="AW147" s="124"/>
      <c r="AX147" s="124"/>
      <c r="AY147" s="124"/>
      <c r="AZ147" s="124"/>
      <c r="BA147" s="124"/>
      <c r="BB147" s="124"/>
      <c r="BC147" s="124"/>
      <c r="BD147" s="124"/>
      <c r="BE147" s="124"/>
      <c r="BF147" s="124" t="s">
        <v>13</v>
      </c>
      <c r="BG147" s="126"/>
    </row>
    <row r="148" spans="1:59" ht="14.65" customHeight="1" x14ac:dyDescent="0.2">
      <c r="B148" s="25"/>
      <c r="C148" s="25"/>
      <c r="D148" s="25"/>
      <c r="E148" s="25"/>
      <c r="F148" s="25"/>
      <c r="G148" s="25"/>
      <c r="H148" s="25"/>
      <c r="I148" s="25"/>
      <c r="J148" s="25"/>
      <c r="L148" s="25"/>
      <c r="M148" s="25"/>
      <c r="N148" s="25"/>
      <c r="O148" s="25"/>
      <c r="Y148" s="25">
        <f>SUM(Y5:Y146)</f>
        <v>2</v>
      </c>
      <c r="AD148" s="25">
        <f>SUMIF(AD5:AD146, 1)</f>
        <v>0</v>
      </c>
      <c r="AE148" s="25">
        <f>SUMIF(AE5:AE146, 1)</f>
        <v>0</v>
      </c>
      <c r="AF148" s="25">
        <f>SUMIF(AF5:AF146, 1)</f>
        <v>0</v>
      </c>
      <c r="AG148" s="25" cm="1">
        <f t="array" ref="AG148">SUMPRODUCT(--((AG5:AG146)&lt;&gt;""))</f>
        <v>0</v>
      </c>
      <c r="AH148" s="25" cm="1">
        <f t="array" ref="AH148">SUMPRODUCT(--((AH5:AH146)&lt;&gt;""))</f>
        <v>0</v>
      </c>
      <c r="AI148" s="25" cm="1">
        <f t="array" ref="AI148">SUMPRODUCT(--((AI5:AI146)&lt;&gt;""))</f>
        <v>0</v>
      </c>
      <c r="AS148" s="25">
        <f>COUNTA(AS5:AS146)-COUNTBLANK(AS5:AS146)</f>
        <v>0</v>
      </c>
      <c r="AT148" s="25">
        <f>COUNTA(AT5:AT146)-COUNTBLANK(AT5:AT146)</f>
        <v>0</v>
      </c>
      <c r="AU148" s="25"/>
      <c r="AV148" s="25"/>
      <c r="AW148" s="25">
        <f ca="1">COUNTA(AW5:AW146)-COUNTBLANK(AW5:AW146)</f>
        <v>0</v>
      </c>
      <c r="AX148" s="25">
        <f ca="1">COUNTA(AX5:AX146)-COUNTBLANK(AX5:AX146)</f>
        <v>0</v>
      </c>
      <c r="AY148" s="25">
        <f>COUNTA(AY5:AY146)-COUNTBLANK(AY5:AY146)</f>
        <v>0</v>
      </c>
      <c r="AZ148" s="25">
        <f>COUNTA(AZ5:AZ146)-COUNTBLANK(AZ5:AZ146)</f>
        <v>0</v>
      </c>
    </row>
    <row r="149" spans="1:59" ht="14.65" customHeight="1" x14ac:dyDescent="0.2">
      <c r="C149" s="92" t="s">
        <v>134</v>
      </c>
    </row>
    <row r="150" spans="1:59" ht="14.65" customHeight="1" x14ac:dyDescent="0.2">
      <c r="C150" s="92" t="s">
        <v>135</v>
      </c>
    </row>
  </sheetData>
  <sheetProtection algorithmName="SHA-512" hashValue="HUFgyizp2pIxRiD46NglyXIh8OexZiAT35AUgkjFxmUlq2InPSmjPdicOIh71pT1bGptmUG4jFAr1bwPAWpKJA==" saltValue="N+p/C00QtY9RZRRY4uflBg==" spinCount="100000" sheet="1" objects="1" scenarios="1" selectLockedCells="1"/>
  <mergeCells count="5">
    <mergeCell ref="B2:J3"/>
    <mergeCell ref="M2:O2"/>
    <mergeCell ref="E110:K110"/>
    <mergeCell ref="D119:K119"/>
    <mergeCell ref="E134:K134"/>
  </mergeCells>
  <conditionalFormatting sqref="B5:W146">
    <cfRule type="expression" dxfId="100" priority="1608">
      <formula>$AM5=1</formula>
    </cfRule>
  </conditionalFormatting>
  <conditionalFormatting sqref="C5:V146">
    <cfRule type="expression" dxfId="99" priority="1653">
      <formula>$AM5=2</formula>
    </cfRule>
  </conditionalFormatting>
  <conditionalFormatting sqref="D5:U146">
    <cfRule type="expression" dxfId="98" priority="1654">
      <formula>$AM5=3</formula>
    </cfRule>
  </conditionalFormatting>
  <conditionalFormatting sqref="E5:T146">
    <cfRule type="expression" dxfId="97" priority="1655">
      <formula>$AM5=4</formula>
    </cfRule>
  </conditionalFormatting>
  <conditionalFormatting sqref="F5:S146">
    <cfRule type="expression" dxfId="96" priority="1656">
      <formula>$AM5=5</formula>
    </cfRule>
  </conditionalFormatting>
  <conditionalFormatting sqref="G5:R146">
    <cfRule type="expression" dxfId="95" priority="1657">
      <formula>$AM5=6</formula>
    </cfRule>
  </conditionalFormatting>
  <conditionalFormatting sqref="H5:Q146">
    <cfRule type="expression" dxfId="94" priority="1658">
      <formula>$AM5=7</formula>
    </cfRule>
  </conditionalFormatting>
  <conditionalFormatting sqref="I5:P146">
    <cfRule type="expression" dxfId="93" priority="1659">
      <formula>$AM5=8</formula>
    </cfRule>
  </conditionalFormatting>
  <conditionalFormatting sqref="M2:O2">
    <cfRule type="expression" dxfId="92" priority="1600">
      <formula>Structuur_werking=""</formula>
    </cfRule>
  </conditionalFormatting>
  <conditionalFormatting sqref="M5:O146">
    <cfRule type="expression" dxfId="91" priority="25">
      <formula>AD5=-1</formula>
    </cfRule>
    <cfRule type="expression" dxfId="90" priority="1586">
      <formula>AG5&lt;&gt;""</formula>
    </cfRule>
    <cfRule type="expression" dxfId="89" priority="1594">
      <formula>AJ5&lt;&gt;""</formula>
    </cfRule>
    <cfRule type="expression" dxfId="88" priority="1605">
      <formula>AND(NOT(_xlfn.ISFORMULA(M5)), AD5&lt;&gt;-1)</formula>
    </cfRule>
  </conditionalFormatting>
  <conditionalFormatting sqref="N5:O146">
    <cfRule type="expression" dxfId="87" priority="1588">
      <formula>AY5&lt;&gt;""</formula>
    </cfRule>
    <cfRule type="expression" dxfId="86" priority="1590">
      <formula>AW5&lt;&gt;""</formula>
    </cfRule>
    <cfRule type="expression" dxfId="85" priority="1592">
      <formula>AS5&lt;&gt;""</formula>
    </cfRule>
    <cfRule type="expression" dxfId="84" priority="1596">
      <formula>BC5&lt;&gt;""</formula>
    </cfRule>
    <cfRule type="expression" dxfId="83" priority="1598">
      <formula>AE5=1</formula>
    </cfRule>
  </conditionalFormatting>
  <conditionalFormatting sqref="Y5:AL146">
    <cfRule type="expression" dxfId="82" priority="4">
      <formula>_xlfn.ISFORMULA(Y5)</formula>
    </cfRule>
    <cfRule type="expression" dxfId="81" priority="24">
      <formula>OR(_xlfn.ISFORMULA(Y5), Y5&lt;&gt;"")</formula>
    </cfRule>
  </conditionalFormatting>
  <conditionalFormatting sqref="AD3:AF3">
    <cfRule type="expression" dxfId="80" priority="2">
      <formula>_xlfn.ISFORMULA(AD3)</formula>
    </cfRule>
    <cfRule type="expression" dxfId="79" priority="3">
      <formula>AD3&lt;&gt;""</formula>
    </cfRule>
  </conditionalFormatting>
  <conditionalFormatting sqref="BG2:BP2">
    <cfRule type="expression" dxfId="78" priority="1">
      <formula>Structuur_werking&lt;&gt;""</formula>
    </cfRule>
  </conditionalFormatting>
  <conditionalFormatting sqref="BG5:CG146">
    <cfRule type="expression" dxfId="77" priority="1606">
      <formula>$BB5&lt;&gt;""</formula>
    </cfRule>
    <cfRule type="expression" dxfId="76" priority="1607">
      <formula>$BG5&lt;&gt;""</formula>
    </cfRule>
  </conditionalFormatting>
  <dataValidations count="1">
    <dataValidation type="list" allowBlank="1" showInputMessage="1" showErrorMessage="1" sqref="M2:O2" xr:uid="{4C5A6919-AE5C-41CC-ACCB-9F3F793806EB}">
      <formula1>"enkel SCVW-werking,SCVW-werking + andere werking"</formula1>
    </dataValidation>
  </dataValidations>
  <pageMargins left="0.70866141732283472" right="0.70866141732283472" top="0.74803149606299213" bottom="0.74803149606299213" header="0.31496062992125984" footer="0.31496062992125984"/>
  <pageSetup paperSize="9" scale="55" fitToHeight="0" orientation="portrait" r:id="rId1"/>
  <headerFooter>
    <oddHeader>&amp;L&amp;G&amp;R&amp;A</oddHeader>
    <oddFooter>Pagina &amp;P van &amp;N</oddFooter>
  </headerFooter>
  <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585CD-C911-4EAA-B141-D1FB063BA089}">
  <sheetPr codeName="Blad11">
    <pageSetUpPr fitToPage="1"/>
  </sheetPr>
  <dimension ref="A1:BE21"/>
  <sheetViews>
    <sheetView showGridLines="0" zoomScaleNormal="100" workbookViewId="0">
      <pane xSplit="1" ySplit="4" topLeftCell="B5" activePane="bottomRight" state="frozen"/>
      <selection pane="topRight"/>
      <selection pane="bottomLeft"/>
      <selection pane="bottomRight"/>
    </sheetView>
  </sheetViews>
  <sheetFormatPr defaultColWidth="8.7109375" defaultRowHeight="14.65" customHeight="1" x14ac:dyDescent="0.2"/>
  <cols>
    <col min="1" max="1" width="2.42578125" style="31" customWidth="1"/>
    <col min="2" max="2" width="1.28515625" style="43" hidden="1" customWidth="1"/>
    <col min="3" max="4" width="1.28515625" style="44" hidden="1" customWidth="1"/>
    <col min="5" max="6" width="1.28515625" style="43" hidden="1" customWidth="1"/>
    <col min="7" max="9" width="1.28515625" style="43" customWidth="1"/>
    <col min="10" max="10" width="40" style="43" customWidth="1"/>
    <col min="11" max="11" width="14.28515625" style="25" customWidth="1"/>
    <col min="12" max="12" width="10" style="127" customWidth="1"/>
    <col min="13" max="13" width="15.7109375" style="100" customWidth="1"/>
    <col min="14" max="14" width="94.42578125" style="100" customWidth="1"/>
    <col min="15" max="15" width="1.28515625" style="25" customWidth="1"/>
    <col min="16" max="22" width="1.28515625" style="25" hidden="1" customWidth="1"/>
    <col min="23" max="23" width="2.42578125" style="25" hidden="1" customWidth="1"/>
    <col min="24" max="24" width="9.28515625" style="25" hidden="1" customWidth="1"/>
    <col min="25" max="26" width="9" style="25" hidden="1" customWidth="1"/>
    <col min="27" max="29" width="9.28515625" style="25" hidden="1" customWidth="1"/>
    <col min="30" max="30" width="9" style="25" hidden="1" customWidth="1"/>
    <col min="31" max="31" width="2.42578125" style="103" customWidth="1"/>
    <col min="32" max="16384" width="8.7109375" style="25"/>
  </cols>
  <sheetData>
    <row r="1" spans="1:57" ht="24" customHeight="1" x14ac:dyDescent="0.2">
      <c r="A1" s="96"/>
      <c r="B1" s="41"/>
      <c r="C1" s="41"/>
      <c r="D1" s="41"/>
      <c r="E1" s="41"/>
      <c r="F1" s="41"/>
      <c r="G1" s="41"/>
      <c r="H1" s="41"/>
      <c r="I1" s="41"/>
      <c r="J1" s="41"/>
      <c r="K1" s="98"/>
      <c r="N1" s="60"/>
      <c r="X1" s="98" t="str">
        <f>IF($AD$19=1, "Bij 1 rekening ontbreekt er een toelichting – vul aan.", IF($AD$19&gt;1, "Bij "&amp;$AD$19&amp;" rekeningen ontbreekt er een toelichting – vul aan.", ""))</f>
        <v/>
      </c>
    </row>
    <row r="2" spans="1:57" s="31" customFormat="1" ht="9.6" customHeight="1" x14ac:dyDescent="0.25">
      <c r="C2" s="50"/>
      <c r="D2" s="50"/>
      <c r="E2" s="50"/>
      <c r="F2" s="50"/>
      <c r="G2" s="254" t="s">
        <v>386</v>
      </c>
      <c r="H2" s="254"/>
      <c r="I2" s="254"/>
      <c r="J2" s="254"/>
      <c r="K2" s="254"/>
      <c r="L2" s="105"/>
      <c r="M2" s="128"/>
      <c r="N2" s="154"/>
      <c r="Y2" s="202" t="s">
        <v>369</v>
      </c>
      <c r="Z2"/>
      <c r="AA2" s="202" t="s">
        <v>371</v>
      </c>
      <c r="AB2"/>
      <c r="AC2"/>
      <c r="AD2" s="25"/>
      <c r="AE2" s="103"/>
    </row>
    <row r="3" spans="1:57" s="31" customFormat="1" ht="14.1" customHeight="1" x14ac:dyDescent="0.2">
      <c r="B3" s="50"/>
      <c r="C3" s="50"/>
      <c r="D3" s="50"/>
      <c r="E3" s="50"/>
      <c r="F3" s="50"/>
      <c r="G3" s="254"/>
      <c r="H3" s="254"/>
      <c r="I3" s="254"/>
      <c r="J3" s="254"/>
      <c r="K3" s="254"/>
      <c r="L3" s="105"/>
      <c r="M3" s="128"/>
      <c r="N3" s="154"/>
      <c r="X3" s="25"/>
      <c r="Y3" s="203"/>
      <c r="Z3" s="25"/>
      <c r="AA3" s="203" t="s">
        <v>133</v>
      </c>
      <c r="AB3" s="25"/>
      <c r="AC3" s="141"/>
      <c r="AD3" s="25" t="s">
        <v>20</v>
      </c>
      <c r="AE3" s="103"/>
    </row>
    <row r="4" spans="1:57" s="111" customFormat="1" ht="14.65" customHeight="1" x14ac:dyDescent="0.25">
      <c r="A4" s="155"/>
      <c r="B4" s="107"/>
      <c r="C4" s="107"/>
      <c r="D4" s="107"/>
      <c r="E4" s="107"/>
      <c r="F4" s="107"/>
      <c r="G4" s="107" t="s">
        <v>40</v>
      </c>
      <c r="H4" s="107"/>
      <c r="I4" s="107"/>
      <c r="J4" s="107"/>
      <c r="K4" s="75"/>
      <c r="L4" s="107" t="s">
        <v>0</v>
      </c>
      <c r="M4" s="129" t="str" cm="1">
        <f t="array" ref="M4">IF(Structuur_werking&lt;&gt;"", IF(Structuur_werking&lt;&gt;Structuur_werking_dubbel, "SCVW-werking", "Totaal"), "")</f>
        <v/>
      </c>
      <c r="N4" s="108" t="s">
        <v>49</v>
      </c>
      <c r="O4" s="75"/>
      <c r="P4" s="75"/>
      <c r="Q4" s="75"/>
      <c r="R4" s="75"/>
      <c r="S4" s="75"/>
      <c r="T4" s="75"/>
      <c r="U4" s="75"/>
      <c r="V4" s="75"/>
      <c r="W4" s="75"/>
      <c r="X4" s="45"/>
      <c r="Y4" s="206" t="s">
        <v>89</v>
      </c>
      <c r="Z4" s="45" t="s">
        <v>385</v>
      </c>
      <c r="AA4" s="206" t="s">
        <v>1</v>
      </c>
      <c r="AB4" s="45" t="s">
        <v>2</v>
      </c>
      <c r="AC4" s="142" t="s">
        <v>165</v>
      </c>
      <c r="AD4" s="45" t="s">
        <v>137</v>
      </c>
      <c r="AE4" s="110"/>
      <c r="BE4" s="99" t="s">
        <v>141</v>
      </c>
    </row>
    <row r="5" spans="1:57" s="31" customFormat="1" ht="52.5" customHeight="1" x14ac:dyDescent="0.25">
      <c r="A5" s="148" t="str">
        <f t="shared" ref="A5:A17" si="0">IF(AE5&lt;&gt;"", "✘", "")</f>
        <v/>
      </c>
      <c r="B5" s="156"/>
      <c r="C5" s="156"/>
      <c r="D5" s="156"/>
      <c r="E5" s="156"/>
      <c r="F5" s="156"/>
      <c r="G5" s="156"/>
      <c r="H5" s="156" t="s">
        <v>123</v>
      </c>
      <c r="I5" s="156"/>
      <c r="J5" s="156"/>
      <c r="L5" s="157">
        <v>7338</v>
      </c>
      <c r="M5" s="158" t="str" cm="1">
        <f t="array" ref="M5">IF(L5&lt;&gt;"n.v.t.", IF(Structuur_werking=Structuur_werking_enkel, VLOOKUP($L5, Resultatenrekening!$L$5:$O$146, 3, FALSE),  IF(Structuur_werking=Structuur_werking_dubbel, VLOOKUP($L5, Resultatenrekening!$L$5:$O$146, 2, FALSE), "")), "n.v.t.")</f>
        <v/>
      </c>
      <c r="N5" s="159"/>
      <c r="Y5" s="210">
        <v>1</v>
      </c>
      <c r="AA5" s="211">
        <f t="shared" ref="AA5" si="1">IF(C5&lt;&gt;"",1,IF(D5&lt;&gt;"",2,IF(E5&lt;&gt;"",3,IF(F5&lt;&gt;"",4,IF(G5&lt;&gt;"",5,IF(H5&lt;&gt;"",6,IF(I5&lt;&gt;"",7,IF(J5&lt;&gt;"",8))))))))</f>
        <v>6</v>
      </c>
      <c r="AB5" s="31" t="str">
        <f>IF($AA6&gt;$AA5, IFERROR(MATCH($AA5, $AA6:$AA$17, 0)-1, ROW($AB$17)-ROW()), "")</f>
        <v/>
      </c>
      <c r="AC5" s="208">
        <f t="shared" ref="AC5" si="2">IF(AND(M5&lt;&gt;"", M5&lt;&gt;0), IF(Y5&lt;&gt;"", IF(ISNUMBER(Y5), Y5, IF(SUMIFS(M5,M5,Y5)&lt;&gt;0, 1, 0)), IF(AA6&lt;=AA5, 1, 0)), -1)</f>
        <v>-1</v>
      </c>
      <c r="AD5" s="209" t="str">
        <f t="shared" ref="AD5" si="3">IF(AC5&gt;0, IF(N5="", "| Toelichting verplicht"&amp;
    IF(AND(Y5&lt;&gt;"", NOT(ISNUMBER(Y5))),
        " indien "&amp;IF(Z5&lt;&gt;"",
            Z5&amp;".  ",
            "'M"&amp;ROW()&amp;"'"&amp;Y5&amp;".  "), "."), ""), "")</f>
        <v/>
      </c>
      <c r="AE5" s="94" t="str">
        <f>AD5</f>
        <v/>
      </c>
    </row>
    <row r="6" spans="1:57" s="31" customFormat="1" ht="52.5" customHeight="1" x14ac:dyDescent="0.25">
      <c r="A6" s="148" t="str">
        <f t="shared" si="0"/>
        <v/>
      </c>
      <c r="B6" s="156"/>
      <c r="C6" s="156"/>
      <c r="D6" s="156"/>
      <c r="E6" s="156"/>
      <c r="F6" s="156"/>
      <c r="G6" s="156"/>
      <c r="H6" s="156" t="s">
        <v>398</v>
      </c>
      <c r="I6" s="156"/>
      <c r="J6" s="156"/>
      <c r="L6" s="157">
        <v>74</v>
      </c>
      <c r="M6" s="158" t="str" cm="1">
        <f t="array" ref="M6">IF(L6&lt;&gt;"n.v.t.", IF(Structuur_werking=Structuur_werking_enkel, VLOOKUP($L6, Resultatenrekening!$L$5:$O$146, 3, FALSE),  IF(Structuur_werking=Structuur_werking_dubbel, VLOOKUP($L6, Resultatenrekening!$L$5:$O$146, 2, FALSE), "")), "n.v.t.")</f>
        <v/>
      </c>
      <c r="N6" s="159"/>
      <c r="Y6" s="211">
        <v>1</v>
      </c>
      <c r="AA6" s="211">
        <f t="shared" ref="AA6:AA17" si="4">IF(C6&lt;&gt;"",1,IF(D6&lt;&gt;"",2,IF(E6&lt;&gt;"",3,IF(F6&lt;&gt;"",4,IF(G6&lt;&gt;"",5,IF(H6&lt;&gt;"",6,IF(I6&lt;&gt;"",7,IF(J6&lt;&gt;"",8))))))))</f>
        <v>6</v>
      </c>
      <c r="AB6" s="31" t="str">
        <f>IF($AA7&gt;$AA6, IFERROR(MATCH($AA6, $AA7:$AA$17, 0)-1, ROW($AB$17)-ROW()), "")</f>
        <v/>
      </c>
      <c r="AC6" s="208">
        <f t="shared" ref="AC6:AC17" si="5">IF(AND(M6&lt;&gt;"", M6&lt;&gt;0), IF(Y6&lt;&gt;"", IF(ISNUMBER(Y6), Y6, IF(SUMIFS(M6,M6,Y6)&lt;&gt;0, 1, 0)), IF(AA7&lt;=AA6, 1, 0)), -1)</f>
        <v>-1</v>
      </c>
      <c r="AD6" s="209" t="str">
        <f t="shared" ref="AD6:AD17" si="6">IF(AC6&gt;0, IF(N6="", "| Toelichting verplicht"&amp;
    IF(AND(Y6&lt;&gt;"", NOT(ISNUMBER(Y6))),
        " indien "&amp;IF(Z6&lt;&gt;"",
            Z6&amp;".  ",
            "'M"&amp;ROW()&amp;"'"&amp;Y6&amp;".  "), "."), ""), "")</f>
        <v/>
      </c>
      <c r="AE6" s="94" t="str">
        <f t="shared" ref="AE6:AE17" si="7">AD6</f>
        <v/>
      </c>
    </row>
    <row r="7" spans="1:57" s="31" customFormat="1" ht="52.5" customHeight="1" x14ac:dyDescent="0.25">
      <c r="A7" s="148" t="str">
        <f t="shared" si="0"/>
        <v/>
      </c>
      <c r="B7" s="156"/>
      <c r="C7" s="156"/>
      <c r="D7" s="156"/>
      <c r="E7" s="156"/>
      <c r="F7" s="156"/>
      <c r="G7" s="156"/>
      <c r="H7" s="156" t="s">
        <v>29</v>
      </c>
      <c r="I7" s="156"/>
      <c r="J7" s="156"/>
      <c r="L7" s="157" t="s">
        <v>26</v>
      </c>
      <c r="M7" s="158" t="str" cm="1">
        <f t="array" ref="M7">IF(L7&lt;&gt;"n.v.t.", IF(Structuur_werking=Structuur_werking_enkel, VLOOKUP($L7, Resultatenrekening!$L$5:$O$146, 3, FALSE),  IF(Structuur_werking=Structuur_werking_dubbel, VLOOKUP($L7, Resultatenrekening!$L$5:$O$146, 2, FALSE), "")), "n.v.t.")</f>
        <v/>
      </c>
      <c r="N7" s="159"/>
      <c r="Y7" s="211" t="s">
        <v>356</v>
      </c>
      <c r="AA7" s="211">
        <f t="shared" si="4"/>
        <v>6</v>
      </c>
      <c r="AB7" s="31" t="str">
        <f>IF($AA8&gt;$AA7, IFERROR(MATCH($AA7, $AA8:$AA$17, 0)-1, ROW($AB$17)-ROW()), "")</f>
        <v/>
      </c>
      <c r="AC7" s="208">
        <f t="shared" si="5"/>
        <v>-1</v>
      </c>
      <c r="AD7" s="209" t="str">
        <f t="shared" si="6"/>
        <v/>
      </c>
      <c r="AE7" s="94" t="str">
        <f t="shared" si="7"/>
        <v/>
      </c>
    </row>
    <row r="8" spans="1:57" s="31" customFormat="1" ht="52.5" customHeight="1" x14ac:dyDescent="0.25">
      <c r="A8" s="148" t="str">
        <f t="shared" si="0"/>
        <v/>
      </c>
      <c r="B8" s="156"/>
      <c r="C8" s="156"/>
      <c r="D8" s="156"/>
      <c r="E8" s="156"/>
      <c r="F8" s="156"/>
      <c r="G8" s="156"/>
      <c r="H8" s="156" t="s">
        <v>355</v>
      </c>
      <c r="I8" s="156"/>
      <c r="J8" s="156"/>
      <c r="L8" s="157">
        <v>6118</v>
      </c>
      <c r="M8" s="158" t="str" cm="1">
        <f t="array" ref="M8">IF(L8&lt;&gt;"n.v.t.", IF(Structuur_werking=Structuur_werking_enkel, VLOOKUP($L8, Resultatenrekening!$L$5:$O$146, 3, FALSE),  IF(Structuur_werking=Structuur_werking_dubbel, VLOOKUP($L8, Resultatenrekening!$L$5:$O$146, 2, FALSE), "")), "n.v.t.")</f>
        <v/>
      </c>
      <c r="N8" s="159"/>
      <c r="Y8" s="211">
        <v>1</v>
      </c>
      <c r="AA8" s="211">
        <f t="shared" si="4"/>
        <v>6</v>
      </c>
      <c r="AB8" s="31" t="str">
        <f>IF($AA9&gt;$AA8, IFERROR(MATCH($AA8, $AA9:$AA$17, 0)-1, ROW($AB$17)-ROW()), "")</f>
        <v/>
      </c>
      <c r="AC8" s="208">
        <f t="shared" si="5"/>
        <v>-1</v>
      </c>
      <c r="AD8" s="209" t="str">
        <f t="shared" si="6"/>
        <v/>
      </c>
      <c r="AE8" s="94" t="str">
        <f t="shared" si="7"/>
        <v/>
      </c>
    </row>
    <row r="9" spans="1:57" s="31" customFormat="1" ht="52.5" customHeight="1" x14ac:dyDescent="0.25">
      <c r="A9" s="148" t="str">
        <f t="shared" si="0"/>
        <v/>
      </c>
      <c r="B9" s="156"/>
      <c r="C9" s="156"/>
      <c r="D9" s="156"/>
      <c r="E9" s="156"/>
      <c r="F9" s="156"/>
      <c r="G9" s="156"/>
      <c r="H9" s="156" t="s">
        <v>333</v>
      </c>
      <c r="I9" s="156"/>
      <c r="J9" s="156"/>
      <c r="L9" s="157">
        <v>619</v>
      </c>
      <c r="M9" s="158" t="str" cm="1">
        <f t="array" ref="M9">IF(L9&lt;&gt;"n.v.t.", IF(Structuur_werking=Structuur_werking_enkel, VLOOKUP($L9, Resultatenrekening!$L$5:$O$146, 3, FALSE),  IF(Structuur_werking=Structuur_werking_dubbel, VLOOKUP($L9, Resultatenrekening!$L$5:$O$146, 2, FALSE), "")), "n.v.t.")</f>
        <v/>
      </c>
      <c r="N9" s="159"/>
      <c r="Y9" s="211">
        <v>1</v>
      </c>
      <c r="AA9" s="211">
        <f t="shared" si="4"/>
        <v>6</v>
      </c>
      <c r="AB9" s="31" t="str">
        <f>IF($AA10&gt;$AA9, IFERROR(MATCH($AA9, $AA10:$AA$17, 0)-1, ROW($AB$17)-ROW()), "")</f>
        <v/>
      </c>
      <c r="AC9" s="208">
        <f t="shared" si="5"/>
        <v>-1</v>
      </c>
      <c r="AD9" s="209" t="str">
        <f t="shared" si="6"/>
        <v/>
      </c>
      <c r="AE9" s="94" t="str">
        <f t="shared" si="7"/>
        <v/>
      </c>
    </row>
    <row r="10" spans="1:57" s="31" customFormat="1" ht="52.5" customHeight="1" x14ac:dyDescent="0.25">
      <c r="A10" s="148" t="str">
        <f t="shared" si="0"/>
        <v/>
      </c>
      <c r="B10" s="156"/>
      <c r="C10" s="156"/>
      <c r="D10" s="156"/>
      <c r="E10" s="156"/>
      <c r="F10" s="156"/>
      <c r="G10" s="156"/>
      <c r="H10" s="259" t="s">
        <v>411</v>
      </c>
      <c r="I10" s="259"/>
      <c r="J10" s="259"/>
      <c r="K10" s="259"/>
      <c r="L10" s="157" t="s">
        <v>21</v>
      </c>
      <c r="M10" s="158" t="str" cm="1">
        <f t="array" ref="M10">IF(L10&lt;&gt;"n.v.t.", IF(Structuur_werking=Structuur_werking_enkel, VLOOKUP($L10, Resultatenrekening!$L$5:$O$146, 3, FALSE),  IF(Structuur_werking=Structuur_werking_dubbel, VLOOKUP($L10, Resultatenrekening!$L$5:$O$146, 2, FALSE), "")), "n.v.t.")</f>
        <v/>
      </c>
      <c r="N10" s="159"/>
      <c r="Y10" s="211">
        <v>1</v>
      </c>
      <c r="AA10" s="211">
        <f t="shared" si="4"/>
        <v>6</v>
      </c>
      <c r="AB10" s="31" t="str">
        <f>IF($AA11&gt;$AA10, IFERROR(MATCH($AA10, $AA11:$AA$17, 0)-1, ROW($AB$17)-ROW()), "")</f>
        <v/>
      </c>
      <c r="AC10" s="208">
        <f t="shared" si="5"/>
        <v>-1</v>
      </c>
      <c r="AD10" s="209" t="str">
        <f t="shared" si="6"/>
        <v/>
      </c>
      <c r="AE10" s="94" t="str">
        <f t="shared" si="7"/>
        <v/>
      </c>
    </row>
    <row r="11" spans="1:57" s="31" customFormat="1" ht="52.5" customHeight="1" x14ac:dyDescent="0.25">
      <c r="A11" s="148" t="str">
        <f t="shared" si="0"/>
        <v/>
      </c>
      <c r="B11" s="156"/>
      <c r="C11" s="156"/>
      <c r="D11" s="156"/>
      <c r="E11" s="156"/>
      <c r="F11" s="156"/>
      <c r="G11" s="156"/>
      <c r="H11" s="156" t="s">
        <v>4</v>
      </c>
      <c r="I11" s="156"/>
      <c r="J11" s="156"/>
      <c r="L11" s="157" t="s">
        <v>23</v>
      </c>
      <c r="M11" s="158" t="str" cm="1">
        <f t="array" ref="M11">IF(L11&lt;&gt;"n.v.t.", IF(Structuur_werking=Structuur_werking_enkel, VLOOKUP($L11, Resultatenrekening!$L$5:$O$146, 3, FALSE),  IF(Structuur_werking=Structuur_werking_dubbel, VLOOKUP($L11, Resultatenrekening!$L$5:$O$146, 2, FALSE), "")), "n.v.t.")</f>
        <v/>
      </c>
      <c r="N11" s="159"/>
      <c r="Y11" s="211">
        <v>1</v>
      </c>
      <c r="AA11" s="211">
        <f t="shared" si="4"/>
        <v>6</v>
      </c>
      <c r="AB11" s="31" t="str">
        <f>IF($AA12&gt;$AA11, IFERROR(MATCH($AA11, $AA12:$AA$17, 0)-1, ROW($AB$17)-ROW()), "")</f>
        <v/>
      </c>
      <c r="AC11" s="208">
        <f t="shared" si="5"/>
        <v>-1</v>
      </c>
      <c r="AD11" s="209" t="str">
        <f t="shared" si="6"/>
        <v/>
      </c>
      <c r="AE11" s="94" t="str">
        <f t="shared" si="7"/>
        <v/>
      </c>
    </row>
    <row r="12" spans="1:57" s="31" customFormat="1" ht="52.5" customHeight="1" x14ac:dyDescent="0.25">
      <c r="A12" s="148" t="str">
        <f t="shared" si="0"/>
        <v/>
      </c>
      <c r="B12" s="156"/>
      <c r="C12" s="156"/>
      <c r="D12" s="156"/>
      <c r="E12" s="156"/>
      <c r="F12" s="156"/>
      <c r="G12" s="156"/>
      <c r="H12" s="156" t="s">
        <v>25</v>
      </c>
      <c r="I12" s="156"/>
      <c r="J12" s="156"/>
      <c r="L12" s="157" t="s">
        <v>24</v>
      </c>
      <c r="M12" s="158" t="str" cm="1">
        <f t="array" ref="M12">IF(L12&lt;&gt;"n.v.t.", IF(Structuur_werking=Structuur_werking_enkel, VLOOKUP($L12, Resultatenrekening!$L$5:$O$146, 3, FALSE),  IF(Structuur_werking=Structuur_werking_dubbel, VLOOKUP($L12, Resultatenrekening!$L$5:$O$146, 2, FALSE), "")), "n.v.t.")</f>
        <v/>
      </c>
      <c r="N12" s="159"/>
      <c r="Y12" s="211" t="s">
        <v>356</v>
      </c>
      <c r="AA12" s="211">
        <f t="shared" si="4"/>
        <v>6</v>
      </c>
      <c r="AB12" s="31" t="str">
        <f>IF($AA13&gt;$AA12, IFERROR(MATCH($AA12, $AA13:$AA$17, 0)-1, ROW($AB$17)-ROW()), "")</f>
        <v/>
      </c>
      <c r="AC12" s="208">
        <f t="shared" si="5"/>
        <v>-1</v>
      </c>
      <c r="AD12" s="209" t="str">
        <f t="shared" si="6"/>
        <v/>
      </c>
      <c r="AE12" s="94" t="str">
        <f t="shared" si="7"/>
        <v/>
      </c>
    </row>
    <row r="13" spans="1:57" s="31" customFormat="1" ht="52.5" customHeight="1" x14ac:dyDescent="0.25">
      <c r="A13" s="148" t="str">
        <f t="shared" si="0"/>
        <v/>
      </c>
      <c r="B13" s="156"/>
      <c r="C13" s="156"/>
      <c r="D13" s="156"/>
      <c r="E13" s="156"/>
      <c r="F13" s="156"/>
      <c r="G13" s="156"/>
      <c r="H13" s="156" t="s">
        <v>58</v>
      </c>
      <c r="I13" s="156"/>
      <c r="J13" s="156"/>
      <c r="L13" s="157" t="s">
        <v>73</v>
      </c>
      <c r="M13" s="158" t="str" cm="1">
        <f t="array" ref="M13">IF(L13&lt;&gt;"n.v.t.", IF(Structuur_werking=Structuur_werking_enkel, VLOOKUP($L13, Resultatenrekening!$L$5:$O$146, 3, FALSE),  IF(Structuur_werking=Structuur_werking_dubbel, VLOOKUP($L13, Resultatenrekening!$L$5:$O$146, 2, FALSE), "")), "n.v.t.")</f>
        <v/>
      </c>
      <c r="N13" s="159"/>
      <c r="Y13" s="211" t="s">
        <v>357</v>
      </c>
      <c r="AA13" s="211">
        <f t="shared" si="4"/>
        <v>6</v>
      </c>
      <c r="AB13" s="31" t="str">
        <f>IF($AA14&gt;$AA13, IFERROR(MATCH($AA13, $AA14:$AA$17, 0)-1, ROW($AB$17)-ROW()), "")</f>
        <v/>
      </c>
      <c r="AC13" s="208">
        <f t="shared" si="5"/>
        <v>-1</v>
      </c>
      <c r="AD13" s="209" t="str">
        <f t="shared" si="6"/>
        <v/>
      </c>
      <c r="AE13" s="94" t="str">
        <f t="shared" si="7"/>
        <v/>
      </c>
    </row>
    <row r="14" spans="1:57" s="31" customFormat="1" ht="52.5" customHeight="1" x14ac:dyDescent="0.25">
      <c r="A14" s="148" t="str">
        <f t="shared" si="0"/>
        <v/>
      </c>
      <c r="B14" s="156"/>
      <c r="C14" s="156"/>
      <c r="D14" s="156"/>
      <c r="E14" s="156"/>
      <c r="F14" s="156"/>
      <c r="G14" s="156"/>
      <c r="H14" s="156" t="s">
        <v>64</v>
      </c>
      <c r="I14" s="156"/>
      <c r="J14" s="156"/>
      <c r="L14" s="157" t="s">
        <v>76</v>
      </c>
      <c r="M14" s="158" t="str" cm="1">
        <f t="array" ref="M14">IF(L14&lt;&gt;"n.v.t.", IF(Structuur_werking=Structuur_werking_enkel, VLOOKUP($L14, Resultatenrekening!$L$5:$O$146, 3, FALSE),  IF(Structuur_werking=Structuur_werking_dubbel, VLOOKUP($L14, Resultatenrekening!$L$5:$O$146, 2, FALSE), "")), "n.v.t.")</f>
        <v/>
      </c>
      <c r="N14" s="159"/>
      <c r="Y14" s="211" t="s">
        <v>357</v>
      </c>
      <c r="AA14" s="211">
        <f t="shared" si="4"/>
        <v>6</v>
      </c>
      <c r="AB14" s="31" t="str">
        <f>IF($AA15&gt;$AA14, IFERROR(MATCH($AA14, $AA15:$AA$17, 0)-1, ROW($AB$17)-ROW()), "")</f>
        <v/>
      </c>
      <c r="AC14" s="208">
        <f t="shared" si="5"/>
        <v>-1</v>
      </c>
      <c r="AD14" s="209" t="str">
        <f t="shared" si="6"/>
        <v/>
      </c>
      <c r="AE14" s="94" t="str">
        <f t="shared" si="7"/>
        <v/>
      </c>
    </row>
    <row r="15" spans="1:57" s="31" customFormat="1" ht="52.5" customHeight="1" x14ac:dyDescent="0.25">
      <c r="A15" s="148" t="str">
        <f t="shared" si="0"/>
        <v/>
      </c>
      <c r="B15" s="156"/>
      <c r="C15" s="156"/>
      <c r="D15" s="156"/>
      <c r="E15" s="156"/>
      <c r="F15" s="156"/>
      <c r="G15" s="156"/>
      <c r="H15" s="156" t="s">
        <v>148</v>
      </c>
      <c r="I15" s="156"/>
      <c r="J15" s="156"/>
      <c r="L15" s="157">
        <v>789</v>
      </c>
      <c r="M15" s="158" t="str" cm="1">
        <f t="array" ref="M15">IF(L15&lt;&gt;"n.v.t.", IF(Structuur_werking=Structuur_werking_enkel, VLOOKUP($L15, Resultatenrekening!$L$5:$O$146, 3, FALSE),  IF(Structuur_werking=Structuur_werking_dubbel, VLOOKUP($L15, Resultatenrekening!$L$5:$O$146, 2, FALSE), "")), "n.v.t.")</f>
        <v/>
      </c>
      <c r="N15" s="159"/>
      <c r="Y15" s="211">
        <v>1</v>
      </c>
      <c r="AA15" s="211">
        <f t="shared" si="4"/>
        <v>6</v>
      </c>
      <c r="AB15" s="31" t="str">
        <f>IF($AA16&gt;$AA15, IFERROR(MATCH($AA15, $AA16:$AA$17, 0)-1, ROW($AB$17)-ROW()), "")</f>
        <v/>
      </c>
      <c r="AC15" s="208">
        <f t="shared" si="5"/>
        <v>-1</v>
      </c>
      <c r="AD15" s="209" t="str">
        <f t="shared" si="6"/>
        <v/>
      </c>
      <c r="AE15" s="94" t="str">
        <f t="shared" si="7"/>
        <v/>
      </c>
    </row>
    <row r="16" spans="1:57" s="31" customFormat="1" ht="52.5" customHeight="1" x14ac:dyDescent="0.25">
      <c r="A16" s="148" t="str">
        <f t="shared" si="0"/>
        <v/>
      </c>
      <c r="B16" s="156"/>
      <c r="C16" s="156"/>
      <c r="D16" s="156"/>
      <c r="E16" s="156"/>
      <c r="F16" s="156"/>
      <c r="G16" s="156"/>
      <c r="H16" s="156" t="s">
        <v>149</v>
      </c>
      <c r="I16" s="156"/>
      <c r="J16" s="156"/>
      <c r="L16" s="157">
        <v>689</v>
      </c>
      <c r="M16" s="158" t="str" cm="1">
        <f t="array" ref="M16">IF(L16&lt;&gt;"n.v.t.", IF(Structuur_werking=Structuur_werking_enkel, VLOOKUP($L16, Resultatenrekening!$L$5:$O$146, 3, FALSE),  IF(Structuur_werking=Structuur_werking_dubbel, VLOOKUP($L16, Resultatenrekening!$L$5:$O$146, 2, FALSE), "")), "n.v.t.")</f>
        <v/>
      </c>
      <c r="N16" s="159"/>
      <c r="Y16" s="211">
        <v>1</v>
      </c>
      <c r="AA16" s="211">
        <f t="shared" si="4"/>
        <v>6</v>
      </c>
      <c r="AB16" s="31" t="str">
        <f>IF($AA17&gt;$AA16, IFERROR(MATCH($AA16, $AA17:$AA$17, 0)-1, ROW($AB$17)-ROW()), "")</f>
        <v/>
      </c>
      <c r="AC16" s="208">
        <f t="shared" si="5"/>
        <v>-1</v>
      </c>
      <c r="AD16" s="209" t="str">
        <f t="shared" si="6"/>
        <v/>
      </c>
      <c r="AE16" s="94" t="str">
        <f t="shared" si="7"/>
        <v/>
      </c>
    </row>
    <row r="17" spans="1:31" s="31" customFormat="1" ht="52.5" customHeight="1" x14ac:dyDescent="0.25">
      <c r="A17" s="148" t="str">
        <f t="shared" si="0"/>
        <v/>
      </c>
      <c r="B17" s="156"/>
      <c r="C17" s="156"/>
      <c r="D17" s="156"/>
      <c r="E17" s="156"/>
      <c r="F17" s="156"/>
      <c r="G17" s="156"/>
      <c r="H17" s="156" t="s">
        <v>336</v>
      </c>
      <c r="I17" s="156"/>
      <c r="J17" s="156"/>
      <c r="L17" s="157" t="s">
        <v>84</v>
      </c>
      <c r="M17" s="158" t="str" cm="1">
        <f t="array" ref="M17">IF(L17&lt;&gt;"n.v.t.", IF(Structuur_werking=Structuur_werking_enkel, VLOOKUP($L17, Resultatenrekening!$L$5:$O$146, 3, FALSE),  IF(Structuur_werking=Structuur_werking_dubbel, VLOOKUP($L17, Resultatenrekening!$L$5:$O$146, 2, FALSE), "")), "n.v.t.")</f>
        <v>n.v.t.</v>
      </c>
      <c r="N17" s="159"/>
      <c r="Y17" s="211">
        <v>0</v>
      </c>
      <c r="AA17" s="211">
        <f t="shared" si="4"/>
        <v>6</v>
      </c>
      <c r="AB17" s="31" t="str">
        <f>IF($AA18&gt;$AA17, IFERROR(MATCH($AA17, $AA$17:$AA18, 0)-1, ROW($AB$17)-ROW()), "")</f>
        <v/>
      </c>
      <c r="AC17" s="208">
        <f t="shared" si="5"/>
        <v>0</v>
      </c>
      <c r="AD17" s="209" t="str">
        <f t="shared" si="6"/>
        <v/>
      </c>
      <c r="AE17" s="94" t="str">
        <f t="shared" si="7"/>
        <v/>
      </c>
    </row>
    <row r="18" spans="1:31" ht="14.65" customHeight="1" x14ac:dyDescent="0.2">
      <c r="A18" s="97"/>
      <c r="B18" s="42"/>
      <c r="C18" s="32"/>
      <c r="D18" s="42"/>
      <c r="E18" s="32"/>
      <c r="F18" s="42"/>
      <c r="G18" s="32"/>
      <c r="H18" s="42"/>
      <c r="I18" s="32"/>
      <c r="J18" s="42"/>
      <c r="K18" s="32"/>
      <c r="L18" s="42"/>
      <c r="M18" s="32"/>
      <c r="N18" s="32"/>
      <c r="O18" s="32"/>
      <c r="P18" s="42"/>
      <c r="Q18" s="32"/>
      <c r="R18" s="42"/>
      <c r="S18" s="32"/>
      <c r="T18" s="42"/>
      <c r="U18" s="32"/>
      <c r="V18" s="42"/>
      <c r="W18" s="32"/>
      <c r="X18" s="124"/>
      <c r="Y18" s="124"/>
      <c r="Z18" s="124"/>
      <c r="AA18" s="124"/>
      <c r="AB18" s="124"/>
      <c r="AC18" s="124"/>
      <c r="AD18" s="160" t="s">
        <v>13</v>
      </c>
      <c r="AE18" s="126"/>
    </row>
    <row r="19" spans="1:31" ht="14.65" customHeight="1" x14ac:dyDescent="0.25">
      <c r="B19" s="25"/>
      <c r="C19" s="25"/>
      <c r="D19" s="25"/>
      <c r="E19" s="25"/>
      <c r="F19" s="25"/>
      <c r="G19" s="25"/>
      <c r="H19" s="25"/>
      <c r="I19" s="25"/>
      <c r="J19" s="25"/>
      <c r="L19" s="25"/>
      <c r="M19" s="25"/>
      <c r="N19" s="25"/>
      <c r="AD19">
        <f>COUNTA($AE$5:$AE$17)-COUNTBLANK($AE$5:$AE$17)</f>
        <v>0</v>
      </c>
      <c r="AE19" s="25"/>
    </row>
    <row r="20" spans="1:31" ht="14.65" customHeight="1" x14ac:dyDescent="0.2">
      <c r="C20" s="92" t="s">
        <v>134</v>
      </c>
    </row>
    <row r="21" spans="1:31" ht="14.65" customHeight="1" x14ac:dyDescent="0.2">
      <c r="C21" s="92" t="s">
        <v>135</v>
      </c>
    </row>
  </sheetData>
  <sheetProtection algorithmName="SHA-512" hashValue="pgD1zpQn5bK7Cx91RKQbMKsSz8bsM6eDoRbdIeHG4c0wuUJdxKXvsAF8tVCRmTiST16TgGRWOwzneQ7W2FOJmg==" saltValue="hzmJV5F/2RdjRuHJg+9XeQ==" spinCount="100000" sheet="1" objects="1" scenarios="1" selectLockedCells="1"/>
  <mergeCells count="2">
    <mergeCell ref="G2:K3"/>
    <mergeCell ref="H10:K10"/>
  </mergeCells>
  <conditionalFormatting sqref="B5:V17">
    <cfRule type="expression" dxfId="75" priority="12">
      <formula>$AA5=1</formula>
    </cfRule>
  </conditionalFormatting>
  <conditionalFormatting sqref="C5:U17">
    <cfRule type="expression" dxfId="74" priority="13">
      <formula>$AA5=2</formula>
    </cfRule>
  </conditionalFormatting>
  <conditionalFormatting sqref="D5:T17">
    <cfRule type="expression" dxfId="73" priority="14">
      <formula>$AA5=3</formula>
    </cfRule>
  </conditionalFormatting>
  <conditionalFormatting sqref="E5:S17">
    <cfRule type="expression" dxfId="72" priority="15">
      <formula>$AA5=4</formula>
    </cfRule>
  </conditionalFormatting>
  <conditionalFormatting sqref="F5:R17">
    <cfRule type="expression" dxfId="71" priority="1553">
      <formula>$AA5=5</formula>
    </cfRule>
  </conditionalFormatting>
  <conditionalFormatting sqref="G5:Q17">
    <cfRule type="expression" dxfId="70" priority="1554">
      <formula>$AA5=6</formula>
    </cfRule>
  </conditionalFormatting>
  <conditionalFormatting sqref="H5:P17">
    <cfRule type="expression" dxfId="69" priority="1555">
      <formula>$AA5=7</formula>
    </cfRule>
  </conditionalFormatting>
  <conditionalFormatting sqref="I5:O17">
    <cfRule type="expression" dxfId="68" priority="1556">
      <formula>$AA5=8</formula>
    </cfRule>
  </conditionalFormatting>
  <conditionalFormatting sqref="N5:N17">
    <cfRule type="expression" dxfId="67" priority="8">
      <formula>$AC5=-1</formula>
    </cfRule>
    <cfRule type="expression" dxfId="66" priority="9">
      <formula>AND($AC5=1, $N5&lt;&gt;"")</formula>
    </cfRule>
    <cfRule type="expression" dxfId="65" priority="10">
      <formula>$AC5=0</formula>
    </cfRule>
    <cfRule type="expression" dxfId="64" priority="11">
      <formula>$AC5=1</formula>
    </cfRule>
  </conditionalFormatting>
  <conditionalFormatting sqref="Y5:Z17">
    <cfRule type="expression" dxfId="63" priority="1">
      <formula>_xlfn.ISFORMULA(Y5)</formula>
    </cfRule>
    <cfRule type="expression" dxfId="62" priority="2">
      <formula>Y5&lt;&gt;""</formula>
    </cfRule>
  </conditionalFormatting>
  <conditionalFormatting sqref="AE5:BE17">
    <cfRule type="expression" dxfId="61" priority="7">
      <formula>$AE5&lt;&gt;""</formula>
    </cfRule>
  </conditionalFormatting>
  <pageMargins left="0.70866141732283472" right="0.70866141732283472" top="0.74803149606299213" bottom="0.74803149606299213" header="0.31496062992125984" footer="0.31496062992125984"/>
  <pageSetup paperSize="9" scale="47" fitToHeight="0" orientation="portrait" r:id="rId1"/>
  <headerFooter>
    <oddHeader>&amp;L&amp;G&amp;R&amp;A</oddHeader>
    <oddFooter>Pagina &amp;P van &amp;N</oddFooter>
  </headerFooter>
  <drawing r:id="rId2"/>
  <legacyDrawing r:id="rId3"/>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4BD06-BB11-47A7-BE56-038A1FC71C56}">
  <sheetPr codeName="Blad2">
    <pageSetUpPr fitToPage="1"/>
  </sheetPr>
  <dimension ref="A1:BY62"/>
  <sheetViews>
    <sheetView showGridLines="0" zoomScaleNormal="100" workbookViewId="0">
      <pane xSplit="2" ySplit="4" topLeftCell="C5" activePane="bottomRight" state="frozen"/>
      <selection pane="topRight" activeCell="C1" sqref="C1"/>
      <selection pane="bottomLeft" activeCell="A5" sqref="A5"/>
      <selection pane="bottomRight"/>
    </sheetView>
  </sheetViews>
  <sheetFormatPr defaultColWidth="8.7109375" defaultRowHeight="14.65" customHeight="1" x14ac:dyDescent="0.2"/>
  <cols>
    <col min="1" max="1" width="2.42578125" style="25" customWidth="1"/>
    <col min="2" max="2" width="1.28515625" style="43" hidden="1" customWidth="1"/>
    <col min="3" max="4" width="1.28515625" style="44" customWidth="1"/>
    <col min="5" max="9" width="1.28515625" style="43" customWidth="1"/>
    <col min="10" max="10" width="46.7109375" style="43" customWidth="1"/>
    <col min="11" max="11" width="16.7109375" style="25" customWidth="1"/>
    <col min="12" max="12" width="9.28515625" style="127" customWidth="1"/>
    <col min="13" max="14" width="15.7109375" style="100" customWidth="1"/>
    <col min="15" max="15" width="15.7109375" style="101" customWidth="1"/>
    <col min="16" max="16" width="45.42578125" style="101" customWidth="1"/>
    <col min="17" max="17" width="1.28515625" style="25" customWidth="1"/>
    <col min="18" max="24" width="1.28515625" style="25" hidden="1" customWidth="1"/>
    <col min="25" max="25" width="2.42578125" style="25" hidden="1" customWidth="1"/>
    <col min="26" max="40" width="9" style="25" hidden="1" customWidth="1"/>
    <col min="41" max="47" width="9" style="102" hidden="1" customWidth="1"/>
    <col min="48" max="50" width="9" style="25" hidden="1" customWidth="1"/>
    <col min="51" max="51" width="2.42578125" style="103" customWidth="1"/>
    <col min="52" max="16384" width="8.7109375" style="25"/>
  </cols>
  <sheetData>
    <row r="1" spans="1:77" ht="24" customHeight="1" x14ac:dyDescent="0.2">
      <c r="A1" s="40"/>
      <c r="B1" s="41"/>
      <c r="C1" s="41"/>
      <c r="D1" s="41"/>
      <c r="E1" s="41"/>
      <c r="F1" s="41"/>
      <c r="G1" s="41"/>
      <c r="H1" s="41"/>
      <c r="I1" s="41"/>
      <c r="J1" s="41"/>
      <c r="Z1" s="98" t="str">
        <f>IF(SUM($AG$34:$AJ$34, $AO$34:$AQ$34)=1,
    Fout_zonder_rij_enkel&amp;IF($AU$34&lt;&gt;0, " Vul resterende "&amp;AU34&amp;" verplichte velden in.", ""),
    IF(SUM($AG$34:$AJ$34, $AO$34:$AQ$34)&gt;1,
        SUM($AG$34:$AJ$34, $AO$34:$AQ$34)&amp;Fout_zonder_rij_meer&amp;IF($AU$34&lt;&gt;0, " Vul resterende "&amp;AU34&amp;" verplichte velden in.", ""),
        IF($AU$34&lt;&gt;0, "Vul resterende "&amp;AU34&amp;" verplichte velden in.", "")
    )
)</f>
        <v>Vul resterende 3 verplichte velden in.</v>
      </c>
    </row>
    <row r="2" spans="1:77" s="31" customFormat="1" ht="9.6" customHeight="1" x14ac:dyDescent="0.25">
      <c r="B2" s="50"/>
      <c r="C2" s="254" t="str">
        <f>"RESULTAATSVERWERKING EN RESERVEOPBOUW "&amp;Datum_werkingsjaar</f>
        <v>RESULTAATSVERWERKING EN RESERVEOPBOUW 2024</v>
      </c>
      <c r="D2" s="254"/>
      <c r="E2" s="254"/>
      <c r="F2" s="254"/>
      <c r="G2" s="254"/>
      <c r="H2" s="254"/>
      <c r="I2" s="254"/>
      <c r="J2" s="254"/>
      <c r="K2" s="254"/>
      <c r="L2" s="105"/>
      <c r="M2" s="128"/>
      <c r="N2" s="104"/>
      <c r="O2" s="128"/>
      <c r="P2" s="104"/>
      <c r="Z2" s="77" t="s">
        <v>309</v>
      </c>
      <c r="AA2" s="25"/>
      <c r="AC2"/>
      <c r="AD2"/>
      <c r="AE2"/>
      <c r="AF2"/>
      <c r="AG2"/>
      <c r="AH2"/>
      <c r="AI2"/>
      <c r="AJ2"/>
      <c r="AK2"/>
      <c r="AL2"/>
      <c r="AM2"/>
      <c r="AN2" s="77" t="s">
        <v>310</v>
      </c>
      <c r="AO2" s="102"/>
      <c r="AP2" s="102"/>
      <c r="AQ2" s="102"/>
      <c r="AR2" s="102"/>
      <c r="AS2" s="102"/>
      <c r="AT2" s="102"/>
      <c r="AU2" s="102"/>
      <c r="AV2" s="25"/>
      <c r="AW2" s="25"/>
      <c r="AX2" s="25"/>
      <c r="AY2" s="103"/>
    </row>
    <row r="3" spans="1:77" s="31" customFormat="1" ht="13.9" customHeight="1" x14ac:dyDescent="0.2">
      <c r="B3" s="50"/>
      <c r="C3" s="254"/>
      <c r="D3" s="254"/>
      <c r="E3" s="254"/>
      <c r="F3" s="254"/>
      <c r="G3" s="254"/>
      <c r="H3" s="254"/>
      <c r="I3" s="254"/>
      <c r="J3" s="254"/>
      <c r="K3" s="254"/>
      <c r="L3" s="105"/>
      <c r="M3" s="105"/>
      <c r="N3" s="105"/>
      <c r="O3" s="105"/>
      <c r="P3" s="105"/>
      <c r="Z3" s="79" t="s">
        <v>307</v>
      </c>
      <c r="AA3" s="25"/>
      <c r="AB3" s="79" t="s">
        <v>92</v>
      </c>
      <c r="AC3" s="79" t="s">
        <v>284</v>
      </c>
      <c r="AE3" s="25"/>
      <c r="AF3" s="25"/>
      <c r="AG3" s="79" t="s">
        <v>302</v>
      </c>
      <c r="AJ3" s="161"/>
      <c r="AK3" s="25" t="s">
        <v>301</v>
      </c>
      <c r="AL3" s="25"/>
      <c r="AM3" s="25"/>
      <c r="AN3" s="79"/>
      <c r="AO3" s="93" t="s">
        <v>283</v>
      </c>
      <c r="AP3" s="102"/>
      <c r="AQ3" s="102"/>
      <c r="AR3" s="106" t="s">
        <v>308</v>
      </c>
      <c r="AS3" s="102"/>
      <c r="AT3" s="102"/>
      <c r="AU3" s="102"/>
      <c r="AV3" s="141"/>
      <c r="AW3" s="141"/>
      <c r="AX3" s="79"/>
      <c r="AY3" s="103"/>
    </row>
    <row r="4" spans="1:77" s="111" customFormat="1" ht="14.65" customHeight="1" x14ac:dyDescent="0.25">
      <c r="A4" s="75"/>
      <c r="B4" s="75"/>
      <c r="C4" s="107" t="s">
        <v>40</v>
      </c>
      <c r="D4" s="107"/>
      <c r="E4" s="107"/>
      <c r="F4" s="107"/>
      <c r="G4" s="107"/>
      <c r="H4" s="107"/>
      <c r="I4" s="107"/>
      <c r="J4" s="107"/>
      <c r="K4" s="75"/>
      <c r="L4" s="107" t="s">
        <v>0</v>
      </c>
      <c r="M4" s="129" t="str" cm="1">
        <f t="array" ref="M4">IF(Structuur_werking&lt;&gt;"", IF(Structuur_werking&lt;&gt;Structuur_werking_dubbel, "n.v.t.", "Totaal"), "")</f>
        <v/>
      </c>
      <c r="N4" s="108" t="str" cm="1">
        <f t="array" ref="N4">IF(Structuur_werking&lt;&gt;"", "SCVW-werking", "")</f>
        <v/>
      </c>
      <c r="O4" s="108" t="str" cm="1">
        <f t="array" ref="O4">IF(Structuur_werking&lt;&gt;"", IF(Structuur_werking&lt;&gt;Structuur_werking_dubbel, "n.v.t.", "Andere werking"), "")</f>
        <v/>
      </c>
      <c r="P4" s="129" t="str" cm="1">
        <f t="array" ref="P4">IF(Structuur_werking&lt;&gt;"", "Toelichting", "")</f>
        <v/>
      </c>
      <c r="Q4" s="75"/>
      <c r="R4" s="75"/>
      <c r="S4" s="75"/>
      <c r="T4" s="75"/>
      <c r="U4" s="75"/>
      <c r="V4" s="75"/>
      <c r="W4" s="75"/>
      <c r="X4" s="75"/>
      <c r="Y4" s="75"/>
      <c r="Z4" s="80" t="s">
        <v>40</v>
      </c>
      <c r="AA4" s="45" t="s">
        <v>306</v>
      </c>
      <c r="AB4" s="80" t="str">
        <f>"""+"" én ""-"""</f>
        <v>"+" én "-"</v>
      </c>
      <c r="AC4" s="80" t="str">
        <f>SUBSTITUTE(ADDRESS(1, COLUMN(M4), 4, 1), "1", "")</f>
        <v>M</v>
      </c>
      <c r="AD4" s="45" t="str">
        <f>SUBSTITUTE(ADDRESS(1, COLUMN(N4), 4, 1), "1", "")</f>
        <v>N</v>
      </c>
      <c r="AE4" s="45" t="str">
        <f>SUBSTITUTE(ADDRESS(1, COLUMN(O4), 4, 1), "1", "")</f>
        <v>O</v>
      </c>
      <c r="AF4" s="45" t="str">
        <f>SUBSTITUTE(ADDRESS(1, COLUMN(P4), 4, 1), "1", "")</f>
        <v>P</v>
      </c>
      <c r="AG4" s="80" t="s">
        <v>391</v>
      </c>
      <c r="AH4" s="165" t="str">
        <f t="shared" ref="AH4:AJ4" si="0">SUBSTITUTE(ADDRESS(1, COLUMN(M4), 4, 1), "1", "")</f>
        <v>M</v>
      </c>
      <c r="AI4" s="45" t="str">
        <f t="shared" si="0"/>
        <v>N</v>
      </c>
      <c r="AJ4" s="162" t="str">
        <f t="shared" si="0"/>
        <v>O</v>
      </c>
      <c r="AK4" s="45" t="str">
        <f>SUBSTITUTE(ADDRESS(1, COLUMN(N4), 4, 1), "1", "")</f>
        <v>N</v>
      </c>
      <c r="AL4" s="45" t="str">
        <f>SUBSTITUTE(ADDRESS(1, COLUMN(O4), 4, 1), "1", "")</f>
        <v>O</v>
      </c>
      <c r="AM4" s="45" t="str">
        <f>SUBSTITUTE(ADDRESS(1, COLUMN(P4), 4, 1), "1", "")</f>
        <v>P</v>
      </c>
      <c r="AN4" s="80" t="s">
        <v>1</v>
      </c>
      <c r="AO4" s="82" t="str">
        <f>SUBSTITUTE(ADDRESS(1, COLUMN(N4), 4, 1), "1", "")</f>
        <v>N</v>
      </c>
      <c r="AP4" s="47" t="str">
        <f>SUBSTITUTE(ADDRESS(1, COLUMN(O4), 4, 1), "1", "")</f>
        <v>O</v>
      </c>
      <c r="AQ4" s="47" t="str">
        <f>SUBSTITUTE(ADDRESS(1, COLUMN(P4), 4, 1), "1", "")</f>
        <v>P</v>
      </c>
      <c r="AR4" s="82" t="str">
        <f>SUBSTITUTE(ADDRESS(1, COLUMN(N4), 4, 1), "1", "")</f>
        <v>N</v>
      </c>
      <c r="AS4" s="47" t="str">
        <f>SUBSTITUTE(ADDRESS(1, COLUMN(O4), 4, 1), "1", "")</f>
        <v>O</v>
      </c>
      <c r="AT4" s="47" t="str">
        <f>SUBSTITUTE(ADDRESS(1, COLUMN(P4), 4, 1), "1", "")</f>
        <v>P</v>
      </c>
      <c r="AU4" s="144" t="s">
        <v>305</v>
      </c>
      <c r="AV4" s="142" t="s">
        <v>304</v>
      </c>
      <c r="AW4" s="144" t="s">
        <v>30</v>
      </c>
      <c r="AX4" s="45" t="s">
        <v>31</v>
      </c>
      <c r="AY4" s="110"/>
      <c r="BY4" s="99" t="s">
        <v>141</v>
      </c>
    </row>
    <row r="5" spans="1:77" ht="14.65" customHeight="1" x14ac:dyDescent="0.2">
      <c r="B5" s="25"/>
      <c r="C5" s="25"/>
      <c r="D5" s="25"/>
      <c r="E5" s="25"/>
      <c r="F5" s="25"/>
      <c r="G5" s="25"/>
      <c r="H5" s="25"/>
      <c r="I5" s="25"/>
      <c r="J5" s="25"/>
      <c r="L5" s="25"/>
      <c r="M5" s="25"/>
      <c r="N5" s="25"/>
      <c r="O5" s="25"/>
      <c r="P5" s="25"/>
      <c r="AO5" s="25"/>
      <c r="AP5" s="25"/>
      <c r="AQ5" s="25"/>
      <c r="AR5" s="25"/>
      <c r="AS5" s="25"/>
      <c r="AT5" s="25"/>
      <c r="AU5" s="25"/>
      <c r="AY5" s="25"/>
    </row>
    <row r="6" spans="1:77" ht="14.65" customHeight="1" x14ac:dyDescent="0.25">
      <c r="C6" s="138" t="s">
        <v>267</v>
      </c>
      <c r="F6" s="25"/>
      <c r="G6" s="25"/>
      <c r="H6" s="25"/>
      <c r="I6" s="25"/>
      <c r="J6" s="25"/>
      <c r="L6" s="25"/>
      <c r="M6" s="25"/>
      <c r="N6" s="25"/>
      <c r="O6" s="25"/>
      <c r="P6" s="25"/>
      <c r="AO6" s="25"/>
      <c r="AP6" s="25"/>
      <c r="AQ6" s="25"/>
      <c r="AR6" s="25"/>
      <c r="AS6" s="25"/>
      <c r="AT6" s="25"/>
      <c r="AU6" s="25"/>
      <c r="AY6" s="25"/>
    </row>
    <row r="7" spans="1:77" ht="7.15" customHeight="1" x14ac:dyDescent="0.2">
      <c r="B7" s="25"/>
      <c r="C7" s="25"/>
      <c r="D7" s="25"/>
      <c r="E7" s="25"/>
      <c r="F7" s="25"/>
      <c r="G7" s="25"/>
      <c r="H7" s="25"/>
      <c r="I7" s="25"/>
      <c r="J7" s="25"/>
      <c r="L7" s="25"/>
      <c r="M7" s="25"/>
      <c r="N7" s="25"/>
      <c r="O7" s="25"/>
      <c r="P7" s="25"/>
      <c r="AO7" s="25"/>
      <c r="AP7" s="25"/>
      <c r="AQ7" s="25"/>
      <c r="AR7" s="25"/>
      <c r="AS7" s="25"/>
      <c r="AT7" s="25"/>
      <c r="AU7" s="25"/>
      <c r="AY7" s="25"/>
    </row>
    <row r="8" spans="1:77" s="27" customFormat="1" ht="14.65" customHeight="1" x14ac:dyDescent="0.25">
      <c r="A8" s="76" t="str">
        <f t="shared" ref="A8:A31" si="1">IF(OR(AG8&lt;&gt;"", AW8&lt;&gt;""), "✘", "")</f>
        <v/>
      </c>
      <c r="B8" s="112"/>
      <c r="C8" s="112"/>
      <c r="D8" s="112"/>
      <c r="E8" s="112" t="s">
        <v>261</v>
      </c>
      <c r="F8" s="112"/>
      <c r="G8" s="112"/>
      <c r="H8" s="112"/>
      <c r="I8" s="112"/>
      <c r="J8" s="112"/>
      <c r="K8" s="30"/>
      <c r="L8" s="113">
        <v>9906</v>
      </c>
      <c r="M8" s="130" t="str" cm="1">
        <f t="array" ref="M8">IF(Structuur_werking&lt;&gt;Structuur_werking_dubbel, "", SUM(N8:O8))</f>
        <v/>
      </c>
      <c r="N8" s="131">
        <f>N9+N10</f>
        <v>0</v>
      </c>
      <c r="O8" s="131" cm="1">
        <f t="array" ref="O8">IF(Structuur_werking&lt;&gt;Structuur_werking_dubbel, 0, O9+O10)</f>
        <v>0</v>
      </c>
      <c r="P8" s="145"/>
      <c r="Q8" s="30"/>
      <c r="R8" s="30"/>
      <c r="S8" s="30"/>
      <c r="T8" s="30"/>
      <c r="U8" s="30"/>
      <c r="V8" s="30"/>
      <c r="Z8" s="115"/>
      <c r="AB8" s="169">
        <v>1</v>
      </c>
      <c r="AC8" s="169" cm="1">
        <f t="array" ref="AC8">IF(Structuur_werking&lt;&gt;Structuur_werking_dubbel, -1, "")</f>
        <v>-1</v>
      </c>
      <c r="AD8" s="170"/>
      <c r="AE8" s="170" cm="1">
        <f t="array" ref="AE8">IF(Structuur_werking&lt;&gt;Structuur_werking_dubbel, -1, "")</f>
        <v>-1</v>
      </c>
      <c r="AF8" s="170">
        <v>-1</v>
      </c>
      <c r="AG8" s="91"/>
      <c r="AH8" s="166"/>
      <c r="AJ8" s="163"/>
      <c r="AN8" s="91">
        <f t="shared" ref="AN8:AN31" si="2">IF(L8&lt;&gt;"", IF(C8&lt;&gt;"",1,IF(D8&lt;&gt;"",2,IF(E8&lt;&gt;"",3,IF(F8&lt;&gt;"",4,IF(G8&lt;&gt;"",5,IF(H8&lt;&gt;"",6,IF(I8&lt;&gt;"",7,IF(J8&lt;&gt;"",8)))))))), "")</f>
        <v>3</v>
      </c>
      <c r="AO8" s="83" t="str">
        <f t="shared" ref="AO8:AO31" si="3">IF(ISTEXT(N8), IFERROR(IF(SEARCH(".", N8)&lt;&gt;0, "| Veld '"&amp;AO$4&amp;ROW()&amp;"': "&amp;Fout_punt), "| Veld '"&amp;AO$4&amp;ROW()&amp;"': "&amp;Fout_geen_getal), IF($AB8&lt;&gt;1, IF(N8&lt;0, "| Veld '"&amp;AO$4&amp;ROW()&amp;"': "&amp;Fout_negatief, ""), ""))</f>
        <v/>
      </c>
      <c r="AP8" s="30" t="str">
        <f t="shared" ref="AP8:AP31" si="4">IF(ISTEXT(O8), IFERROR(IF(SEARCH(".", O8)&lt;&gt;0, "| Veld '"&amp;AP$4&amp;ROW()&amp;"': "&amp;Fout_punt), "| Veld '"&amp;AP$4&amp;ROW()&amp;"': "&amp;Fout_geen_getal), IF($AB8&lt;&gt;1, IF(O8&lt;0, "| Veld '"&amp;AP$4&amp;ROW()&amp;"': "&amp;Fout_negatief, ""), ""))</f>
        <v/>
      </c>
      <c r="AQ8" s="30" t="str">
        <f>""</f>
        <v/>
      </c>
      <c r="AR8" s="167" t="str">
        <f t="shared" ref="AR8:AR31" si="5">IF(AD8=1, IF(N8="", "'"&amp;AR$4&amp;ROW()&amp;"' "&amp;IF(OR(AS8&lt;&gt;"", AT8&lt;&gt;""), "en ", ""), ""), "")</f>
        <v/>
      </c>
      <c r="AS8" s="168" t="str">
        <f t="shared" ref="AS8:AS31" si="6">IF(AE8=1, IF(O8="", "'"&amp;AS$4&amp;ROW()&amp;"' "&amp;IF(AT8&lt;&gt;"", "en ", ""), ""), "")</f>
        <v/>
      </c>
      <c r="AT8" s="168" t="str">
        <f t="shared" ref="AT8:AT31" si="7">IF(AF8=1, IF(P8="", "'"&amp;AT$4&amp;ROW()&amp;"' ", ""), "")</f>
        <v/>
      </c>
      <c r="AU8" s="171">
        <f>COUNTA(AR8:AT8)-COUNTBLANK(AR8:AT8)</f>
        <v>0</v>
      </c>
      <c r="AV8" s="143" t="str">
        <f>IF(AU8&gt;1, "| Velden "&amp;AR8&amp;AS8&amp;AT8&amp;"zijn verplicht.  ", IF(AU8=1, "| Veld "&amp;AR8&amp;AS8&amp;AT8&amp;"is verplicht.  ", ""))</f>
        <v/>
      </c>
      <c r="AW8" s="143" t="str">
        <f>AH8&amp;AO8&amp;AP8&amp;AQ8&amp;AI8&amp;AJ8&amp;AV8</f>
        <v/>
      </c>
      <c r="AX8" s="27" t="str">
        <f>AK8&amp;AL8&amp;AM8</f>
        <v/>
      </c>
      <c r="AY8" s="28" t="str">
        <f>IF(AW8&lt;&gt;"", AW8, AX8)</f>
        <v/>
      </c>
    </row>
    <row r="9" spans="1:77" s="27" customFormat="1" ht="14.65" customHeight="1" x14ac:dyDescent="0.25">
      <c r="A9" s="76" t="str">
        <f t="shared" si="1"/>
        <v/>
      </c>
      <c r="B9" s="119"/>
      <c r="C9" s="119"/>
      <c r="D9" s="119"/>
      <c r="E9" s="119"/>
      <c r="F9" s="119" t="s">
        <v>150</v>
      </c>
      <c r="G9" s="119"/>
      <c r="H9" s="119"/>
      <c r="I9" s="119"/>
      <c r="J9" s="119"/>
      <c r="L9" s="120">
        <v>9905</v>
      </c>
      <c r="M9" s="130" t="str" cm="1">
        <f t="array" ref="M9">IF(Structuur_werking&lt;&gt;Structuur_werking_dubbel, "", SUM(N9:O9))</f>
        <v/>
      </c>
      <c r="N9" s="132">
        <f>Resultatenrekening!N146</f>
        <v>0</v>
      </c>
      <c r="O9" s="132" cm="1">
        <f t="array" ref="O9">IF(Structuur_werking&lt;&gt;Structuur_werking_dubbel, 0, Resultatenrekening!O146)</f>
        <v>0</v>
      </c>
      <c r="P9" s="145"/>
      <c r="Z9" s="115"/>
      <c r="AB9" s="169">
        <v>1</v>
      </c>
      <c r="AC9" s="169" cm="1">
        <f t="array" ref="AC9">IF(Structuur_werking&lt;&gt;Structuur_werking_dubbel, -1, "")</f>
        <v>-1</v>
      </c>
      <c r="AD9" s="170"/>
      <c r="AE9" s="170" cm="1">
        <f t="array" ref="AE9">IF(Structuur_werking&lt;&gt;Structuur_werking_dubbel, -1, "")</f>
        <v>-1</v>
      </c>
      <c r="AF9" s="170">
        <v>-1</v>
      </c>
      <c r="AG9" s="91"/>
      <c r="AH9" s="166"/>
      <c r="AJ9" s="163"/>
      <c r="AN9" s="91">
        <f t="shared" si="2"/>
        <v>4</v>
      </c>
      <c r="AO9" s="83" t="str">
        <f t="shared" si="3"/>
        <v/>
      </c>
      <c r="AP9" s="30" t="str">
        <f t="shared" si="4"/>
        <v/>
      </c>
      <c r="AQ9" s="30" t="str">
        <f>""</f>
        <v/>
      </c>
      <c r="AR9" s="167" t="str">
        <f t="shared" si="5"/>
        <v/>
      </c>
      <c r="AS9" s="168" t="str">
        <f t="shared" si="6"/>
        <v/>
      </c>
      <c r="AT9" s="168" t="str">
        <f t="shared" si="7"/>
        <v/>
      </c>
      <c r="AU9" s="171">
        <f t="shared" ref="AU9:AU31" si="8">COUNTA(AR9:AT9)-COUNTBLANK(AR9:AT9)</f>
        <v>0</v>
      </c>
      <c r="AV9" s="143" t="str">
        <f t="shared" ref="AV9:AV31" si="9">IF(AU9&gt;1, "| Velden "&amp;AR9&amp;AS9&amp;AT9&amp;"zijn verplicht.  ", IF(AU9=1, "| Veld "&amp;AR9&amp;AS9&amp;AT9&amp;"is verplicht.  ", ""))</f>
        <v/>
      </c>
      <c r="AW9" s="143" t="str">
        <f t="shared" ref="AW9:AW31" si="10">AH9&amp;AO9&amp;AP9&amp;AQ9&amp;AI9&amp;AJ9&amp;AV9</f>
        <v/>
      </c>
      <c r="AX9" s="27" t="str">
        <f t="shared" ref="AX9:AX31" si="11">AK9&amp;AL9&amp;AM9</f>
        <v/>
      </c>
      <c r="AY9" s="28" t="str">
        <f t="shared" ref="AY9:AY31" si="12">IF(AW9&lt;&gt;"", AW9, AX9)</f>
        <v/>
      </c>
    </row>
    <row r="10" spans="1:77" s="27" customFormat="1" ht="14.65" customHeight="1" x14ac:dyDescent="0.25">
      <c r="A10" s="76" t="str">
        <f t="shared" si="1"/>
        <v>✘</v>
      </c>
      <c r="B10" s="119"/>
      <c r="C10" s="119"/>
      <c r="F10" s="27" t="s">
        <v>365</v>
      </c>
      <c r="G10" s="122"/>
      <c r="H10" s="122"/>
      <c r="I10" s="122"/>
      <c r="J10" s="122"/>
      <c r="K10" s="122"/>
      <c r="L10" s="120" t="s">
        <v>262</v>
      </c>
      <c r="M10" s="130" t="str" cm="1">
        <f t="array" ref="M10">IF(Structuur_werking&lt;&gt;Structuur_werking_dubbel, "", SUM(N10:O10))</f>
        <v/>
      </c>
      <c r="N10" s="123"/>
      <c r="O10" s="123"/>
      <c r="P10" s="145"/>
      <c r="Z10" s="115"/>
      <c r="AB10" s="169">
        <v>1</v>
      </c>
      <c r="AC10" s="169" cm="1">
        <f t="array" ref="AC10">IF(Structuur_werking&lt;&gt;Structuur_werking_dubbel, -1, "")</f>
        <v>-1</v>
      </c>
      <c r="AD10" s="170">
        <v>1</v>
      </c>
      <c r="AE10" s="170" cm="1">
        <f t="array" ref="AE10">IF(Structuur_werking&lt;&gt;Structuur_werking_dubbel, -1, 1)</f>
        <v>-1</v>
      </c>
      <c r="AF10" s="170">
        <v>-1</v>
      </c>
      <c r="AG10" s="91"/>
      <c r="AH10" s="166"/>
      <c r="AJ10" s="163"/>
      <c r="AN10" s="91">
        <f t="shared" si="2"/>
        <v>4</v>
      </c>
      <c r="AO10" s="83" t="str">
        <f t="shared" si="3"/>
        <v/>
      </c>
      <c r="AP10" s="30" t="str">
        <f t="shared" si="4"/>
        <v/>
      </c>
      <c r="AQ10" s="30" t="str">
        <f>""</f>
        <v/>
      </c>
      <c r="AR10" s="167" t="str">
        <f t="shared" si="5"/>
        <v xml:space="preserve">'N10' </v>
      </c>
      <c r="AS10" s="168" t="str">
        <f t="shared" si="6"/>
        <v/>
      </c>
      <c r="AT10" s="168" t="str">
        <f t="shared" si="7"/>
        <v/>
      </c>
      <c r="AU10" s="171">
        <f t="shared" si="8"/>
        <v>1</v>
      </c>
      <c r="AV10" s="143" t="str">
        <f t="shared" si="9"/>
        <v xml:space="preserve">| Veld 'N10' is verplicht.  </v>
      </c>
      <c r="AW10" s="143" t="str">
        <f t="shared" si="10"/>
        <v xml:space="preserve">| Veld 'N10' is verplicht.  </v>
      </c>
      <c r="AX10" s="27" t="str">
        <f t="shared" si="11"/>
        <v/>
      </c>
      <c r="AY10" s="28" t="str">
        <f t="shared" si="12"/>
        <v xml:space="preserve">| Veld 'N10' is verplicht.  </v>
      </c>
    </row>
    <row r="11" spans="1:77" s="27" customFormat="1" ht="14.65" customHeight="1" x14ac:dyDescent="0.25">
      <c r="A11" s="76" t="str">
        <f t="shared" si="1"/>
        <v>✘</v>
      </c>
      <c r="B11" s="119"/>
      <c r="C11" s="119"/>
      <c r="D11" s="119"/>
      <c r="E11" s="119" t="s">
        <v>263</v>
      </c>
      <c r="F11" s="119"/>
      <c r="G11" s="119"/>
      <c r="H11" s="119"/>
      <c r="I11" s="119"/>
      <c r="J11" s="119"/>
      <c r="L11" s="120">
        <v>791</v>
      </c>
      <c r="M11" s="130" t="str" cm="1">
        <f t="array" ref="M11">IF(Structuur_werking&lt;&gt;Structuur_werking_dubbel, "", SUM(N11:O11))</f>
        <v/>
      </c>
      <c r="N11" s="121"/>
      <c r="O11" s="121"/>
      <c r="P11" s="145"/>
      <c r="Z11" s="115"/>
      <c r="AB11" s="169"/>
      <c r="AC11" s="169" cm="1">
        <f t="array" ref="AC11">IF(Structuur_werking&lt;&gt;Structuur_werking_dubbel, -1, "")</f>
        <v>-1</v>
      </c>
      <c r="AD11" s="170">
        <v>1</v>
      </c>
      <c r="AE11" s="170" cm="1">
        <f t="array" ref="AE11">IF(Structuur_werking&lt;&gt;Structuur_werking_dubbel, -1, 1)</f>
        <v>-1</v>
      </c>
      <c r="AF11" s="170">
        <v>-1</v>
      </c>
      <c r="AG11" s="91"/>
      <c r="AH11" s="166"/>
      <c r="AJ11" s="163"/>
      <c r="AN11" s="91">
        <f t="shared" si="2"/>
        <v>3</v>
      </c>
      <c r="AO11" s="83" t="str">
        <f t="shared" si="3"/>
        <v/>
      </c>
      <c r="AP11" s="30" t="str">
        <f t="shared" si="4"/>
        <v/>
      </c>
      <c r="AQ11" s="30" t="str">
        <f>""</f>
        <v/>
      </c>
      <c r="AR11" s="167" t="str">
        <f t="shared" si="5"/>
        <v xml:space="preserve">'N11' </v>
      </c>
      <c r="AS11" s="168" t="str">
        <f t="shared" si="6"/>
        <v/>
      </c>
      <c r="AT11" s="168" t="str">
        <f t="shared" si="7"/>
        <v/>
      </c>
      <c r="AU11" s="171">
        <f t="shared" si="8"/>
        <v>1</v>
      </c>
      <c r="AV11" s="143" t="str">
        <f t="shared" si="9"/>
        <v xml:space="preserve">| Veld 'N11' is verplicht.  </v>
      </c>
      <c r="AW11" s="143" t="str">
        <f t="shared" si="10"/>
        <v xml:space="preserve">| Veld 'N11' is verplicht.  </v>
      </c>
      <c r="AX11" s="27" t="str">
        <f t="shared" si="11"/>
        <v/>
      </c>
      <c r="AY11" s="28" t="str">
        <f t="shared" si="12"/>
        <v xml:space="preserve">| Veld 'N11' is verplicht.  </v>
      </c>
    </row>
    <row r="12" spans="1:77" s="27" customFormat="1" ht="14.65" customHeight="1" x14ac:dyDescent="0.25">
      <c r="A12" s="76" t="str">
        <f t="shared" si="1"/>
        <v>✘</v>
      </c>
      <c r="B12" s="119"/>
      <c r="C12" s="119"/>
      <c r="D12" s="119"/>
      <c r="E12" s="119" t="s">
        <v>264</v>
      </c>
      <c r="F12" s="119"/>
      <c r="G12" s="119"/>
      <c r="H12" s="119"/>
      <c r="I12" s="119"/>
      <c r="J12" s="119"/>
      <c r="L12" s="120">
        <v>691</v>
      </c>
      <c r="M12" s="130" t="str" cm="1">
        <f t="array" ref="M12">IF(Structuur_werking&lt;&gt;Structuur_werking_dubbel, "", SUM(N12:O12))</f>
        <v/>
      </c>
      <c r="N12" s="121"/>
      <c r="O12" s="121"/>
      <c r="P12" s="145"/>
      <c r="Z12" s="115"/>
      <c r="AB12" s="169"/>
      <c r="AC12" s="169" cm="1">
        <f t="array" ref="AC12">IF(Structuur_werking&lt;&gt;Structuur_werking_dubbel, -1, "")</f>
        <v>-1</v>
      </c>
      <c r="AD12" s="170">
        <v>1</v>
      </c>
      <c r="AE12" s="170" cm="1">
        <f t="array" ref="AE12">IF(Structuur_werking&lt;&gt;Structuur_werking_dubbel, -1, 1)</f>
        <v>-1</v>
      </c>
      <c r="AF12" s="170">
        <v>-1</v>
      </c>
      <c r="AG12" s="91"/>
      <c r="AH12" s="166"/>
      <c r="AJ12" s="163"/>
      <c r="AN12" s="91">
        <f t="shared" si="2"/>
        <v>3</v>
      </c>
      <c r="AO12" s="83" t="str">
        <f t="shared" si="3"/>
        <v/>
      </c>
      <c r="AP12" s="30" t="str">
        <f t="shared" si="4"/>
        <v/>
      </c>
      <c r="AQ12" s="30" t="str">
        <f>""</f>
        <v/>
      </c>
      <c r="AR12" s="167" t="str">
        <f t="shared" si="5"/>
        <v xml:space="preserve">'N12' </v>
      </c>
      <c r="AS12" s="168" t="str">
        <f t="shared" si="6"/>
        <v/>
      </c>
      <c r="AT12" s="168" t="str">
        <f t="shared" si="7"/>
        <v/>
      </c>
      <c r="AU12" s="171">
        <f t="shared" si="8"/>
        <v>1</v>
      </c>
      <c r="AV12" s="143" t="str">
        <f t="shared" si="9"/>
        <v xml:space="preserve">| Veld 'N12' is verplicht.  </v>
      </c>
      <c r="AW12" s="143" t="str">
        <f t="shared" si="10"/>
        <v xml:space="preserve">| Veld 'N12' is verplicht.  </v>
      </c>
      <c r="AX12" s="27" t="str">
        <f t="shared" si="11"/>
        <v/>
      </c>
      <c r="AY12" s="28" t="str">
        <f t="shared" si="12"/>
        <v xml:space="preserve">| Veld 'N12' is verplicht.  </v>
      </c>
    </row>
    <row r="13" spans="1:77" s="27" customFormat="1" ht="14.65" customHeight="1" x14ac:dyDescent="0.25">
      <c r="A13" s="76" t="str">
        <f t="shared" si="1"/>
        <v/>
      </c>
      <c r="B13" s="119"/>
      <c r="C13" s="119"/>
      <c r="D13" s="119" t="s">
        <v>265</v>
      </c>
      <c r="E13" s="119"/>
      <c r="F13" s="119"/>
      <c r="G13" s="119"/>
      <c r="H13" s="119"/>
      <c r="I13" s="119"/>
      <c r="J13" s="119"/>
      <c r="L13" s="120" t="s">
        <v>266</v>
      </c>
      <c r="M13" s="130" t="str" cm="1">
        <f t="array" ref="M13">IF(Structuur_werking&lt;&gt;Structuur_werking_dubbel, "", SUM(N13:O13))</f>
        <v/>
      </c>
      <c r="N13" s="132">
        <f>N8+N11-N12</f>
        <v>0</v>
      </c>
      <c r="O13" s="132">
        <f>O8+O11-O12</f>
        <v>0</v>
      </c>
      <c r="P13" s="145"/>
      <c r="Z13" s="115">
        <v>14</v>
      </c>
      <c r="AA13" s="27">
        <f>Balans!M57</f>
        <v>0</v>
      </c>
      <c r="AB13" s="169">
        <v>1</v>
      </c>
      <c r="AC13" s="169" cm="1">
        <f t="array" ref="AC13">IF(Structuur_werking&lt;&gt;Structuur_werking_dubbel, -1, "")</f>
        <v>-1</v>
      </c>
      <c r="AD13" s="170"/>
      <c r="AE13" s="170" cm="1">
        <f t="array" ref="AE13">IF(Structuur_werking&lt;&gt;Structuur_werking_dubbel, -1, "")</f>
        <v>-1</v>
      </c>
      <c r="AF13" s="170">
        <v>-1</v>
      </c>
      <c r="AG13" s="91"/>
      <c r="AH13" s="166" t="str" cm="1">
        <f t="array" ref="AH13">IF(Structuur_werking=Structuur_werking_dubbel, IF(ROUND(M13, 2)&lt;&gt;ROUND(AA13, 2), "| Veld '"&amp;AH$4&amp;ROW()&amp;"': Het bedrag verschilt van passivarekening "&amp;Z13&amp;" ("&amp;TEXT(AA13,"#.##0,00 €")&amp;").  ", ""), "")</f>
        <v/>
      </c>
      <c r="AI13" s="27" t="str" cm="1">
        <f t="array" ref="AI13">IF(Structuur_werking=Structuur_werking_enkel, IF(ROUND(N13, 2)&lt;&gt;ROUND(AA13, 2), "| Veld '"&amp;AI$4&amp;ROW()&amp;"': Het bedrag verschilt van passivarekening "&amp;Z13&amp;" ("&amp;TEXT(AA13,"#.##0,00 €")&amp;").  ", ""), "")</f>
        <v/>
      </c>
      <c r="AJ13" s="163"/>
      <c r="AN13" s="91">
        <f t="shared" si="2"/>
        <v>2</v>
      </c>
      <c r="AO13" s="83" t="str">
        <f t="shared" si="3"/>
        <v/>
      </c>
      <c r="AP13" s="30" t="str">
        <f t="shared" si="4"/>
        <v/>
      </c>
      <c r="AQ13" s="30" t="str">
        <f>""</f>
        <v/>
      </c>
      <c r="AR13" s="167" t="str">
        <f t="shared" si="5"/>
        <v/>
      </c>
      <c r="AS13" s="168" t="str">
        <f t="shared" si="6"/>
        <v/>
      </c>
      <c r="AT13" s="168" t="str">
        <f t="shared" si="7"/>
        <v/>
      </c>
      <c r="AU13" s="171">
        <f t="shared" si="8"/>
        <v>0</v>
      </c>
      <c r="AV13" s="143" t="str">
        <f t="shared" si="9"/>
        <v/>
      </c>
      <c r="AW13" s="143" t="str">
        <f t="shared" si="10"/>
        <v/>
      </c>
      <c r="AX13" s="27" t="str">
        <f t="shared" si="11"/>
        <v/>
      </c>
      <c r="AY13" s="28" t="str">
        <f t="shared" si="12"/>
        <v/>
      </c>
    </row>
    <row r="14" spans="1:77" s="27" customFormat="1" ht="14.65" customHeight="1" x14ac:dyDescent="0.25">
      <c r="A14" s="76" t="str">
        <f t="shared" si="1"/>
        <v/>
      </c>
      <c r="B14" s="119"/>
      <c r="C14" s="119"/>
      <c r="D14" s="119"/>
      <c r="E14" s="119"/>
      <c r="F14" s="119"/>
      <c r="G14" s="119"/>
      <c r="H14" s="119"/>
      <c r="I14" s="119"/>
      <c r="J14" s="119"/>
      <c r="L14" s="120"/>
      <c r="M14" s="137"/>
      <c r="N14" s="132"/>
      <c r="O14" s="132"/>
      <c r="P14" s="145"/>
      <c r="Z14" s="115"/>
      <c r="AB14" s="169"/>
      <c r="AC14" s="169"/>
      <c r="AD14" s="170"/>
      <c r="AE14" s="170"/>
      <c r="AF14" s="170"/>
      <c r="AG14" s="91"/>
      <c r="AH14" s="166"/>
      <c r="AJ14" s="163"/>
      <c r="AN14" s="91" t="str">
        <f t="shared" si="2"/>
        <v/>
      </c>
      <c r="AO14" s="83" t="str">
        <f t="shared" si="3"/>
        <v/>
      </c>
      <c r="AP14" s="30" t="str">
        <f t="shared" si="4"/>
        <v/>
      </c>
      <c r="AQ14" s="30" t="str">
        <f>""</f>
        <v/>
      </c>
      <c r="AR14" s="167" t="str">
        <f t="shared" si="5"/>
        <v/>
      </c>
      <c r="AS14" s="168" t="str">
        <f t="shared" si="6"/>
        <v/>
      </c>
      <c r="AT14" s="168" t="str">
        <f t="shared" si="7"/>
        <v/>
      </c>
      <c r="AU14" s="171">
        <f t="shared" si="8"/>
        <v>0</v>
      </c>
      <c r="AV14" s="143" t="str">
        <f t="shared" si="9"/>
        <v/>
      </c>
      <c r="AW14" s="143" t="str">
        <f t="shared" si="10"/>
        <v/>
      </c>
      <c r="AX14" s="27" t="str">
        <f t="shared" si="11"/>
        <v/>
      </c>
      <c r="AY14" s="28" t="str">
        <f t="shared" si="12"/>
        <v/>
      </c>
    </row>
    <row r="15" spans="1:77" s="27" customFormat="1" ht="14.65" customHeight="1" x14ac:dyDescent="0.25">
      <c r="A15" s="76" t="str">
        <f t="shared" si="1"/>
        <v/>
      </c>
      <c r="C15" s="119"/>
      <c r="E15" s="215" t="s">
        <v>413</v>
      </c>
      <c r="F15" s="119"/>
      <c r="G15" s="119"/>
      <c r="H15" s="119"/>
      <c r="I15" s="119"/>
      <c r="J15" s="119"/>
      <c r="L15" s="120"/>
      <c r="M15" s="137"/>
      <c r="N15" s="132"/>
      <c r="O15" s="132"/>
      <c r="P15" s="145"/>
      <c r="Z15" s="115"/>
      <c r="AB15" s="169"/>
      <c r="AC15" s="169"/>
      <c r="AD15" s="170"/>
      <c r="AE15" s="170"/>
      <c r="AF15" s="170"/>
      <c r="AG15" s="91"/>
      <c r="AH15" s="166"/>
      <c r="AJ15" s="163"/>
      <c r="AN15" s="91" t="str">
        <f t="shared" si="2"/>
        <v/>
      </c>
      <c r="AO15" s="83" t="str">
        <f t="shared" si="3"/>
        <v/>
      </c>
      <c r="AP15" s="30" t="str">
        <f t="shared" si="4"/>
        <v/>
      </c>
      <c r="AQ15" s="30" t="str">
        <f>""</f>
        <v/>
      </c>
      <c r="AR15" s="167" t="str">
        <f t="shared" si="5"/>
        <v/>
      </c>
      <c r="AS15" s="168" t="str">
        <f t="shared" si="6"/>
        <v/>
      </c>
      <c r="AT15" s="168" t="str">
        <f t="shared" si="7"/>
        <v/>
      </c>
      <c r="AU15" s="171">
        <f t="shared" si="8"/>
        <v>0</v>
      </c>
      <c r="AV15" s="143" t="str">
        <f t="shared" si="9"/>
        <v/>
      </c>
      <c r="AW15" s="143" t="str">
        <f t="shared" si="10"/>
        <v/>
      </c>
      <c r="AX15" s="27" t="str">
        <f t="shared" si="11"/>
        <v/>
      </c>
      <c r="AY15" s="28" t="str">
        <f t="shared" si="12"/>
        <v/>
      </c>
    </row>
    <row r="16" spans="1:77" s="27" customFormat="1" ht="7.15" customHeight="1" x14ac:dyDescent="0.25">
      <c r="A16" s="76" t="str">
        <f t="shared" si="1"/>
        <v/>
      </c>
      <c r="B16" s="119"/>
      <c r="C16" s="119"/>
      <c r="D16" s="119"/>
      <c r="E16" s="119"/>
      <c r="F16" s="119"/>
      <c r="G16" s="119"/>
      <c r="H16" s="119"/>
      <c r="I16" s="119"/>
      <c r="J16" s="119"/>
      <c r="L16" s="120"/>
      <c r="M16" s="137"/>
      <c r="N16" s="132"/>
      <c r="O16" s="132"/>
      <c r="P16" s="145"/>
      <c r="Z16" s="115"/>
      <c r="AB16" s="169"/>
      <c r="AC16" s="169"/>
      <c r="AD16" s="170"/>
      <c r="AE16" s="170"/>
      <c r="AF16" s="170"/>
      <c r="AG16" s="91"/>
      <c r="AH16" s="166"/>
      <c r="AJ16" s="163"/>
      <c r="AN16" s="91" t="str">
        <f t="shared" si="2"/>
        <v/>
      </c>
      <c r="AO16" s="83" t="str">
        <f t="shared" si="3"/>
        <v/>
      </c>
      <c r="AP16" s="30" t="str">
        <f t="shared" si="4"/>
        <v/>
      </c>
      <c r="AQ16" s="30" t="str">
        <f>""</f>
        <v/>
      </c>
      <c r="AR16" s="167" t="str">
        <f t="shared" si="5"/>
        <v/>
      </c>
      <c r="AS16" s="168" t="str">
        <f t="shared" si="6"/>
        <v/>
      </c>
      <c r="AT16" s="168" t="str">
        <f t="shared" si="7"/>
        <v/>
      </c>
      <c r="AU16" s="171">
        <f t="shared" si="8"/>
        <v>0</v>
      </c>
      <c r="AV16" s="143" t="str">
        <f t="shared" si="9"/>
        <v/>
      </c>
      <c r="AW16" s="143" t="str">
        <f t="shared" si="10"/>
        <v/>
      </c>
      <c r="AX16" s="27" t="str">
        <f t="shared" si="11"/>
        <v/>
      </c>
      <c r="AY16" s="28" t="str">
        <f t="shared" si="12"/>
        <v/>
      </c>
    </row>
    <row r="17" spans="1:51" s="27" customFormat="1" ht="14.65" customHeight="1" x14ac:dyDescent="0.25">
      <c r="A17" s="76" t="str">
        <f t="shared" si="1"/>
        <v/>
      </c>
      <c r="B17" s="119"/>
      <c r="C17" s="119"/>
      <c r="D17" s="119"/>
      <c r="E17" s="119"/>
      <c r="F17" s="119" t="s">
        <v>273</v>
      </c>
      <c r="G17" s="119"/>
      <c r="H17" s="119"/>
      <c r="I17" s="119"/>
      <c r="J17" s="119"/>
      <c r="L17" s="120">
        <v>9905</v>
      </c>
      <c r="M17" s="130"/>
      <c r="N17" s="132">
        <f>N9</f>
        <v>0</v>
      </c>
      <c r="O17" s="132"/>
      <c r="P17" s="145"/>
      <c r="Z17" s="115"/>
      <c r="AB17" s="169">
        <v>1</v>
      </c>
      <c r="AC17" s="169">
        <v>-1</v>
      </c>
      <c r="AD17" s="170"/>
      <c r="AE17" s="170">
        <v>-1</v>
      </c>
      <c r="AF17" s="170">
        <v>-1</v>
      </c>
      <c r="AG17" s="91"/>
      <c r="AH17" s="166"/>
      <c r="AJ17" s="163"/>
      <c r="AN17" s="91">
        <f t="shared" si="2"/>
        <v>4</v>
      </c>
      <c r="AO17" s="83" t="str">
        <f t="shared" si="3"/>
        <v/>
      </c>
      <c r="AP17" s="30" t="str">
        <f t="shared" si="4"/>
        <v/>
      </c>
      <c r="AQ17" s="30" t="str">
        <f>""</f>
        <v/>
      </c>
      <c r="AR17" s="167" t="str">
        <f t="shared" si="5"/>
        <v/>
      </c>
      <c r="AS17" s="168" t="str">
        <f t="shared" si="6"/>
        <v/>
      </c>
      <c r="AT17" s="168" t="str">
        <f t="shared" si="7"/>
        <v/>
      </c>
      <c r="AU17" s="171">
        <f t="shared" si="8"/>
        <v>0</v>
      </c>
      <c r="AV17" s="143" t="str">
        <f t="shared" si="9"/>
        <v/>
      </c>
      <c r="AW17" s="143" t="str">
        <f t="shared" si="10"/>
        <v/>
      </c>
      <c r="AX17" s="27" t="str">
        <f t="shared" si="11"/>
        <v/>
      </c>
      <c r="AY17" s="28" t="str">
        <f t="shared" si="12"/>
        <v/>
      </c>
    </row>
    <row r="18" spans="1:51" s="27" customFormat="1" ht="14.65" customHeight="1" x14ac:dyDescent="0.25">
      <c r="A18" s="76" t="str">
        <f t="shared" si="1"/>
        <v/>
      </c>
      <c r="B18" s="119"/>
      <c r="C18" s="119"/>
      <c r="D18" s="119"/>
      <c r="E18" s="119"/>
      <c r="F18" s="119" t="s">
        <v>274</v>
      </c>
      <c r="G18" s="119"/>
      <c r="H18" s="119"/>
      <c r="I18" s="119"/>
      <c r="J18" s="119"/>
      <c r="L18" s="120" t="s">
        <v>293</v>
      </c>
      <c r="M18" s="130"/>
      <c r="N18" s="132">
        <f>SUM(Resultatenrekening!N5, -Resultatenrekening!N32, -Resultatenrekening!N69, -Resultatenrekening!N75, Resultatenrekening!N125, Resultatenrekening!N138, Resultatenrekening!N142)</f>
        <v>0</v>
      </c>
      <c r="O18" s="132"/>
      <c r="P18" s="145"/>
      <c r="Z18" s="115"/>
      <c r="AB18" s="169">
        <v>1</v>
      </c>
      <c r="AC18" s="169">
        <v>-1</v>
      </c>
      <c r="AD18" s="170"/>
      <c r="AE18" s="170">
        <v>-1</v>
      </c>
      <c r="AF18" s="170">
        <v>-1</v>
      </c>
      <c r="AG18" s="91"/>
      <c r="AH18" s="166"/>
      <c r="AJ18" s="163"/>
      <c r="AN18" s="91">
        <f t="shared" si="2"/>
        <v>4</v>
      </c>
      <c r="AO18" s="83" t="str">
        <f t="shared" si="3"/>
        <v/>
      </c>
      <c r="AP18" s="30" t="str">
        <f t="shared" si="4"/>
        <v/>
      </c>
      <c r="AQ18" s="30" t="str">
        <f>""</f>
        <v/>
      </c>
      <c r="AR18" s="167" t="str">
        <f t="shared" si="5"/>
        <v/>
      </c>
      <c r="AS18" s="168" t="str">
        <f t="shared" si="6"/>
        <v/>
      </c>
      <c r="AT18" s="168" t="str">
        <f t="shared" si="7"/>
        <v/>
      </c>
      <c r="AU18" s="171">
        <f t="shared" si="8"/>
        <v>0</v>
      </c>
      <c r="AV18" s="143" t="str">
        <f t="shared" si="9"/>
        <v/>
      </c>
      <c r="AW18" s="143" t="str">
        <f t="shared" si="10"/>
        <v/>
      </c>
      <c r="AX18" s="27" t="str">
        <f t="shared" si="11"/>
        <v/>
      </c>
      <c r="AY18" s="28" t="str">
        <f t="shared" si="12"/>
        <v/>
      </c>
    </row>
    <row r="19" spans="1:51" s="27" customFormat="1" ht="14.65" customHeight="1" x14ac:dyDescent="0.25">
      <c r="A19" s="76" t="str">
        <f t="shared" si="1"/>
        <v/>
      </c>
      <c r="B19" s="119"/>
      <c r="C19" s="119"/>
      <c r="D19" s="119"/>
      <c r="E19" s="119"/>
      <c r="F19" s="119" t="s">
        <v>412</v>
      </c>
      <c r="G19" s="119"/>
      <c r="H19" s="119"/>
      <c r="I19" s="119"/>
      <c r="J19" s="119"/>
      <c r="L19" s="120" t="s">
        <v>294</v>
      </c>
      <c r="M19" s="130"/>
      <c r="N19" s="132">
        <f>SUM(Resultatenrekening!M36:M38)</f>
        <v>0</v>
      </c>
      <c r="O19" s="132"/>
      <c r="P19" s="145"/>
      <c r="Z19" s="115"/>
      <c r="AB19" s="169">
        <v>1</v>
      </c>
      <c r="AC19" s="169">
        <v>-1</v>
      </c>
      <c r="AD19" s="170"/>
      <c r="AE19" s="170">
        <v>-1</v>
      </c>
      <c r="AF19" s="170">
        <v>-1</v>
      </c>
      <c r="AG19" s="91"/>
      <c r="AH19" s="166"/>
      <c r="AJ19" s="163"/>
      <c r="AN19" s="91">
        <f t="shared" si="2"/>
        <v>4</v>
      </c>
      <c r="AO19" s="83" t="str">
        <f t="shared" si="3"/>
        <v/>
      </c>
      <c r="AP19" s="30" t="str">
        <f t="shared" si="4"/>
        <v/>
      </c>
      <c r="AQ19" s="30" t="str">
        <f>""</f>
        <v/>
      </c>
      <c r="AR19" s="167" t="str">
        <f t="shared" si="5"/>
        <v/>
      </c>
      <c r="AS19" s="168" t="str">
        <f t="shared" si="6"/>
        <v/>
      </c>
      <c r="AT19" s="168" t="str">
        <f t="shared" si="7"/>
        <v/>
      </c>
      <c r="AU19" s="171">
        <f t="shared" si="8"/>
        <v>0</v>
      </c>
      <c r="AV19" s="143" t="str">
        <f t="shared" si="9"/>
        <v/>
      </c>
      <c r="AW19" s="143" t="str">
        <f t="shared" si="10"/>
        <v/>
      </c>
      <c r="AX19" s="27" t="str">
        <f t="shared" si="11"/>
        <v/>
      </c>
      <c r="AY19" s="28" t="str">
        <f t="shared" si="12"/>
        <v/>
      </c>
    </row>
    <row r="20" spans="1:51" s="27" customFormat="1" ht="14.65" customHeight="1" x14ac:dyDescent="0.25">
      <c r="A20" s="76" t="str">
        <f t="shared" si="1"/>
        <v/>
      </c>
      <c r="B20" s="119"/>
      <c r="C20" s="119"/>
      <c r="D20" s="119"/>
      <c r="E20" s="119"/>
      <c r="F20" s="119" t="s">
        <v>313</v>
      </c>
      <c r="G20" s="119"/>
      <c r="H20" s="119"/>
      <c r="I20" s="119"/>
      <c r="J20" s="119"/>
      <c r="L20" s="120" t="s">
        <v>295</v>
      </c>
      <c r="M20" s="130"/>
      <c r="N20" s="132">
        <f>Resultatenrekening!N36</f>
        <v>0</v>
      </c>
      <c r="O20" s="132"/>
      <c r="P20" s="145"/>
      <c r="Z20" s="115"/>
      <c r="AB20" s="169">
        <v>1</v>
      </c>
      <c r="AC20" s="169">
        <v>-1</v>
      </c>
      <c r="AD20" s="170"/>
      <c r="AE20" s="170">
        <v>-1</v>
      </c>
      <c r="AF20" s="170">
        <v>-1</v>
      </c>
      <c r="AG20" s="91"/>
      <c r="AH20" s="166"/>
      <c r="AJ20" s="163"/>
      <c r="AN20" s="91">
        <f t="shared" si="2"/>
        <v>4</v>
      </c>
      <c r="AO20" s="83" t="str">
        <f t="shared" si="3"/>
        <v/>
      </c>
      <c r="AP20" s="30" t="str">
        <f t="shared" si="4"/>
        <v/>
      </c>
      <c r="AQ20" s="30" t="str">
        <f>""</f>
        <v/>
      </c>
      <c r="AR20" s="167" t="str">
        <f t="shared" si="5"/>
        <v/>
      </c>
      <c r="AS20" s="168" t="str">
        <f t="shared" si="6"/>
        <v/>
      </c>
      <c r="AT20" s="168" t="str">
        <f t="shared" si="7"/>
        <v/>
      </c>
      <c r="AU20" s="171">
        <f t="shared" si="8"/>
        <v>0</v>
      </c>
      <c r="AV20" s="143" t="str">
        <f t="shared" si="9"/>
        <v/>
      </c>
      <c r="AW20" s="143" t="str">
        <f t="shared" si="10"/>
        <v/>
      </c>
      <c r="AX20" s="27" t="str">
        <f t="shared" si="11"/>
        <v/>
      </c>
      <c r="AY20" s="28" t="str">
        <f t="shared" si="12"/>
        <v/>
      </c>
    </row>
    <row r="21" spans="1:51" s="27" customFormat="1" ht="14.65" customHeight="1" x14ac:dyDescent="0.25">
      <c r="A21" s="76" t="str">
        <f t="shared" si="1"/>
        <v/>
      </c>
      <c r="B21" s="119"/>
      <c r="C21" s="119"/>
      <c r="D21" s="119"/>
      <c r="E21" s="119"/>
      <c r="F21" s="119" t="s">
        <v>339</v>
      </c>
      <c r="G21" s="119"/>
      <c r="H21" s="119"/>
      <c r="I21" s="119"/>
      <c r="J21" s="119"/>
      <c r="L21" s="120" t="s">
        <v>296</v>
      </c>
      <c r="M21" s="130"/>
      <c r="N21" s="153">
        <f>IF(N19&lt;&gt;0, N20/N19, 0)</f>
        <v>0</v>
      </c>
      <c r="O21" s="132"/>
      <c r="P21" s="145"/>
      <c r="Z21" s="115"/>
      <c r="AB21" s="169">
        <v>1</v>
      </c>
      <c r="AC21" s="169">
        <v>-1</v>
      </c>
      <c r="AD21" s="170"/>
      <c r="AE21" s="170">
        <v>-1</v>
      </c>
      <c r="AF21" s="170">
        <v>-1</v>
      </c>
      <c r="AG21" s="91"/>
      <c r="AH21" s="166"/>
      <c r="AJ21" s="163"/>
      <c r="AN21" s="91">
        <f t="shared" si="2"/>
        <v>4</v>
      </c>
      <c r="AO21" s="83" t="str">
        <f t="shared" si="3"/>
        <v/>
      </c>
      <c r="AP21" s="30" t="str">
        <f t="shared" si="4"/>
        <v/>
      </c>
      <c r="AQ21" s="30" t="str">
        <f>""</f>
        <v/>
      </c>
      <c r="AR21" s="167" t="str">
        <f t="shared" si="5"/>
        <v/>
      </c>
      <c r="AS21" s="168" t="str">
        <f t="shared" si="6"/>
        <v/>
      </c>
      <c r="AT21" s="168" t="str">
        <f t="shared" si="7"/>
        <v/>
      </c>
      <c r="AU21" s="171">
        <f t="shared" si="8"/>
        <v>0</v>
      </c>
      <c r="AV21" s="143" t="str">
        <f t="shared" si="9"/>
        <v/>
      </c>
      <c r="AW21" s="143" t="str">
        <f t="shared" si="10"/>
        <v/>
      </c>
      <c r="AX21" s="27" t="str">
        <f t="shared" si="11"/>
        <v/>
      </c>
      <c r="AY21" s="28" t="str">
        <f t="shared" si="12"/>
        <v/>
      </c>
    </row>
    <row r="22" spans="1:51" s="27" customFormat="1" ht="14.65" customHeight="1" x14ac:dyDescent="0.25">
      <c r="A22" s="76" t="str">
        <f t="shared" si="1"/>
        <v/>
      </c>
      <c r="B22" s="119"/>
      <c r="C22" s="119"/>
      <c r="D22" s="119"/>
      <c r="E22" s="119"/>
      <c r="F22" s="119" t="s">
        <v>314</v>
      </c>
      <c r="G22" s="119"/>
      <c r="H22" s="119"/>
      <c r="I22" s="119"/>
      <c r="J22" s="119"/>
      <c r="L22" s="120" t="s">
        <v>297</v>
      </c>
      <c r="M22" s="130"/>
      <c r="N22" s="132">
        <f>N20/5</f>
        <v>0</v>
      </c>
      <c r="O22" s="132"/>
      <c r="P22" s="145"/>
      <c r="Z22" s="115"/>
      <c r="AB22" s="169">
        <v>1</v>
      </c>
      <c r="AC22" s="169">
        <v>-1</v>
      </c>
      <c r="AD22" s="170"/>
      <c r="AE22" s="170">
        <v>-1</v>
      </c>
      <c r="AF22" s="170">
        <v>-1</v>
      </c>
      <c r="AG22" s="91"/>
      <c r="AH22" s="166"/>
      <c r="AJ22" s="163"/>
      <c r="AN22" s="91">
        <f t="shared" si="2"/>
        <v>4</v>
      </c>
      <c r="AO22" s="83" t="str">
        <f t="shared" si="3"/>
        <v/>
      </c>
      <c r="AP22" s="30" t="str">
        <f t="shared" si="4"/>
        <v/>
      </c>
      <c r="AQ22" s="30" t="str">
        <f>""</f>
        <v/>
      </c>
      <c r="AR22" s="167" t="str">
        <f t="shared" si="5"/>
        <v/>
      </c>
      <c r="AS22" s="168" t="str">
        <f t="shared" si="6"/>
        <v/>
      </c>
      <c r="AT22" s="168" t="str">
        <f t="shared" si="7"/>
        <v/>
      </c>
      <c r="AU22" s="171">
        <f t="shared" si="8"/>
        <v>0</v>
      </c>
      <c r="AV22" s="143" t="str">
        <f t="shared" si="9"/>
        <v/>
      </c>
      <c r="AW22" s="143" t="str">
        <f t="shared" si="10"/>
        <v/>
      </c>
      <c r="AX22" s="27" t="str">
        <f t="shared" si="11"/>
        <v/>
      </c>
      <c r="AY22" s="28" t="str">
        <f t="shared" si="12"/>
        <v/>
      </c>
    </row>
    <row r="23" spans="1:51" s="27" customFormat="1" ht="14.65" customHeight="1" x14ac:dyDescent="0.25">
      <c r="A23" s="76" t="str">
        <f t="shared" si="1"/>
        <v/>
      </c>
      <c r="B23" s="119"/>
      <c r="C23" s="119"/>
      <c r="D23" s="119"/>
      <c r="E23" s="119"/>
      <c r="F23" s="119" t="s">
        <v>278</v>
      </c>
      <c r="G23" s="119"/>
      <c r="H23" s="119"/>
      <c r="I23" s="119"/>
      <c r="J23" s="119"/>
      <c r="L23" s="120" t="s">
        <v>298</v>
      </c>
      <c r="M23" s="130"/>
      <c r="N23" s="132">
        <f>IF(N17&lt;N18, 0, N17-N18)</f>
        <v>0</v>
      </c>
      <c r="O23" s="132"/>
      <c r="P23" s="145"/>
      <c r="Z23" s="115"/>
      <c r="AB23" s="169">
        <v>1</v>
      </c>
      <c r="AC23" s="169">
        <v>-1</v>
      </c>
      <c r="AD23" s="170"/>
      <c r="AE23" s="170">
        <v>-1</v>
      </c>
      <c r="AF23" s="170">
        <v>-1</v>
      </c>
      <c r="AG23" s="91"/>
      <c r="AH23" s="166"/>
      <c r="AJ23" s="163"/>
      <c r="AN23" s="91">
        <f t="shared" si="2"/>
        <v>4</v>
      </c>
      <c r="AO23" s="83" t="str">
        <f t="shared" si="3"/>
        <v/>
      </c>
      <c r="AP23" s="30" t="str">
        <f t="shared" si="4"/>
        <v/>
      </c>
      <c r="AQ23" s="30" t="str">
        <f>""</f>
        <v/>
      </c>
      <c r="AR23" s="167" t="str">
        <f t="shared" si="5"/>
        <v/>
      </c>
      <c r="AS23" s="168" t="str">
        <f t="shared" si="6"/>
        <v/>
      </c>
      <c r="AT23" s="168" t="str">
        <f t="shared" si="7"/>
        <v/>
      </c>
      <c r="AU23" s="171">
        <f t="shared" si="8"/>
        <v>0</v>
      </c>
      <c r="AV23" s="143" t="str">
        <f t="shared" si="9"/>
        <v/>
      </c>
      <c r="AW23" s="143" t="str">
        <f t="shared" si="10"/>
        <v/>
      </c>
      <c r="AX23" s="27" t="str">
        <f t="shared" si="11"/>
        <v/>
      </c>
      <c r="AY23" s="28" t="str">
        <f t="shared" si="12"/>
        <v/>
      </c>
    </row>
    <row r="24" spans="1:51" s="27" customFormat="1" ht="14.65" customHeight="1" x14ac:dyDescent="0.25">
      <c r="A24" s="76" t="str">
        <f t="shared" si="1"/>
        <v/>
      </c>
      <c r="B24" s="119"/>
      <c r="C24" s="119"/>
      <c r="D24" s="119"/>
      <c r="E24" s="119"/>
      <c r="F24" s="119" t="s">
        <v>315</v>
      </c>
      <c r="G24" s="119"/>
      <c r="H24" s="119"/>
      <c r="I24" s="119"/>
      <c r="J24" s="119"/>
      <c r="L24" s="120" t="s">
        <v>299</v>
      </c>
      <c r="M24" s="130"/>
      <c r="N24" s="132">
        <f>N21*N23</f>
        <v>0</v>
      </c>
      <c r="O24" s="132"/>
      <c r="P24" s="145"/>
      <c r="Z24" s="115"/>
      <c r="AB24" s="169">
        <v>1</v>
      </c>
      <c r="AC24" s="169">
        <v>-1</v>
      </c>
      <c r="AD24" s="170"/>
      <c r="AE24" s="170">
        <v>-1</v>
      </c>
      <c r="AF24" s="170">
        <v>-1</v>
      </c>
      <c r="AG24" s="91"/>
      <c r="AH24" s="166"/>
      <c r="AJ24" s="163"/>
      <c r="AK24" s="27" t="str">
        <f>IF($N$24&gt;$N$22, "| Veld '"&amp;AK$4&amp;ROW()&amp;"': De reserve is hoger dan het toegestane maximum in veld '"&amp;$AK$4&amp;ROW($AK$22)&amp;"' ("&amp;TEXT($N$22,"#.##0,00 €")&amp;").  ", "")</f>
        <v/>
      </c>
      <c r="AN24" s="91">
        <f t="shared" si="2"/>
        <v>4</v>
      </c>
      <c r="AO24" s="83" t="str">
        <f t="shared" si="3"/>
        <v/>
      </c>
      <c r="AP24" s="30" t="str">
        <f t="shared" si="4"/>
        <v/>
      </c>
      <c r="AQ24" s="30" t="str">
        <f>""</f>
        <v/>
      </c>
      <c r="AR24" s="167" t="str">
        <f t="shared" si="5"/>
        <v/>
      </c>
      <c r="AS24" s="168" t="str">
        <f t="shared" si="6"/>
        <v/>
      </c>
      <c r="AT24" s="168" t="str">
        <f t="shared" si="7"/>
        <v/>
      </c>
      <c r="AU24" s="171">
        <f t="shared" si="8"/>
        <v>0</v>
      </c>
      <c r="AV24" s="143" t="str">
        <f t="shared" si="9"/>
        <v/>
      </c>
      <c r="AW24" s="143" t="str">
        <f t="shared" si="10"/>
        <v/>
      </c>
      <c r="AX24" s="27" t="str">
        <f t="shared" si="11"/>
        <v/>
      </c>
      <c r="AY24" s="28" t="str">
        <f t="shared" si="12"/>
        <v/>
      </c>
    </row>
    <row r="25" spans="1:51" s="27" customFormat="1" ht="14.65" customHeight="1" x14ac:dyDescent="0.25">
      <c r="A25" s="76" t="str">
        <f t="shared" si="1"/>
        <v/>
      </c>
      <c r="B25" s="119"/>
      <c r="C25" s="119"/>
      <c r="D25" s="119"/>
      <c r="E25" s="119"/>
      <c r="F25" s="119"/>
      <c r="G25" s="119"/>
      <c r="H25" s="119"/>
      <c r="I25" s="119"/>
      <c r="J25" s="119"/>
      <c r="L25" s="120"/>
      <c r="M25" s="137"/>
      <c r="N25" s="132"/>
      <c r="O25" s="132"/>
      <c r="P25" s="145"/>
      <c r="Z25" s="115"/>
      <c r="AB25" s="169"/>
      <c r="AC25" s="169"/>
      <c r="AD25" s="170"/>
      <c r="AE25" s="170"/>
      <c r="AF25" s="170"/>
      <c r="AG25" s="91"/>
      <c r="AH25" s="166"/>
      <c r="AJ25" s="163"/>
      <c r="AN25" s="91" t="str">
        <f t="shared" si="2"/>
        <v/>
      </c>
      <c r="AO25" s="83" t="str">
        <f t="shared" si="3"/>
        <v/>
      </c>
      <c r="AP25" s="30" t="str">
        <f t="shared" si="4"/>
        <v/>
      </c>
      <c r="AQ25" s="30" t="str">
        <f>""</f>
        <v/>
      </c>
      <c r="AR25" s="167" t="str">
        <f t="shared" si="5"/>
        <v/>
      </c>
      <c r="AS25" s="168" t="str">
        <f t="shared" si="6"/>
        <v/>
      </c>
      <c r="AT25" s="168" t="str">
        <f t="shared" si="7"/>
        <v/>
      </c>
      <c r="AU25" s="171">
        <f t="shared" si="8"/>
        <v>0</v>
      </c>
      <c r="AV25" s="143" t="str">
        <f t="shared" si="9"/>
        <v/>
      </c>
      <c r="AW25" s="143" t="str">
        <f t="shared" si="10"/>
        <v/>
      </c>
      <c r="AX25" s="27" t="str">
        <f t="shared" si="11"/>
        <v/>
      </c>
      <c r="AY25" s="28" t="str">
        <f t="shared" si="12"/>
        <v/>
      </c>
    </row>
    <row r="26" spans="1:51" s="27" customFormat="1" ht="14.65" customHeight="1" x14ac:dyDescent="0.25">
      <c r="A26" s="76" t="str">
        <f t="shared" si="1"/>
        <v/>
      </c>
      <c r="B26" s="119"/>
      <c r="F26" s="119"/>
      <c r="G26" s="139" t="s">
        <v>392</v>
      </c>
      <c r="H26" s="119"/>
      <c r="I26" s="119"/>
      <c r="J26" s="119"/>
      <c r="K26" s="164" t="str">
        <f>AG26</f>
        <v/>
      </c>
      <c r="L26" s="120"/>
      <c r="N26" s="164"/>
      <c r="O26" s="132"/>
      <c r="P26" s="145"/>
      <c r="Z26" s="115"/>
      <c r="AB26" s="169"/>
      <c r="AC26" s="169"/>
      <c r="AD26" s="170"/>
      <c r="AE26" s="170"/>
      <c r="AF26" s="170"/>
      <c r="AG26" s="91" t="str" cm="1">
        <f t="array" ref="AG26">IF(N24&lt;&gt;0, IF(SUMPRODUCT(--((AR28:AR31)&lt;&gt;""))&lt;&gt;0, "", IF(ROUND($N$24, 2)&lt;&gt;ROUND(SUM(N28:N31), 2), "| Velden '"&amp;$AH$4&amp;ROW($AH$28)&amp;"' tot '"&amp;$AH$4&amp;ROW($AH$31)&amp;"': Som van geboekte fondsen ("&amp;TEXT(SUM($N$28:$N$31),"#.##0,00 €")&amp;") niet gelijk aan het bedrag in veld 'N24' ("&amp;TEXT($N$24,"#.##0,00 €")&amp;").  ", "")), "")</f>
        <v/>
      </c>
      <c r="AH26" s="166"/>
      <c r="AJ26" s="163"/>
      <c r="AN26" s="91" t="str">
        <f t="shared" si="2"/>
        <v/>
      </c>
      <c r="AO26" s="83" t="str">
        <f t="shared" si="3"/>
        <v/>
      </c>
      <c r="AP26" s="30" t="str">
        <f t="shared" si="4"/>
        <v/>
      </c>
      <c r="AQ26" s="30" t="str">
        <f>""</f>
        <v/>
      </c>
      <c r="AR26" s="167" t="str">
        <f t="shared" si="5"/>
        <v/>
      </c>
      <c r="AS26" s="168" t="str">
        <f t="shared" si="6"/>
        <v/>
      </c>
      <c r="AT26" s="168" t="str">
        <f t="shared" si="7"/>
        <v/>
      </c>
      <c r="AU26" s="171">
        <f t="shared" si="8"/>
        <v>0</v>
      </c>
      <c r="AV26" s="143" t="str">
        <f t="shared" si="9"/>
        <v/>
      </c>
      <c r="AW26" s="143" t="str">
        <f t="shared" si="10"/>
        <v/>
      </c>
      <c r="AX26" s="27" t="str">
        <f t="shared" si="11"/>
        <v/>
      </c>
      <c r="AY26" s="28" t="str">
        <f t="shared" si="12"/>
        <v/>
      </c>
    </row>
    <row r="27" spans="1:51" s="27" customFormat="1" ht="7.15" customHeight="1" x14ac:dyDescent="0.25">
      <c r="A27" s="76" t="str">
        <f t="shared" si="1"/>
        <v/>
      </c>
      <c r="B27" s="119"/>
      <c r="C27" s="119"/>
      <c r="D27" s="119"/>
      <c r="E27" s="119"/>
      <c r="F27" s="119"/>
      <c r="G27" s="119"/>
      <c r="H27" s="119"/>
      <c r="I27" s="119"/>
      <c r="J27" s="119"/>
      <c r="L27" s="120"/>
      <c r="M27" s="137"/>
      <c r="N27" s="132"/>
      <c r="O27" s="132"/>
      <c r="P27" s="145"/>
      <c r="Z27" s="115"/>
      <c r="AB27" s="169"/>
      <c r="AC27" s="169"/>
      <c r="AD27" s="170"/>
      <c r="AE27" s="170"/>
      <c r="AF27" s="170"/>
      <c r="AG27" s="91"/>
      <c r="AH27" s="166"/>
      <c r="AJ27" s="163"/>
      <c r="AN27" s="91" t="str">
        <f t="shared" si="2"/>
        <v/>
      </c>
      <c r="AO27" s="83" t="str">
        <f t="shared" si="3"/>
        <v/>
      </c>
      <c r="AP27" s="30" t="str">
        <f t="shared" si="4"/>
        <v/>
      </c>
      <c r="AQ27" s="30" t="str">
        <f>""</f>
        <v/>
      </c>
      <c r="AR27" s="167" t="str">
        <f t="shared" si="5"/>
        <v/>
      </c>
      <c r="AS27" s="168" t="str">
        <f t="shared" si="6"/>
        <v/>
      </c>
      <c r="AT27" s="168" t="str">
        <f t="shared" si="7"/>
        <v/>
      </c>
      <c r="AU27" s="171">
        <f t="shared" si="8"/>
        <v>0</v>
      </c>
      <c r="AV27" s="143" t="str">
        <f t="shared" si="9"/>
        <v/>
      </c>
      <c r="AW27" s="143" t="str">
        <f t="shared" si="10"/>
        <v/>
      </c>
      <c r="AX27" s="27" t="str">
        <f t="shared" si="11"/>
        <v/>
      </c>
      <c r="AY27" s="28" t="str">
        <f t="shared" si="12"/>
        <v/>
      </c>
    </row>
    <row r="28" spans="1:51" s="27" customFormat="1" ht="14.65" customHeight="1" x14ac:dyDescent="0.25">
      <c r="A28" s="76" t="str">
        <f t="shared" si="1"/>
        <v/>
      </c>
      <c r="B28" s="119"/>
      <c r="C28" s="119"/>
      <c r="D28" s="119"/>
      <c r="E28" s="119"/>
      <c r="F28" s="119"/>
      <c r="G28" s="119"/>
      <c r="H28" s="119" t="s">
        <v>276</v>
      </c>
      <c r="I28" s="119"/>
      <c r="J28" s="119"/>
      <c r="L28" s="140" t="s">
        <v>280</v>
      </c>
      <c r="M28" s="130"/>
      <c r="N28" s="121"/>
      <c r="O28" s="132"/>
      <c r="P28" s="146"/>
      <c r="Z28" s="115">
        <v>130</v>
      </c>
      <c r="AA28" s="27">
        <f>Balans!M53</f>
        <v>0</v>
      </c>
      <c r="AB28" s="169">
        <v>1</v>
      </c>
      <c r="AC28" s="169">
        <v>-1</v>
      </c>
      <c r="AD28" s="170">
        <f>IF($N$24&lt;&gt;0, 1, -1)</f>
        <v>-1</v>
      </c>
      <c r="AE28" s="170">
        <v>-1</v>
      </c>
      <c r="AF28" s="170">
        <f>IF($N$24&lt;&gt;0, 1, -1)</f>
        <v>-1</v>
      </c>
      <c r="AG28" s="91"/>
      <c r="AH28" s="166"/>
      <c r="AI28" s="27" t="str">
        <f>IF(AD28&lt;&gt;-1, IF(ROUND(N28, 2)&gt;ROUND(AA28, 2), "| Veld '"&amp;AH$4&amp;ROW()&amp;"': Het bedrag is groter dan passivarekening "&amp;Z28&amp;" ("&amp;TEXT(AA28,"#.##0,00 €")&amp;").  ", ""), "")</f>
        <v/>
      </c>
      <c r="AJ28" s="163"/>
      <c r="AN28" s="91">
        <f t="shared" si="2"/>
        <v>6</v>
      </c>
      <c r="AO28" s="83" t="str">
        <f t="shared" si="3"/>
        <v/>
      </c>
      <c r="AP28" s="30" t="str">
        <f t="shared" si="4"/>
        <v/>
      </c>
      <c r="AQ28" s="30" t="str">
        <f>""</f>
        <v/>
      </c>
      <c r="AR28" s="167" t="str">
        <f t="shared" si="5"/>
        <v/>
      </c>
      <c r="AS28" s="168" t="str">
        <f t="shared" si="6"/>
        <v/>
      </c>
      <c r="AT28" s="168" t="str">
        <f t="shared" si="7"/>
        <v/>
      </c>
      <c r="AU28" s="171">
        <f t="shared" si="8"/>
        <v>0</v>
      </c>
      <c r="AV28" s="143" t="str">
        <f t="shared" si="9"/>
        <v/>
      </c>
      <c r="AW28" s="143" t="str">
        <f t="shared" si="10"/>
        <v/>
      </c>
      <c r="AX28" s="27" t="str">
        <f t="shared" si="11"/>
        <v/>
      </c>
      <c r="AY28" s="28" t="str">
        <f t="shared" si="12"/>
        <v/>
      </c>
    </row>
    <row r="29" spans="1:51" s="27" customFormat="1" ht="14.65" customHeight="1" x14ac:dyDescent="0.25">
      <c r="A29" s="76" t="str">
        <f t="shared" si="1"/>
        <v/>
      </c>
      <c r="B29" s="119"/>
      <c r="C29" s="119"/>
      <c r="D29" s="119"/>
      <c r="E29" s="119"/>
      <c r="F29" s="119"/>
      <c r="G29" s="119"/>
      <c r="H29" s="119" t="s">
        <v>223</v>
      </c>
      <c r="I29" s="119"/>
      <c r="J29" s="119"/>
      <c r="L29" s="140" t="s">
        <v>281</v>
      </c>
      <c r="M29" s="130"/>
      <c r="N29" s="121"/>
      <c r="O29" s="132"/>
      <c r="P29" s="146"/>
      <c r="Z29" s="115">
        <v>131</v>
      </c>
      <c r="AA29" s="27">
        <f>Balans!M54</f>
        <v>0</v>
      </c>
      <c r="AB29" s="169">
        <v>1</v>
      </c>
      <c r="AC29" s="169">
        <v>-1</v>
      </c>
      <c r="AD29" s="170">
        <f t="shared" ref="AD29:AD31" si="13">IF($N$24&lt;&gt;0, 1, -1)</f>
        <v>-1</v>
      </c>
      <c r="AE29" s="170">
        <v>-1</v>
      </c>
      <c r="AF29" s="170">
        <f>IF($N$24&lt;&gt;0, 0, -1)</f>
        <v>-1</v>
      </c>
      <c r="AG29" s="91"/>
      <c r="AH29" s="166"/>
      <c r="AI29" s="27" t="str">
        <f>IF(AD29&lt;&gt;-1, IF(ROUND(N29, 2)&gt;ROUND(AA29, 2), "| Veld '"&amp;AH$4&amp;ROW()&amp;"': Het bedrag is groter dan passivarekening "&amp;Z29&amp;" ("&amp;TEXT(AA29,"#.##0,00 €")&amp;").  ", ""), "")</f>
        <v/>
      </c>
      <c r="AJ29" s="163"/>
      <c r="AN29" s="91">
        <f t="shared" si="2"/>
        <v>6</v>
      </c>
      <c r="AO29" s="83" t="str">
        <f t="shared" si="3"/>
        <v/>
      </c>
      <c r="AP29" s="30" t="str">
        <f t="shared" si="4"/>
        <v/>
      </c>
      <c r="AQ29" s="30" t="str">
        <f>""</f>
        <v/>
      </c>
      <c r="AR29" s="167" t="str">
        <f t="shared" si="5"/>
        <v/>
      </c>
      <c r="AS29" s="168" t="str">
        <f t="shared" si="6"/>
        <v/>
      </c>
      <c r="AT29" s="168" t="str">
        <f t="shared" si="7"/>
        <v/>
      </c>
      <c r="AU29" s="171">
        <f t="shared" si="8"/>
        <v>0</v>
      </c>
      <c r="AV29" s="143" t="str">
        <f t="shared" si="9"/>
        <v/>
      </c>
      <c r="AW29" s="143" t="str">
        <f t="shared" si="10"/>
        <v/>
      </c>
      <c r="AX29" s="27" t="str">
        <f t="shared" si="11"/>
        <v/>
      </c>
      <c r="AY29" s="28" t="str">
        <f t="shared" si="12"/>
        <v/>
      </c>
    </row>
    <row r="30" spans="1:51" s="27" customFormat="1" ht="14.65" customHeight="1" x14ac:dyDescent="0.25">
      <c r="A30" s="76" t="str">
        <f t="shared" si="1"/>
        <v/>
      </c>
      <c r="B30" s="119"/>
      <c r="C30" s="119"/>
      <c r="D30" s="119"/>
      <c r="E30" s="119"/>
      <c r="F30" s="119"/>
      <c r="G30" s="119"/>
      <c r="H30" s="119" t="s">
        <v>225</v>
      </c>
      <c r="I30" s="119"/>
      <c r="J30" s="119"/>
      <c r="L30" s="140" t="s">
        <v>282</v>
      </c>
      <c r="M30" s="130"/>
      <c r="N30" s="121"/>
      <c r="O30" s="132"/>
      <c r="P30" s="146"/>
      <c r="Z30" s="115">
        <v>139</v>
      </c>
      <c r="AA30" s="27">
        <f>Balans!M56</f>
        <v>0</v>
      </c>
      <c r="AB30" s="169">
        <v>1</v>
      </c>
      <c r="AC30" s="169">
        <v>-1</v>
      </c>
      <c r="AD30" s="170">
        <f t="shared" si="13"/>
        <v>-1</v>
      </c>
      <c r="AE30" s="170">
        <v>-1</v>
      </c>
      <c r="AF30" s="170">
        <f t="shared" ref="AF30:AF31" si="14">IF($N$24&lt;&gt;0, 1, -1)</f>
        <v>-1</v>
      </c>
      <c r="AG30" s="91"/>
      <c r="AH30" s="166"/>
      <c r="AI30" s="27" t="str">
        <f>IF(AD30&lt;&gt;-1, IF(ROUND(N30, 2)&gt;ROUND(AA30, 2), "| Veld '"&amp;AH$4&amp;ROW()&amp;"': Het bedrag is groter dan passivarekening "&amp;Z30&amp;" ("&amp;TEXT(AA30,"#.##0,00 €")&amp;").  ", ""), "")</f>
        <v/>
      </c>
      <c r="AJ30" s="163"/>
      <c r="AN30" s="91">
        <f t="shared" si="2"/>
        <v>6</v>
      </c>
      <c r="AO30" s="83" t="str">
        <f t="shared" si="3"/>
        <v/>
      </c>
      <c r="AP30" s="30" t="str">
        <f t="shared" si="4"/>
        <v/>
      </c>
      <c r="AQ30" s="30" t="str">
        <f>""</f>
        <v/>
      </c>
      <c r="AR30" s="167" t="str">
        <f t="shared" si="5"/>
        <v/>
      </c>
      <c r="AS30" s="168" t="str">
        <f t="shared" si="6"/>
        <v/>
      </c>
      <c r="AT30" s="168" t="str">
        <f t="shared" si="7"/>
        <v/>
      </c>
      <c r="AU30" s="171">
        <f t="shared" si="8"/>
        <v>0</v>
      </c>
      <c r="AV30" s="143" t="str">
        <f t="shared" si="9"/>
        <v/>
      </c>
      <c r="AW30" s="143" t="str">
        <f t="shared" si="10"/>
        <v/>
      </c>
      <c r="AX30" s="27" t="str">
        <f t="shared" si="11"/>
        <v/>
      </c>
      <c r="AY30" s="28" t="str">
        <f t="shared" si="12"/>
        <v/>
      </c>
    </row>
    <row r="31" spans="1:51" s="27" customFormat="1" ht="14.65" customHeight="1" x14ac:dyDescent="0.25">
      <c r="A31" s="76" t="str">
        <f t="shared" si="1"/>
        <v/>
      </c>
      <c r="B31" s="119"/>
      <c r="C31" s="119"/>
      <c r="D31" s="119"/>
      <c r="E31" s="119"/>
      <c r="F31" s="119"/>
      <c r="G31" s="119"/>
      <c r="H31" s="119" t="s">
        <v>277</v>
      </c>
      <c r="I31" s="119"/>
      <c r="J31" s="119"/>
      <c r="L31" s="140" t="s">
        <v>266</v>
      </c>
      <c r="M31" s="130"/>
      <c r="N31" s="121"/>
      <c r="O31" s="132"/>
      <c r="P31" s="146"/>
      <c r="Z31" s="115">
        <v>14</v>
      </c>
      <c r="AA31" s="27">
        <f>Balans!M57</f>
        <v>0</v>
      </c>
      <c r="AB31" s="169">
        <v>1</v>
      </c>
      <c r="AC31" s="169">
        <v>-1</v>
      </c>
      <c r="AD31" s="170">
        <f t="shared" si="13"/>
        <v>-1</v>
      </c>
      <c r="AE31" s="170">
        <v>-1</v>
      </c>
      <c r="AF31" s="170">
        <f t="shared" si="14"/>
        <v>-1</v>
      </c>
      <c r="AG31" s="91"/>
      <c r="AH31" s="166"/>
      <c r="AI31" s="27" t="str">
        <f>IF(AD31&lt;&gt;-1, IF(ROUND(N31, 2)&gt;ROUND(AA31, 2), "| Veld '"&amp;AH$4&amp;ROW()&amp;"': Het bedrag is groter dan passivarekening "&amp;Z31&amp;" ("&amp;TEXT(AA31,"#.##0,00 €")&amp;").  ", ""), "")</f>
        <v/>
      </c>
      <c r="AJ31" s="163"/>
      <c r="AN31" s="91">
        <f t="shared" si="2"/>
        <v>6</v>
      </c>
      <c r="AO31" s="83" t="str">
        <f t="shared" si="3"/>
        <v/>
      </c>
      <c r="AP31" s="30" t="str">
        <f t="shared" si="4"/>
        <v/>
      </c>
      <c r="AQ31" s="30" t="str">
        <f>""</f>
        <v/>
      </c>
      <c r="AR31" s="167" t="str">
        <f t="shared" si="5"/>
        <v/>
      </c>
      <c r="AS31" s="168" t="str">
        <f t="shared" si="6"/>
        <v/>
      </c>
      <c r="AT31" s="168" t="str">
        <f t="shared" si="7"/>
        <v/>
      </c>
      <c r="AU31" s="171">
        <f t="shared" si="8"/>
        <v>0</v>
      </c>
      <c r="AV31" s="143" t="str">
        <f t="shared" si="9"/>
        <v/>
      </c>
      <c r="AW31" s="143" t="str">
        <f t="shared" si="10"/>
        <v/>
      </c>
      <c r="AX31" s="27" t="str">
        <f t="shared" si="11"/>
        <v/>
      </c>
      <c r="AY31" s="28" t="str">
        <f t="shared" si="12"/>
        <v/>
      </c>
    </row>
    <row r="32" spans="1:51" customFormat="1" ht="14.65" customHeight="1" x14ac:dyDescent="0.25">
      <c r="A32" s="152"/>
    </row>
    <row r="33" spans="1:51" ht="14.65" customHeight="1" x14ac:dyDescent="0.2">
      <c r="A33" s="32"/>
      <c r="B33" s="42"/>
      <c r="C33" s="32"/>
      <c r="D33" s="42"/>
      <c r="E33" s="32"/>
      <c r="F33" s="42"/>
      <c r="G33" s="32"/>
      <c r="H33" s="42"/>
      <c r="I33" s="32"/>
      <c r="J33" s="42"/>
      <c r="K33" s="32"/>
      <c r="L33" s="42"/>
      <c r="M33" s="32"/>
      <c r="N33" s="32"/>
      <c r="O33" s="42"/>
      <c r="P33" s="42"/>
      <c r="Q33" s="32"/>
      <c r="R33" s="42"/>
      <c r="S33" s="32"/>
      <c r="T33" s="42"/>
      <c r="U33" s="32"/>
      <c r="V33" s="42"/>
      <c r="W33" s="32"/>
      <c r="X33" s="42"/>
      <c r="Y33" s="32"/>
      <c r="Z33" s="124"/>
      <c r="AA33" s="124"/>
      <c r="AB33" s="124"/>
      <c r="AC33" s="124"/>
      <c r="AD33" s="124"/>
      <c r="AE33" s="124"/>
      <c r="AF33" s="124"/>
      <c r="AG33" s="124"/>
      <c r="AH33" s="124"/>
      <c r="AI33" s="124"/>
      <c r="AJ33" s="124"/>
      <c r="AK33" s="124"/>
      <c r="AL33" s="124"/>
      <c r="AM33" s="124"/>
      <c r="AN33" s="124"/>
      <c r="AO33" s="125"/>
      <c r="AP33" s="125"/>
      <c r="AQ33" s="125"/>
      <c r="AR33" s="125"/>
      <c r="AS33" s="125"/>
      <c r="AT33" s="125"/>
      <c r="AU33" s="125"/>
      <c r="AV33" s="124"/>
      <c r="AW33" s="124"/>
      <c r="AX33" s="124" t="s">
        <v>13</v>
      </c>
      <c r="AY33" s="126"/>
    </row>
    <row r="34" spans="1:51" ht="14.65" customHeight="1" x14ac:dyDescent="0.2">
      <c r="B34" s="25"/>
      <c r="C34" s="25"/>
      <c r="D34" s="25"/>
      <c r="E34" s="25"/>
      <c r="F34" s="25"/>
      <c r="G34" s="25"/>
      <c r="H34" s="25"/>
      <c r="I34" s="25"/>
      <c r="J34" s="25"/>
      <c r="L34" s="25"/>
      <c r="M34" s="25"/>
      <c r="N34" s="25"/>
      <c r="O34" s="25"/>
      <c r="P34" s="25"/>
      <c r="AG34" s="25" cm="1">
        <f t="array" ref="AG34">SUMPRODUCT(--((AG8:AG31)&lt;&gt;""))</f>
        <v>0</v>
      </c>
      <c r="AH34" s="25" cm="1">
        <f t="array" ref="AH34">SUMPRODUCT(--((AH8:AH31)&lt;&gt;""))</f>
        <v>0</v>
      </c>
      <c r="AI34" s="25" cm="1">
        <f t="array" ref="AI34">SUMPRODUCT(--((AI8:AI31)&lt;&gt;""))</f>
        <v>0</v>
      </c>
      <c r="AJ34" s="25" cm="1">
        <f t="array" ref="AJ34">SUMPRODUCT(--((AJ8:AJ31)&lt;&gt;""))</f>
        <v>0</v>
      </c>
      <c r="AO34" s="25" cm="1">
        <f t="array" ref="AO34">SUMPRODUCT(--((AO8:AO31)&lt;&gt;""))</f>
        <v>0</v>
      </c>
      <c r="AP34" s="25" cm="1">
        <f t="array" ref="AP34">SUMPRODUCT(--((AP8:AP31)&lt;&gt;""))</f>
        <v>0</v>
      </c>
      <c r="AQ34" s="25"/>
      <c r="AR34" s="25"/>
      <c r="AS34" s="25"/>
      <c r="AT34" s="25"/>
      <c r="AU34" s="25">
        <f>SUM(AU8:AU31)</f>
        <v>3</v>
      </c>
    </row>
    <row r="38" spans="1:51" ht="14.65" customHeight="1" x14ac:dyDescent="0.2">
      <c r="O38" s="100"/>
      <c r="P38" s="100"/>
    </row>
    <row r="39" spans="1:51" ht="14.65" customHeight="1" x14ac:dyDescent="0.2">
      <c r="O39" s="100"/>
      <c r="P39" s="100"/>
    </row>
    <row r="40" spans="1:51" ht="14.65" customHeight="1" x14ac:dyDescent="0.2">
      <c r="O40" s="100"/>
      <c r="P40" s="100"/>
    </row>
    <row r="41" spans="1:51" ht="14.65" customHeight="1" x14ac:dyDescent="0.2">
      <c r="O41" s="100"/>
      <c r="P41" s="100"/>
    </row>
    <row r="42" spans="1:51" ht="14.65" customHeight="1" x14ac:dyDescent="0.2">
      <c r="O42" s="100"/>
      <c r="P42" s="100"/>
    </row>
    <row r="43" spans="1:51" ht="14.65" customHeight="1" x14ac:dyDescent="0.2">
      <c r="O43" s="100"/>
      <c r="P43" s="100"/>
    </row>
    <row r="44" spans="1:51" ht="14.65" customHeight="1" x14ac:dyDescent="0.2">
      <c r="O44" s="100"/>
      <c r="P44" s="100"/>
    </row>
    <row r="45" spans="1:51" ht="14.65" customHeight="1" x14ac:dyDescent="0.2">
      <c r="O45" s="100"/>
      <c r="P45" s="100"/>
    </row>
    <row r="46" spans="1:51" ht="14.65" customHeight="1" x14ac:dyDescent="0.2">
      <c r="O46" s="100"/>
      <c r="P46" s="100"/>
    </row>
    <row r="47" spans="1:51" ht="14.65" customHeight="1" x14ac:dyDescent="0.2">
      <c r="O47" s="100"/>
      <c r="P47" s="100"/>
    </row>
    <row r="48" spans="1:51" ht="14.65" customHeight="1" x14ac:dyDescent="0.2">
      <c r="O48" s="100"/>
      <c r="P48" s="100"/>
    </row>
    <row r="49" spans="15:16" ht="14.65" customHeight="1" x14ac:dyDescent="0.2">
      <c r="O49" s="100"/>
      <c r="P49" s="100"/>
    </row>
    <row r="50" spans="15:16" ht="14.65" customHeight="1" x14ac:dyDescent="0.2">
      <c r="O50" s="100"/>
      <c r="P50" s="100"/>
    </row>
    <row r="51" spans="15:16" ht="14.65" customHeight="1" x14ac:dyDescent="0.2">
      <c r="O51" s="100"/>
      <c r="P51" s="100"/>
    </row>
    <row r="52" spans="15:16" ht="14.65" customHeight="1" x14ac:dyDescent="0.2">
      <c r="O52" s="100"/>
      <c r="P52" s="100"/>
    </row>
    <row r="53" spans="15:16" ht="14.65" customHeight="1" x14ac:dyDescent="0.2">
      <c r="O53" s="100"/>
      <c r="P53" s="100"/>
    </row>
    <row r="54" spans="15:16" ht="14.65" customHeight="1" x14ac:dyDescent="0.2">
      <c r="O54" s="100"/>
      <c r="P54" s="100"/>
    </row>
    <row r="55" spans="15:16" ht="14.65" customHeight="1" x14ac:dyDescent="0.2">
      <c r="O55" s="100"/>
      <c r="P55" s="100"/>
    </row>
    <row r="56" spans="15:16" ht="14.65" customHeight="1" x14ac:dyDescent="0.2">
      <c r="O56" s="100"/>
      <c r="P56" s="100"/>
    </row>
    <row r="57" spans="15:16" ht="14.65" customHeight="1" x14ac:dyDescent="0.2">
      <c r="O57" s="100"/>
      <c r="P57" s="100"/>
    </row>
    <row r="58" spans="15:16" ht="14.65" customHeight="1" x14ac:dyDescent="0.2">
      <c r="O58" s="100"/>
      <c r="P58" s="100"/>
    </row>
    <row r="59" spans="15:16" ht="14.65" customHeight="1" x14ac:dyDescent="0.2">
      <c r="O59" s="100"/>
      <c r="P59" s="100"/>
    </row>
    <row r="60" spans="15:16" ht="14.65" customHeight="1" x14ac:dyDescent="0.2">
      <c r="O60" s="100"/>
      <c r="P60" s="100"/>
    </row>
    <row r="61" spans="15:16" ht="14.65" customHeight="1" x14ac:dyDescent="0.2">
      <c r="O61" s="100"/>
      <c r="P61" s="100"/>
    </row>
    <row r="62" spans="15:16" ht="14.65" customHeight="1" x14ac:dyDescent="0.2">
      <c r="O62" s="100"/>
      <c r="P62" s="100"/>
    </row>
  </sheetData>
  <sheetProtection algorithmName="SHA-512" hashValue="bKS9KwUizdDuAh6prtjKoOuHKe3AkVDUvEu8jbtbTKwhv+kgNvkGIKl0bYvjronqP5V+XXNt5+RzxYZ67zEzNA==" saltValue="GvX82a194h4352CGbrHQDA==" spinCount="100000" sheet="1" objects="1" scenarios="1" selectLockedCells="1"/>
  <mergeCells count="1">
    <mergeCell ref="C2:K3"/>
  </mergeCells>
  <phoneticPr fontId="19" type="noConversion"/>
  <conditionalFormatting sqref="B8:X31">
    <cfRule type="expression" dxfId="60" priority="1504">
      <formula>$AN8=1</formula>
    </cfRule>
  </conditionalFormatting>
  <conditionalFormatting sqref="C8:W31">
    <cfRule type="expression" dxfId="59" priority="1505">
      <formula>$AN8=2</formula>
    </cfRule>
  </conditionalFormatting>
  <conditionalFormatting sqref="D8:V31">
    <cfRule type="expression" dxfId="58" priority="1697">
      <formula>$AN8=3</formula>
    </cfRule>
  </conditionalFormatting>
  <conditionalFormatting sqref="E8:U31">
    <cfRule type="expression" dxfId="57" priority="1706">
      <formula>$AN8=4</formula>
    </cfRule>
  </conditionalFormatting>
  <conditionalFormatting sqref="F8:T31">
    <cfRule type="expression" dxfId="56" priority="1707">
      <formula>$AN8=5</formula>
    </cfRule>
  </conditionalFormatting>
  <conditionalFormatting sqref="G8:S31">
    <cfRule type="expression" dxfId="55" priority="1708">
      <formula>$AN8=6</formula>
    </cfRule>
  </conditionalFormatting>
  <conditionalFormatting sqref="H8:R31">
    <cfRule type="expression" dxfId="54" priority="1709">
      <formula>$AN8=7</formula>
    </cfRule>
  </conditionalFormatting>
  <conditionalFormatting sqref="I8:Q31">
    <cfRule type="expression" dxfId="53" priority="1710">
      <formula>$AN8=8</formula>
    </cfRule>
  </conditionalFormatting>
  <conditionalFormatting sqref="M8:O31">
    <cfRule type="expression" dxfId="52" priority="1">
      <formula>AH8&lt;&gt;""</formula>
    </cfRule>
  </conditionalFormatting>
  <conditionalFormatting sqref="M8:P31">
    <cfRule type="expression" dxfId="51" priority="1486">
      <formula>AC8=-1</formula>
    </cfRule>
    <cfRule type="expression" dxfId="50" priority="1487">
      <formula>AND(AC8=1, M8="")</formula>
    </cfRule>
    <cfRule type="expression" dxfId="49" priority="1488">
      <formula>AND($AN8&lt;&gt;"", AC8=1, M8&lt;&gt;"")</formula>
    </cfRule>
    <cfRule type="expression" dxfId="48" priority="1490">
      <formula>AND($AN8&lt;&gt;"", AC8=0, _xlfn.ISFORMULA(M8)=FALSE)</formula>
    </cfRule>
  </conditionalFormatting>
  <conditionalFormatting sqref="N28:N31">
    <cfRule type="expression" dxfId="47" priority="4">
      <formula>$AG$26&lt;&gt;""</formula>
    </cfRule>
  </conditionalFormatting>
  <conditionalFormatting sqref="N8:P31">
    <cfRule type="expression" dxfId="46" priority="1485">
      <formula>AK8&lt;&gt;""</formula>
    </cfRule>
  </conditionalFormatting>
  <conditionalFormatting sqref="Z8:AM31">
    <cfRule type="expression" dxfId="45" priority="1502">
      <formula>_xlfn.ISFORMULA(Z8)</formula>
    </cfRule>
    <cfRule type="expression" dxfId="44" priority="1503">
      <formula>NOT(ISBLANK(Z8))</formula>
    </cfRule>
  </conditionalFormatting>
  <conditionalFormatting sqref="AN8:AX31">
    <cfRule type="expression" dxfId="43" priority="1493">
      <formula>NOT(_xlfn.ISFORMULA(AN8))</formula>
    </cfRule>
  </conditionalFormatting>
  <conditionalFormatting sqref="AY8:AY31">
    <cfRule type="expression" dxfId="42" priority="1492">
      <formula>$AX8&lt;&gt;""</formula>
    </cfRule>
  </conditionalFormatting>
  <conditionalFormatting sqref="AY8:BY31">
    <cfRule type="expression" dxfId="41" priority="1491">
      <formula>$AW8&lt;&gt;""</formula>
    </cfRule>
  </conditionalFormatting>
  <pageMargins left="0.70866141732283472" right="0.70866141732283472" top="0.74803149606299213" bottom="0.74803149606299213" header="0.31496062992125984" footer="0.31496062992125984"/>
  <pageSetup paperSize="9" scale="49" fitToHeight="0" orientation="portrait" r:id="rId1"/>
  <headerFooter>
    <oddHeader>&amp;L&amp;G&amp;R&amp;A</oddHeader>
    <oddFooter>Pagina &amp;P van &amp;N</oddFooter>
  </headerFooter>
  <ignoredErrors>
    <ignoredError sqref="L28:L29 L13 L30:L31" numberStoredAsText="1"/>
  </ignoredError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DC991-A724-410E-A4F7-E95C9E9082BB}">
  <sheetPr codeName="Blad12">
    <pageSetUpPr fitToPage="1"/>
  </sheetPr>
  <dimension ref="A1:CG150"/>
  <sheetViews>
    <sheetView showGridLines="0" zoomScaleNormal="100" workbookViewId="0">
      <pane xSplit="1" ySplit="4" topLeftCell="B5" activePane="bottomRight" state="frozen"/>
      <selection pane="topRight" activeCell="B1" sqref="B1"/>
      <selection pane="bottomLeft" activeCell="A5" sqref="A5"/>
      <selection pane="bottomRight"/>
    </sheetView>
  </sheetViews>
  <sheetFormatPr defaultColWidth="8.7109375" defaultRowHeight="14.65" customHeight="1" x14ac:dyDescent="0.2"/>
  <cols>
    <col min="1" max="1" width="2.42578125" style="25" customWidth="1"/>
    <col min="2" max="2" width="1.28515625" style="43" customWidth="1"/>
    <col min="3" max="4" width="1.28515625" style="44" customWidth="1"/>
    <col min="5" max="9" width="1.28515625" style="43" customWidth="1"/>
    <col min="10" max="10" width="36.42578125" style="43" customWidth="1"/>
    <col min="11" max="11" width="46.42578125" style="25" customWidth="1"/>
    <col min="12" max="12" width="10.7109375" style="127" customWidth="1"/>
    <col min="13" max="14" width="16.42578125" style="100" customWidth="1"/>
    <col min="15" max="15" width="16.42578125" style="101" customWidth="1"/>
    <col min="16" max="16" width="1.28515625" style="25" customWidth="1"/>
    <col min="17" max="23" width="1.28515625" style="25" hidden="1" customWidth="1"/>
    <col min="24" max="24" width="2.42578125" style="25" hidden="1" customWidth="1"/>
    <col min="25" max="26" width="9.28515625" style="25" hidden="1" customWidth="1"/>
    <col min="27" max="38" width="9" style="25" hidden="1" customWidth="1"/>
    <col min="39" max="40" width="9.28515625" style="25" hidden="1" customWidth="1"/>
    <col min="41" max="44" width="9" style="25" hidden="1" customWidth="1"/>
    <col min="45" max="48" width="9" style="102" hidden="1" customWidth="1"/>
    <col min="49" max="58" width="9" style="25" hidden="1" customWidth="1"/>
    <col min="59" max="59" width="2.42578125" style="103" customWidth="1"/>
    <col min="60" max="68" width="8.7109375" style="25" customWidth="1"/>
    <col min="69" max="16384" width="8.7109375" style="25"/>
  </cols>
  <sheetData>
    <row r="1" spans="1:85" ht="24" customHeight="1" x14ac:dyDescent="0.2">
      <c r="A1" s="40"/>
      <c r="B1" s="41"/>
      <c r="C1" s="41"/>
      <c r="D1" s="41"/>
      <c r="E1" s="41"/>
      <c r="F1" s="41"/>
      <c r="G1" s="41"/>
      <c r="H1" s="41"/>
      <c r="I1" s="41"/>
      <c r="J1" s="41"/>
      <c r="K1" s="150"/>
      <c r="L1" s="150"/>
      <c r="Y1" s="148" t="str">
        <f ca="1">IF(SUM(AG148:AI148, AS148:AT148, AW148:AZ148)=1, Fout_zonder_rij_enkel, IF(SUM(AG148:AI148, AS148:AT148, AW148:AZ148)&gt;1, SUM(AG148:AI148, AS148:AT148, AW148:AZ148)&amp;Fout_zonder_rij_meer, IF(SUM(Y148, AD148:AF148)&lt;&gt;0, "Vul het blad in.", "")))</f>
        <v>Vul het blad in.</v>
      </c>
    </row>
    <row r="2" spans="1:85" customFormat="1" ht="14.1" customHeight="1" x14ac:dyDescent="0.25">
      <c r="B2" s="254" t="str">
        <f>"BEGROTING "&amp;Datum_werkingsjaar+1</f>
        <v>BEGROTING 2025</v>
      </c>
      <c r="C2" s="254"/>
      <c r="D2" s="254"/>
      <c r="E2" s="254"/>
      <c r="F2" s="254"/>
      <c r="G2" s="254"/>
      <c r="H2" s="254"/>
      <c r="I2" s="254"/>
      <c r="J2" s="254"/>
      <c r="K2" s="150"/>
      <c r="L2" s="151" t="s">
        <v>288</v>
      </c>
      <c r="M2" s="260" t="str" cm="1">
        <f t="array" ref="M2">Structuur_werking</f>
        <v/>
      </c>
      <c r="N2" s="261"/>
      <c r="O2" s="262"/>
      <c r="Y2" s="202" t="s">
        <v>369</v>
      </c>
      <c r="AD2" s="25" t="s">
        <v>370</v>
      </c>
      <c r="AM2" s="202" t="s">
        <v>371</v>
      </c>
      <c r="BG2" s="76" t="str" cm="1">
        <f t="array" ref="BG2">IF(M2&lt;&gt;"", IF(Structuur_werking=Structuur_werking_enkel, "ⓘ Bij financiële inbreng enkel door uitvoerende organisatie is kolom 'O' niet van toepassing.", ""), "| Maak een keuze in veld 'M2' op blad 'Resultatenrekening' vooraleer u de tabel onderaan invult. ")</f>
        <v xml:space="preserve">| Maak een keuze in veld 'M2' op blad 'Resultatenrekening' vooraleer u de tabel onderaan invult. </v>
      </c>
    </row>
    <row r="3" spans="1:85" s="31" customFormat="1" ht="9.6" customHeight="1" x14ac:dyDescent="0.25">
      <c r="B3" s="254"/>
      <c r="C3" s="254"/>
      <c r="D3" s="254"/>
      <c r="E3" s="254"/>
      <c r="F3" s="254"/>
      <c r="G3" s="254"/>
      <c r="H3" s="254"/>
      <c r="I3" s="254"/>
      <c r="J3" s="254"/>
      <c r="K3" s="78"/>
      <c r="L3" s="78"/>
      <c r="M3"/>
      <c r="N3"/>
      <c r="O3"/>
      <c r="Y3" s="203" t="s">
        <v>372</v>
      </c>
      <c r="Z3" s="79" t="s">
        <v>92</v>
      </c>
      <c r="AA3" s="25"/>
      <c r="AB3" s="79" t="s">
        <v>300</v>
      </c>
      <c r="AC3" s="25"/>
      <c r="AD3" s="212" t="b" cm="1">
        <f t="array" ref="AD3">Structuur_werking&lt;&gt;""</f>
        <v>0</v>
      </c>
      <c r="AE3" s="40" t="b" cm="1">
        <f t="array" ref="AE3">Structuur_werking&lt;&gt;""</f>
        <v>0</v>
      </c>
      <c r="AF3" s="40" t="b" cm="1">
        <f t="array" ref="AF3">Structuur_werking=Structuur_werking_dubbel</f>
        <v>0</v>
      </c>
      <c r="AG3" s="79" t="s">
        <v>302</v>
      </c>
      <c r="AH3" s="25"/>
      <c r="AI3" s="25"/>
      <c r="AJ3" s="79" t="s">
        <v>301</v>
      </c>
      <c r="AK3" s="25"/>
      <c r="AL3" s="25"/>
      <c r="AM3" s="203" t="s">
        <v>133</v>
      </c>
      <c r="AN3" s="25"/>
      <c r="AO3" s="79" t="s">
        <v>129</v>
      </c>
      <c r="AP3" s="25"/>
      <c r="AQ3" s="25" t="s">
        <v>126</v>
      </c>
      <c r="AR3" s="25"/>
      <c r="AS3" s="106" t="s">
        <v>20</v>
      </c>
      <c r="AT3" s="102"/>
      <c r="AU3" s="102" t="s">
        <v>136</v>
      </c>
      <c r="AV3" s="102"/>
      <c r="AW3" s="25" t="s">
        <v>128</v>
      </c>
      <c r="AX3" s="25"/>
      <c r="AY3" s="25" t="s">
        <v>373</v>
      </c>
      <c r="AZ3" s="25"/>
      <c r="BA3" s="25"/>
      <c r="BB3" s="25"/>
      <c r="BC3" s="79" t="s">
        <v>14</v>
      </c>
      <c r="BD3" s="25"/>
      <c r="BE3" s="25"/>
      <c r="BF3" s="25"/>
      <c r="BG3" s="103"/>
    </row>
    <row r="4" spans="1:85" s="111" customFormat="1" ht="14.65" customHeight="1" x14ac:dyDescent="0.25">
      <c r="A4" s="75"/>
      <c r="B4" s="107" t="s">
        <v>40</v>
      </c>
      <c r="C4" s="107"/>
      <c r="D4" s="107"/>
      <c r="E4" s="107"/>
      <c r="F4" s="107"/>
      <c r="G4" s="107"/>
      <c r="H4" s="107"/>
      <c r="I4" s="107"/>
      <c r="J4" s="107"/>
      <c r="K4" s="75"/>
      <c r="L4" s="107" t="s">
        <v>0</v>
      </c>
      <c r="M4" s="129" t="str" cm="1">
        <f t="array" ref="M4">IF(Structuur_werking&lt;&gt;"", "Totaal", "")</f>
        <v/>
      </c>
      <c r="N4" s="108" t="str" cm="1">
        <f t="array" ref="N4">IF(Structuur_werking&lt;&gt;"", "SCVW-werking", "")</f>
        <v/>
      </c>
      <c r="O4" s="108" t="str" cm="1">
        <f t="array" ref="O4">IF(Structuur_werking&lt;&gt;"", IF(Structuur_werking=Structuur_werking_dubbel, "Andere werking", "n.v.t."), "")</f>
        <v/>
      </c>
      <c r="P4" s="75"/>
      <c r="Q4" s="75"/>
      <c r="R4" s="75"/>
      <c r="S4" s="75"/>
      <c r="T4" s="75"/>
      <c r="U4" s="75"/>
      <c r="V4" s="75"/>
      <c r="W4" s="75"/>
      <c r="X4" s="75"/>
      <c r="Y4" s="206" t="s">
        <v>374</v>
      </c>
      <c r="Z4" s="80" t="str">
        <f>"""+"" én ""-"""</f>
        <v>"+" én "-"</v>
      </c>
      <c r="AA4" s="45" t="str">
        <f xml:space="preserve"> "Enkel ""-"""</f>
        <v>Enkel "-"</v>
      </c>
      <c r="AB4" s="80" t="str">
        <f>SUBSTITUTE(ADDRESS(1, COLUMN(N3), 4, 1), "1", "")</f>
        <v>N</v>
      </c>
      <c r="AC4" s="45" t="str">
        <f>SUBSTITUTE(ADDRESS(1, COLUMN(O3), 4, 1), "1", "")</f>
        <v>O</v>
      </c>
      <c r="AD4" s="80" t="str">
        <f>SUBSTITUTE(ADDRESS(1, COLUMN(M4), 4, 1), "1", "")</f>
        <v>M</v>
      </c>
      <c r="AE4" s="45" t="str">
        <f>SUBSTITUTE(ADDRESS(1, COLUMN(N3), 4, 1), "1", "")</f>
        <v>N</v>
      </c>
      <c r="AF4" s="45" t="str">
        <f>SUBSTITUTE(ADDRESS(1, COLUMN(O3), 4, 1), "1", "")</f>
        <v>O</v>
      </c>
      <c r="AG4" s="80" t="str">
        <f>SUBSTITUTE(ADDRESS(1, COLUMN(M4), 4, 1), "1", "")</f>
        <v>M</v>
      </c>
      <c r="AH4" s="45" t="str">
        <f>SUBSTITUTE(ADDRESS(1, COLUMN(N3), 4, 1), "1", "")</f>
        <v>N</v>
      </c>
      <c r="AI4" s="45" t="str">
        <f>SUBSTITUTE(ADDRESS(1, COLUMN(O3), 4, 1), "1", "")</f>
        <v>O</v>
      </c>
      <c r="AJ4" s="80" t="str">
        <f>SUBSTITUTE(ADDRESS(1, COLUMN(M4), 4, 1), "1", "")</f>
        <v>M</v>
      </c>
      <c r="AK4" s="45" t="str">
        <f>SUBSTITUTE(ADDRESS(1, COLUMN(N4), 4, 1), "1", "")</f>
        <v>N</v>
      </c>
      <c r="AL4" s="45" t="str">
        <f>SUBSTITUTE(ADDRESS(1, COLUMN(O4), 4, 1), "1", "")</f>
        <v>O</v>
      </c>
      <c r="AM4" s="206" t="s">
        <v>1</v>
      </c>
      <c r="AN4" s="45" t="s">
        <v>2</v>
      </c>
      <c r="AO4" s="81" t="str">
        <f>SUBSTITUTE(ADDRESS(1, COLUMN(N3), 4, 1), "1", "")</f>
        <v>N</v>
      </c>
      <c r="AP4" s="46" t="str">
        <f>SUBSTITUTE(ADDRESS(1, COLUMN(O3), 4, 1), "1", "")</f>
        <v>O</v>
      </c>
      <c r="AQ4" s="90" t="str">
        <f>SUBSTITUTE(ADDRESS(1, COLUMN(N3), 4, 1), "1", "")</f>
        <v>N</v>
      </c>
      <c r="AR4" s="46" t="str">
        <f>SUBSTITUTE(ADDRESS(1, COLUMN(O3), 4, 1), "1", "")</f>
        <v>O</v>
      </c>
      <c r="AS4" s="82" t="str">
        <f>SUBSTITUTE(ADDRESS(1, COLUMN(N3), 4, 1), "1", "")</f>
        <v>N</v>
      </c>
      <c r="AT4" s="47" t="str">
        <f>SUBSTITUTE(ADDRESS(1, COLUMN(O3), 4, 1), "1", "")</f>
        <v>O</v>
      </c>
      <c r="AU4" s="84" t="str">
        <f>SUBSTITUTE(ADDRESS(1, COLUMN(N3), 4, 1), "1", "")</f>
        <v>N</v>
      </c>
      <c r="AV4" s="47" t="str">
        <f>SUBSTITUTE(ADDRESS(1, COLUMN(O3), 4, 1), "1", "")</f>
        <v>O</v>
      </c>
      <c r="AW4" s="86" t="str">
        <f>SUBSTITUTE(ADDRESS(1, COLUMN(N3), 4, 1), "1", "")</f>
        <v>N</v>
      </c>
      <c r="AX4" s="45" t="str">
        <f>SUBSTITUTE(ADDRESS(1, COLUMN(O3), 4, 1), "1", "")</f>
        <v>O</v>
      </c>
      <c r="AY4" s="165" t="str">
        <f>SUBSTITUTE(ADDRESS(1, COLUMN(N3), 4, 1), "1", "")</f>
        <v>N</v>
      </c>
      <c r="AZ4" s="45" t="str">
        <f>SUBSTITUTE(ADDRESS(1, COLUMN(O3), 4, 1), "1", "")</f>
        <v>O</v>
      </c>
      <c r="BA4" s="109" t="s">
        <v>375</v>
      </c>
      <c r="BB4" s="88" t="s">
        <v>30</v>
      </c>
      <c r="BC4" s="80" t="str">
        <f>SUBSTITUTE(ADDRESS(1, COLUMN(N3), 4, 1), "1", "")</f>
        <v>N</v>
      </c>
      <c r="BD4" s="45" t="str">
        <f>SUBSTITUTE(ADDRESS(1, COLUMN(O3), 4, 1), "1", "")</f>
        <v>O</v>
      </c>
      <c r="BE4" s="109" t="s">
        <v>31</v>
      </c>
      <c r="BF4" s="45" t="s">
        <v>85</v>
      </c>
      <c r="BG4" s="110"/>
      <c r="CG4" s="99" t="s">
        <v>141</v>
      </c>
    </row>
    <row r="5" spans="1:85" s="27" customFormat="1" ht="14.25" customHeight="1" x14ac:dyDescent="0.25">
      <c r="A5" s="76" t="str">
        <f ca="1">IF(BB5&lt;&gt;"", "✘", "")</f>
        <v/>
      </c>
      <c r="B5" s="112"/>
      <c r="C5" s="112" t="s">
        <v>50</v>
      </c>
      <c r="D5" s="112"/>
      <c r="E5" s="112"/>
      <c r="F5" s="112"/>
      <c r="G5" s="112"/>
      <c r="H5" s="112"/>
      <c r="I5" s="112"/>
      <c r="J5" s="112"/>
      <c r="K5" s="30"/>
      <c r="L5" s="113" t="s">
        <v>70</v>
      </c>
      <c r="M5" s="213">
        <f t="shared" ref="M5:M67" si="0">IF(_xlfn.CONCAT(N5:O5)&lt;&gt;"", SUM(N5:O5), "")</f>
        <v>0</v>
      </c>
      <c r="N5" s="114">
        <f>SUM(N6,N26:N28,N76:N77)</f>
        <v>0</v>
      </c>
      <c r="O5" s="114">
        <f>SUM(O6,O26:O28,O76:O77)</f>
        <v>0</v>
      </c>
      <c r="P5" s="30"/>
      <c r="Q5" s="30"/>
      <c r="R5" s="30"/>
      <c r="S5" s="30"/>
      <c r="T5" s="30"/>
      <c r="U5" s="30"/>
      <c r="Y5" s="207">
        <f>IF(AD$3, IF(AND(
IF(AE$3, N5&lt;&gt;0, TRUE),
IF(AF$3, O5&lt;&gt;0, TRUE)),
0, 1), 1)</f>
        <v>1</v>
      </c>
      <c r="Z5" s="91"/>
      <c r="AB5" s="172"/>
      <c r="AC5" s="173"/>
      <c r="AD5" s="27">
        <f>IF(AD$3, 0, -1)</f>
        <v>-1</v>
      </c>
      <c r="AE5" s="27">
        <f>IF(AE$3, 0, -1)</f>
        <v>-1</v>
      </c>
      <c r="AF5" s="27">
        <f t="shared" ref="AF5:AF15" si="1">IF(AF$3, 0, -1)</f>
        <v>-1</v>
      </c>
      <c r="AG5" s="91"/>
      <c r="AJ5" s="91"/>
      <c r="AM5" s="207">
        <f t="shared" ref="AM5" si="2">IF(C5&lt;&gt;"",1,IF(D5&lt;&gt;"",2,IF(E5&lt;&gt;"",3,IF(F5&lt;&gt;"",4,IF(G5&lt;&gt;"",5,IF(H5&lt;&gt;"",6,IF(I5&lt;&gt;"",7,IF(J5&lt;&gt;"",8))))))))</f>
        <v>1</v>
      </c>
      <c r="AN5" s="27">
        <f>IF($AM6&gt;$AM5, IFERROR(MATCH($AM5, $AM6:$AM$146, 0)-1, ROW($AN$146)-ROW()), "")</f>
        <v>72</v>
      </c>
      <c r="AO5" s="91" t="str">
        <f t="shared" ref="AO5:AP5" ca="1" si="3">IF(AE5&lt;&gt;-1, IF(AB5&lt;&gt;"", AB5, IF($AN5&lt;&gt;"", SUMIF(OFFSET($AM5, 1, 0, $AN5), $AM5+1, OFFSET(N5, 1, 0, $AN5)), N5)), "")</f>
        <v/>
      </c>
      <c r="AP5" s="27" t="str">
        <f t="shared" ca="1" si="3"/>
        <v/>
      </c>
      <c r="AQ5" s="87" t="str">
        <f t="shared" ref="AQ5:AR5" ca="1" si="4">IF(AO5&lt;&gt;0, AO5, N5)</f>
        <v/>
      </c>
      <c r="AR5" s="27" t="str">
        <f t="shared" ca="1" si="4"/>
        <v/>
      </c>
      <c r="AS5" s="83" t="str">
        <f t="shared" ref="AS5:AT5" si="5">IF(AE5&lt;&gt;-1, IF(ISTEXT(N5), IFERROR(IF(SEARCH(".", N5)&lt;&gt;0, "| Veld '"&amp;AS$4&amp;ROW()&amp;"': "&amp;Fout_punt), "| Veld '"&amp;AS$4&amp;ROW()&amp;"': "&amp;Fout_geen_getal), IF(N5&lt;&gt;AQ5, "| Veld '"&amp;AS$4&amp;ROW()&amp;"': "&amp;Fout_som&amp;TEXT(AQ5,"#.##0,00 €")&amp;"  ", IF($AA5&lt;&gt;0, IF(N5&gt;0, "| Veld '"&amp;AS$4&amp;ROW()&amp;"': "&amp;Fout_positief, ""), IF($Z5&lt;&gt;1, IF(N5&lt;0, "| Veld '"&amp;AS$4&amp;ROW()&amp;"': "&amp;Fout_negatief, ""), "")))), "")</f>
        <v/>
      </c>
      <c r="AT5" s="30" t="str">
        <f t="shared" si="5"/>
        <v/>
      </c>
      <c r="AU5" s="85" t="str">
        <f t="shared" ref="AU5:AV5" si="6">IF(AS5&lt;&gt;"", ROW(), "")</f>
        <v/>
      </c>
      <c r="AV5" s="30" t="str">
        <f t="shared" si="6"/>
        <v/>
      </c>
      <c r="AW5" s="87" t="str">
        <f t="shared" ref="AW5:AX5" ca="1" si="7">IF(AO5&lt;&gt;AQ5, "| Veld '"&amp;AW$4&amp;ROW()&amp;"': "&amp;Info_lege_velden, "")</f>
        <v/>
      </c>
      <c r="AX5" s="27" t="str">
        <f t="shared" ca="1" si="7"/>
        <v/>
      </c>
      <c r="AY5" s="166" t="str">
        <f t="shared" ref="AY5:AZ5" si="8">IF(AE5&lt;0, IF(N5&lt;&gt;0, "| Veld '"&amp;AY$4&amp;ROW()&amp;"'"&amp;Fout_redundant, ""), "")</f>
        <v/>
      </c>
      <c r="AZ5" s="27" t="str">
        <f t="shared" si="8"/>
        <v/>
      </c>
      <c r="BA5" s="174"/>
      <c r="BB5" s="89" t="str">
        <f t="shared" ref="BB5" ca="1" si="9">_xlfn.CONCAT(AS5:AT5,AW5:AX5,AY5:AZ5,AG5:AI5)</f>
        <v/>
      </c>
      <c r="BC5" s="116" t="str">
        <f t="shared" ref="BC5:BD5" ca="1" si="10">IF($AN5&lt;&gt;"", IF(SUMIF(OFFSET($AM5, 1, 0, $AN5), "&gt;"&amp;$AM5, OFFSET(AU5, 1, 0, $AN5))&lt;&gt;0, IFERROR( "| Veld '"&amp;BC$4&amp;ROW()&amp;"': "&amp;Waarschuwing_1&amp;_xlfn.TEXTJOIN(" &amp; ", TRUE, OFFSET(AU5,1,0,$AN5))&amp;" in kolom '"&amp;BC$4&amp;"'"&amp;Waarschuwing_2, "| Veld '"&amp;BC$4&amp;ROW()&amp;"': "&amp;Waarschuwing_legacy), ""), "")</f>
        <v/>
      </c>
      <c r="BD5" s="117" t="str">
        <f t="shared" ca="1" si="10"/>
        <v/>
      </c>
      <c r="BE5" s="118" t="str">
        <f t="shared" ref="BE5" ca="1" si="11">_xlfn.CONCAT(BC5:BD5, AJ5:AL5)</f>
        <v/>
      </c>
      <c r="BG5" s="28" t="str">
        <f t="shared" ref="BG5:BG68" ca="1" si="12">IF($BB5&lt;&gt;"", $BB5, $BE5)</f>
        <v/>
      </c>
    </row>
    <row r="6" spans="1:85" s="27" customFormat="1" ht="14.25" customHeight="1" x14ac:dyDescent="0.25">
      <c r="A6" s="76" t="str">
        <f t="shared" ref="A6:A69" ca="1" si="13">IF(BB6&lt;&gt;"", "✘", "")</f>
        <v/>
      </c>
      <c r="B6" s="119"/>
      <c r="C6" s="119" t="s">
        <v>35</v>
      </c>
      <c r="D6" s="119" t="s">
        <v>5</v>
      </c>
      <c r="E6" s="119"/>
      <c r="F6" s="119"/>
      <c r="G6" s="119"/>
      <c r="H6" s="119"/>
      <c r="I6" s="119"/>
      <c r="J6" s="119"/>
      <c r="L6" s="120">
        <v>70</v>
      </c>
      <c r="M6" s="213">
        <f t="shared" si="0"/>
        <v>0</v>
      </c>
      <c r="N6" s="121">
        <f>SUM(N7,N13,N20:N21,N25)</f>
        <v>0</v>
      </c>
      <c r="O6" s="121">
        <f>SUM(O7,O13,O20:O21,O25)</f>
        <v>0</v>
      </c>
      <c r="Y6" s="207"/>
      <c r="Z6" s="91"/>
      <c r="AB6" s="172">
        <f>SUM(N7,N13,N20:N21,N25)</f>
        <v>0</v>
      </c>
      <c r="AC6" s="173">
        <f>SUM(O7,O13,O20:O21,O25)</f>
        <v>0</v>
      </c>
      <c r="AD6" s="91">
        <f t="shared" ref="AD6:AF30" si="14">IF(AD$3, 0, -1)</f>
        <v>-1</v>
      </c>
      <c r="AE6" s="27">
        <f t="shared" si="14"/>
        <v>-1</v>
      </c>
      <c r="AF6" s="27">
        <f t="shared" si="1"/>
        <v>-1</v>
      </c>
      <c r="AG6" s="91"/>
      <c r="AJ6" s="91"/>
      <c r="AM6" s="207">
        <f t="shared" ref="AM6:AM69" si="15">IF(C6&lt;&gt;"",1,IF(D6&lt;&gt;"",2,IF(E6&lt;&gt;"",3,IF(F6&lt;&gt;"",4,IF(G6&lt;&gt;"",5,IF(H6&lt;&gt;"",6,IF(I6&lt;&gt;"",7,IF(J6&lt;&gt;"",8))))))))</f>
        <v>2</v>
      </c>
      <c r="AN6" s="27">
        <f>IF($AM7&gt;$AM6, IFERROR(MATCH($AM6, $AM7:$AM$146, 0)-1, ROW($AN$146)-ROW()), "")</f>
        <v>19</v>
      </c>
      <c r="AO6" s="91" t="str">
        <f t="shared" ref="AO6:AO69" ca="1" si="16">IF(AE6&lt;&gt;-1, IF(AB6&lt;&gt;"", AB6, IF($AN6&lt;&gt;"", SUMIF(OFFSET($AM6, 1, 0, $AN6), $AM6+1, OFFSET(N6, 1, 0, $AN6)), N6)), "")</f>
        <v/>
      </c>
      <c r="AP6" s="27" t="str">
        <f t="shared" ref="AP6:AP69" ca="1" si="17">IF(AF6&lt;&gt;-1, IF(AC6&lt;&gt;"", AC6, IF($AN6&lt;&gt;"", SUMIF(OFFSET($AM6, 1, 0, $AN6), $AM6+1, OFFSET(O6, 1, 0, $AN6)), O6)), "")</f>
        <v/>
      </c>
      <c r="AQ6" s="87" t="str">
        <f t="shared" ref="AQ6:AQ69" ca="1" si="18">IF(AO6&lt;&gt;0, AO6, N6)</f>
        <v/>
      </c>
      <c r="AR6" s="27" t="str">
        <f t="shared" ref="AR6:AR69" ca="1" si="19">IF(AP6&lt;&gt;0, AP6, O6)</f>
        <v/>
      </c>
      <c r="AS6" s="83" t="str">
        <f t="shared" ref="AS6:AS69" si="20">IF(AE6&lt;&gt;-1, IF(ISTEXT(N6), IFERROR(IF(SEARCH(".", N6)&lt;&gt;0, "| Veld '"&amp;AS$4&amp;ROW()&amp;"': "&amp;Fout_punt), "| Veld '"&amp;AS$4&amp;ROW()&amp;"': "&amp;Fout_geen_getal), IF(N6&lt;&gt;AQ6, "| Veld '"&amp;AS$4&amp;ROW()&amp;"': "&amp;Fout_som&amp;TEXT(AQ6,"#.##0,00 €")&amp;"  ", IF($AA6&lt;&gt;0, IF(N6&gt;0, "| Veld '"&amp;AS$4&amp;ROW()&amp;"': "&amp;Fout_positief, ""), IF($Z6&lt;&gt;1, IF(N6&lt;0, "| Veld '"&amp;AS$4&amp;ROW()&amp;"': "&amp;Fout_negatief, ""), "")))), "")</f>
        <v/>
      </c>
      <c r="AT6" s="30" t="str">
        <f t="shared" ref="AT6:AT69" si="21">IF(AF6&lt;&gt;-1, IF(ISTEXT(O6), IFERROR(IF(SEARCH(".", O6)&lt;&gt;0, "| Veld '"&amp;AT$4&amp;ROW()&amp;"': "&amp;Fout_punt), "| Veld '"&amp;AT$4&amp;ROW()&amp;"': "&amp;Fout_geen_getal), IF(O6&lt;&gt;AR6, "| Veld '"&amp;AT$4&amp;ROW()&amp;"': "&amp;Fout_som&amp;TEXT(AR6,"#.##0,00 €")&amp;"  ", IF($AA6&lt;&gt;0, IF(O6&gt;0, "| Veld '"&amp;AT$4&amp;ROW()&amp;"': "&amp;Fout_positief, ""), IF($Z6&lt;&gt;1, IF(O6&lt;0, "| Veld '"&amp;AT$4&amp;ROW()&amp;"': "&amp;Fout_negatief, ""), "")))), "")</f>
        <v/>
      </c>
      <c r="AU6" s="85" t="str">
        <f t="shared" ref="AU6:AU69" si="22">IF(AS6&lt;&gt;"", ROW(), "")</f>
        <v/>
      </c>
      <c r="AV6" s="30" t="str">
        <f t="shared" ref="AV6:AV69" si="23">IF(AT6&lt;&gt;"", ROW(), "")</f>
        <v/>
      </c>
      <c r="AW6" s="87" t="str">
        <f t="shared" ref="AW6:AW69" ca="1" si="24">IF(AO6&lt;&gt;AQ6, "| Veld '"&amp;AW$4&amp;ROW()&amp;"': "&amp;Info_lege_velden, "")</f>
        <v/>
      </c>
      <c r="AX6" s="27" t="str">
        <f t="shared" ref="AX6:AX69" ca="1" si="25">IF(AP6&lt;&gt;AR6, "| Veld '"&amp;AX$4&amp;ROW()&amp;"': "&amp;Info_lege_velden, "")</f>
        <v/>
      </c>
      <c r="AY6" s="166" t="str">
        <f t="shared" ref="AY6:AY69" si="26">IF(AE6&lt;0, IF(N6&lt;&gt;0, "| Veld '"&amp;AY$4&amp;ROW()&amp;"'"&amp;Fout_redundant, ""), "")</f>
        <v/>
      </c>
      <c r="AZ6" s="27" t="str">
        <f t="shared" ref="AZ6:AZ69" si="27">IF(AF6&lt;0, IF(O6&lt;&gt;0, "| Veld '"&amp;AZ$4&amp;ROW()&amp;"'"&amp;Fout_redundant, ""), "")</f>
        <v/>
      </c>
      <c r="BA6" s="174"/>
      <c r="BB6" s="89" t="str">
        <f t="shared" ref="BB6:BB69" ca="1" si="28">_xlfn.CONCAT(AS6:AT6,AW6:AX6,AY6:AZ6,AG6:AI6)</f>
        <v/>
      </c>
      <c r="BC6" s="116" t="str">
        <f t="shared" ref="BC6:BC69" ca="1" si="29">IF($AN6&lt;&gt;"", IF(SUMIF(OFFSET($AM6, 1, 0, $AN6), "&gt;"&amp;$AM6, OFFSET(AU6, 1, 0, $AN6))&lt;&gt;0, IFERROR( "| Veld '"&amp;BC$4&amp;ROW()&amp;"': "&amp;Waarschuwing_1&amp;_xlfn.TEXTJOIN(" &amp; ", TRUE, OFFSET(AU6,1,0,$AN6))&amp;" in kolom '"&amp;BC$4&amp;"'"&amp;Waarschuwing_2, "| Veld '"&amp;BC$4&amp;ROW()&amp;"': "&amp;Waarschuwing_legacy), ""), "")</f>
        <v/>
      </c>
      <c r="BD6" s="117" t="str">
        <f t="shared" ref="BD6:BD69" ca="1" si="30">IF($AN6&lt;&gt;"", IF(SUMIF(OFFSET($AM6, 1, 0, $AN6), "&gt;"&amp;$AM6, OFFSET(AV6, 1, 0, $AN6))&lt;&gt;0, IFERROR( "| Veld '"&amp;BD$4&amp;ROW()&amp;"': "&amp;Waarschuwing_1&amp;_xlfn.TEXTJOIN(" &amp; ", TRUE, OFFSET(AV6,1,0,$AN6))&amp;" in kolom '"&amp;BD$4&amp;"'"&amp;Waarschuwing_2, "| Veld '"&amp;BD$4&amp;ROW()&amp;"': "&amp;Waarschuwing_legacy), ""), "")</f>
        <v/>
      </c>
      <c r="BE6" s="118" t="str">
        <f t="shared" ref="BE6:BE69" ca="1" si="31">_xlfn.CONCAT(BC6:BD6, AJ6:AL6)</f>
        <v/>
      </c>
      <c r="BG6" s="28" t="str">
        <f t="shared" ca="1" si="12"/>
        <v/>
      </c>
    </row>
    <row r="7" spans="1:85" s="27" customFormat="1" ht="14.25" customHeight="1" x14ac:dyDescent="0.25">
      <c r="A7" s="76" t="str">
        <f t="shared" ca="1" si="13"/>
        <v/>
      </c>
      <c r="B7" s="119"/>
      <c r="C7" s="119" t="s">
        <v>35</v>
      </c>
      <c r="D7" s="27" t="s">
        <v>35</v>
      </c>
      <c r="E7" s="27" t="s">
        <v>93</v>
      </c>
      <c r="L7" s="120">
        <v>700</v>
      </c>
      <c r="M7" s="213">
        <f t="shared" si="0"/>
        <v>0</v>
      </c>
      <c r="N7" s="123">
        <f>SUM(N8,N11:N12)</f>
        <v>0</v>
      </c>
      <c r="O7" s="123">
        <f>SUM(O8,O11:O12)</f>
        <v>0</v>
      </c>
      <c r="Y7" s="207"/>
      <c r="Z7" s="91"/>
      <c r="AB7" s="172"/>
      <c r="AC7" s="173"/>
      <c r="AD7" s="91">
        <f t="shared" si="14"/>
        <v>-1</v>
      </c>
      <c r="AE7" s="27">
        <f t="shared" si="14"/>
        <v>-1</v>
      </c>
      <c r="AF7" s="27">
        <f t="shared" si="1"/>
        <v>-1</v>
      </c>
      <c r="AG7" s="91"/>
      <c r="AJ7" s="91"/>
      <c r="AM7" s="207">
        <f t="shared" si="15"/>
        <v>3</v>
      </c>
      <c r="AN7" s="27">
        <f>IF($AM8&gt;$AM7, IFERROR(MATCH($AM7, $AM8:$AM$146, 0)-1, ROW($AN$146)-ROW()), "")</f>
        <v>5</v>
      </c>
      <c r="AO7" s="91" t="str">
        <f t="shared" ca="1" si="16"/>
        <v/>
      </c>
      <c r="AP7" s="27" t="str">
        <f t="shared" ca="1" si="17"/>
        <v/>
      </c>
      <c r="AQ7" s="87" t="str">
        <f t="shared" ca="1" si="18"/>
        <v/>
      </c>
      <c r="AR7" s="27" t="str">
        <f t="shared" ca="1" si="19"/>
        <v/>
      </c>
      <c r="AS7" s="83" t="str">
        <f t="shared" si="20"/>
        <v/>
      </c>
      <c r="AT7" s="30" t="str">
        <f t="shared" si="21"/>
        <v/>
      </c>
      <c r="AU7" s="85" t="str">
        <f t="shared" si="22"/>
        <v/>
      </c>
      <c r="AV7" s="30" t="str">
        <f t="shared" si="23"/>
        <v/>
      </c>
      <c r="AW7" s="87" t="str">
        <f t="shared" ca="1" si="24"/>
        <v/>
      </c>
      <c r="AX7" s="27" t="str">
        <f t="shared" ca="1" si="25"/>
        <v/>
      </c>
      <c r="AY7" s="166" t="str">
        <f t="shared" si="26"/>
        <v/>
      </c>
      <c r="AZ7" s="27" t="str">
        <f t="shared" si="27"/>
        <v/>
      </c>
      <c r="BA7" s="174"/>
      <c r="BB7" s="89" t="str">
        <f t="shared" ca="1" si="28"/>
        <v/>
      </c>
      <c r="BC7" s="116" t="str">
        <f t="shared" ca="1" si="29"/>
        <v/>
      </c>
      <c r="BD7" s="117" t="str">
        <f t="shared" ca="1" si="30"/>
        <v/>
      </c>
      <c r="BE7" s="118" t="str">
        <f t="shared" ca="1" si="31"/>
        <v/>
      </c>
      <c r="BG7" s="28" t="str">
        <f t="shared" ca="1" si="12"/>
        <v/>
      </c>
    </row>
    <row r="8" spans="1:85" s="27" customFormat="1" ht="14.25" customHeight="1" x14ac:dyDescent="0.25">
      <c r="A8" s="76" t="str">
        <f t="shared" ca="1" si="13"/>
        <v/>
      </c>
      <c r="B8" s="119"/>
      <c r="C8" s="119" t="s">
        <v>35</v>
      </c>
      <c r="D8" s="27" t="s">
        <v>35</v>
      </c>
      <c r="E8" s="27" t="s">
        <v>35</v>
      </c>
      <c r="F8" s="27" t="s">
        <v>290</v>
      </c>
      <c r="L8" s="120">
        <v>7001</v>
      </c>
      <c r="M8" s="213">
        <f t="shared" si="0"/>
        <v>0</v>
      </c>
      <c r="N8" s="123">
        <f>SUM(N9:N10)</f>
        <v>0</v>
      </c>
      <c r="O8" s="123">
        <f>SUM(O9:O10)</f>
        <v>0</v>
      </c>
      <c r="Y8" s="207"/>
      <c r="Z8" s="91"/>
      <c r="AB8" s="172"/>
      <c r="AC8" s="173"/>
      <c r="AD8" s="91">
        <f t="shared" si="14"/>
        <v>-1</v>
      </c>
      <c r="AE8" s="27">
        <f t="shared" si="14"/>
        <v>-1</v>
      </c>
      <c r="AF8" s="27">
        <f t="shared" si="1"/>
        <v>-1</v>
      </c>
      <c r="AG8" s="91"/>
      <c r="AJ8" s="91"/>
      <c r="AM8" s="207">
        <f t="shared" si="15"/>
        <v>4</v>
      </c>
      <c r="AN8" s="27">
        <f>IF($AM9&gt;$AM8, IFERROR(MATCH($AM8, $AM9:$AM$146, 0)-1, ROW($AN$146)-ROW()), "")</f>
        <v>2</v>
      </c>
      <c r="AO8" s="91" t="str">
        <f t="shared" ca="1" si="16"/>
        <v/>
      </c>
      <c r="AP8" s="27" t="str">
        <f t="shared" ca="1" si="17"/>
        <v/>
      </c>
      <c r="AQ8" s="87" t="str">
        <f t="shared" ca="1" si="18"/>
        <v/>
      </c>
      <c r="AR8" s="27" t="str">
        <f t="shared" ca="1" si="19"/>
        <v/>
      </c>
      <c r="AS8" s="83" t="str">
        <f t="shared" si="20"/>
        <v/>
      </c>
      <c r="AT8" s="30" t="str">
        <f t="shared" si="21"/>
        <v/>
      </c>
      <c r="AU8" s="85" t="str">
        <f t="shared" si="22"/>
        <v/>
      </c>
      <c r="AV8" s="30" t="str">
        <f t="shared" si="23"/>
        <v/>
      </c>
      <c r="AW8" s="87" t="str">
        <f t="shared" ca="1" si="24"/>
        <v/>
      </c>
      <c r="AX8" s="27" t="str">
        <f t="shared" ca="1" si="25"/>
        <v/>
      </c>
      <c r="AY8" s="166" t="str">
        <f t="shared" si="26"/>
        <v/>
      </c>
      <c r="AZ8" s="27" t="str">
        <f t="shared" si="27"/>
        <v/>
      </c>
      <c r="BA8" s="174"/>
      <c r="BB8" s="89" t="str">
        <f t="shared" ca="1" si="28"/>
        <v/>
      </c>
      <c r="BC8" s="116" t="str">
        <f t="shared" ca="1" si="29"/>
        <v/>
      </c>
      <c r="BD8" s="117" t="str">
        <f t="shared" ca="1" si="30"/>
        <v/>
      </c>
      <c r="BE8" s="118" t="str">
        <f t="shared" ca="1" si="31"/>
        <v/>
      </c>
      <c r="BG8" s="28" t="str">
        <f t="shared" ca="1" si="12"/>
        <v/>
      </c>
    </row>
    <row r="9" spans="1:85" s="27" customFormat="1" ht="14.25" customHeight="1" x14ac:dyDescent="0.25">
      <c r="A9" s="76" t="str">
        <f t="shared" ca="1" si="13"/>
        <v/>
      </c>
      <c r="B9" s="119"/>
      <c r="C9" s="119"/>
      <c r="G9" s="27" t="s">
        <v>387</v>
      </c>
      <c r="L9" s="120">
        <v>70010</v>
      </c>
      <c r="M9" s="213" t="str">
        <f t="shared" si="0"/>
        <v/>
      </c>
      <c r="N9" s="123"/>
      <c r="O9" s="123"/>
      <c r="Y9" s="207"/>
      <c r="Z9" s="91"/>
      <c r="AB9" s="172"/>
      <c r="AC9" s="173"/>
      <c r="AD9" s="91">
        <f t="shared" si="14"/>
        <v>-1</v>
      </c>
      <c r="AE9" s="27">
        <f t="shared" si="14"/>
        <v>-1</v>
      </c>
      <c r="AF9" s="27">
        <f t="shared" si="1"/>
        <v>-1</v>
      </c>
      <c r="AG9" s="91"/>
      <c r="AJ9" s="91"/>
      <c r="AM9" s="207">
        <f t="shared" si="15"/>
        <v>5</v>
      </c>
      <c r="AN9" s="27" t="str">
        <f>IF($AM10&gt;$AM9, IFERROR(MATCH($AM9, $AM10:$AM$146, 0)-1, ROW($AN$146)-ROW()), "")</f>
        <v/>
      </c>
      <c r="AO9" s="91" t="str">
        <f t="shared" ca="1" si="16"/>
        <v/>
      </c>
      <c r="AP9" s="27" t="str">
        <f t="shared" ca="1" si="17"/>
        <v/>
      </c>
      <c r="AQ9" s="87" t="str">
        <f t="shared" ca="1" si="18"/>
        <v/>
      </c>
      <c r="AR9" s="27" t="str">
        <f t="shared" ca="1" si="19"/>
        <v/>
      </c>
      <c r="AS9" s="83" t="str">
        <f t="shared" si="20"/>
        <v/>
      </c>
      <c r="AT9" s="30" t="str">
        <f t="shared" si="21"/>
        <v/>
      </c>
      <c r="AU9" s="85" t="str">
        <f t="shared" si="22"/>
        <v/>
      </c>
      <c r="AV9" s="30" t="str">
        <f t="shared" si="23"/>
        <v/>
      </c>
      <c r="AW9" s="87" t="str">
        <f t="shared" ca="1" si="24"/>
        <v/>
      </c>
      <c r="AX9" s="27" t="str">
        <f t="shared" ca="1" si="25"/>
        <v/>
      </c>
      <c r="AY9" s="166" t="str">
        <f t="shared" si="26"/>
        <v/>
      </c>
      <c r="AZ9" s="27" t="str">
        <f t="shared" si="27"/>
        <v/>
      </c>
      <c r="BA9" s="174"/>
      <c r="BB9" s="89" t="str">
        <f t="shared" ca="1" si="28"/>
        <v/>
      </c>
      <c r="BC9" s="116" t="str">
        <f t="shared" ca="1" si="29"/>
        <v/>
      </c>
      <c r="BD9" s="117" t="str">
        <f t="shared" ca="1" si="30"/>
        <v/>
      </c>
      <c r="BE9" s="118" t="str">
        <f t="shared" ca="1" si="31"/>
        <v/>
      </c>
      <c r="BG9" s="28" t="str">
        <f t="shared" ca="1" si="12"/>
        <v/>
      </c>
    </row>
    <row r="10" spans="1:85" s="27" customFormat="1" ht="14.25" customHeight="1" x14ac:dyDescent="0.25">
      <c r="A10" s="76" t="str">
        <f t="shared" ca="1" si="13"/>
        <v/>
      </c>
      <c r="B10" s="119"/>
      <c r="C10" s="119"/>
      <c r="G10" s="27" t="s">
        <v>358</v>
      </c>
      <c r="L10" s="120">
        <v>70011</v>
      </c>
      <c r="M10" s="213" t="str">
        <f t="shared" si="0"/>
        <v/>
      </c>
      <c r="N10" s="123"/>
      <c r="O10" s="123"/>
      <c r="Y10" s="207"/>
      <c r="Z10" s="91"/>
      <c r="AB10" s="172"/>
      <c r="AC10" s="173"/>
      <c r="AD10" s="91">
        <f t="shared" si="14"/>
        <v>-1</v>
      </c>
      <c r="AE10" s="27">
        <f t="shared" si="14"/>
        <v>-1</v>
      </c>
      <c r="AF10" s="27">
        <f t="shared" si="1"/>
        <v>-1</v>
      </c>
      <c r="AG10" s="91"/>
      <c r="AJ10" s="91"/>
      <c r="AM10" s="207">
        <f t="shared" si="15"/>
        <v>5</v>
      </c>
      <c r="AN10" s="27" t="str">
        <f>IF($AM11&gt;$AM10, IFERROR(MATCH($AM10, $AM11:$AM$146, 0)-1, ROW($AN$146)-ROW()), "")</f>
        <v/>
      </c>
      <c r="AO10" s="91" t="str">
        <f t="shared" ca="1" si="16"/>
        <v/>
      </c>
      <c r="AP10" s="27" t="str">
        <f t="shared" ca="1" si="17"/>
        <v/>
      </c>
      <c r="AQ10" s="87" t="str">
        <f t="shared" ca="1" si="18"/>
        <v/>
      </c>
      <c r="AR10" s="27" t="str">
        <f t="shared" ca="1" si="19"/>
        <v/>
      </c>
      <c r="AS10" s="83" t="str">
        <f t="shared" si="20"/>
        <v/>
      </c>
      <c r="AT10" s="30" t="str">
        <f t="shared" si="21"/>
        <v/>
      </c>
      <c r="AU10" s="85" t="str">
        <f t="shared" si="22"/>
        <v/>
      </c>
      <c r="AV10" s="30" t="str">
        <f t="shared" si="23"/>
        <v/>
      </c>
      <c r="AW10" s="87" t="str">
        <f t="shared" ca="1" si="24"/>
        <v/>
      </c>
      <c r="AX10" s="27" t="str">
        <f t="shared" ca="1" si="25"/>
        <v/>
      </c>
      <c r="AY10" s="166" t="str">
        <f t="shared" si="26"/>
        <v/>
      </c>
      <c r="AZ10" s="27" t="str">
        <f t="shared" si="27"/>
        <v/>
      </c>
      <c r="BA10" s="174"/>
      <c r="BB10" s="89" t="str">
        <f t="shared" ca="1" si="28"/>
        <v/>
      </c>
      <c r="BC10" s="116" t="str">
        <f t="shared" ca="1" si="29"/>
        <v/>
      </c>
      <c r="BD10" s="117" t="str">
        <f t="shared" ca="1" si="30"/>
        <v/>
      </c>
      <c r="BE10" s="118" t="str">
        <f t="shared" ca="1" si="31"/>
        <v/>
      </c>
      <c r="BG10" s="28" t="str">
        <f t="shared" ca="1" si="12"/>
        <v/>
      </c>
    </row>
    <row r="11" spans="1:85" s="27" customFormat="1" ht="14.25" customHeight="1" x14ac:dyDescent="0.25">
      <c r="A11" s="76" t="str">
        <f t="shared" ca="1" si="13"/>
        <v/>
      </c>
      <c r="B11" s="119"/>
      <c r="C11" s="119"/>
      <c r="F11" s="27" t="s">
        <v>131</v>
      </c>
      <c r="L11" s="120">
        <v>7005</v>
      </c>
      <c r="M11" s="213" t="str">
        <f t="shared" si="0"/>
        <v/>
      </c>
      <c r="N11" s="123"/>
      <c r="O11" s="123"/>
      <c r="Y11" s="207"/>
      <c r="Z11" s="91"/>
      <c r="AB11" s="172"/>
      <c r="AC11" s="173"/>
      <c r="AD11" s="91">
        <f t="shared" si="14"/>
        <v>-1</v>
      </c>
      <c r="AE11" s="27">
        <f t="shared" si="14"/>
        <v>-1</v>
      </c>
      <c r="AF11" s="27">
        <f t="shared" si="1"/>
        <v>-1</v>
      </c>
      <c r="AG11" s="91"/>
      <c r="AJ11" s="91"/>
      <c r="AM11" s="207">
        <f t="shared" si="15"/>
        <v>4</v>
      </c>
      <c r="AN11" s="27" t="str">
        <f>IF($AM12&gt;$AM11, IFERROR(MATCH($AM11, $AM12:$AM$146, 0)-1, ROW($AN$146)-ROW()), "")</f>
        <v/>
      </c>
      <c r="AO11" s="91" t="str">
        <f t="shared" ca="1" si="16"/>
        <v/>
      </c>
      <c r="AP11" s="27" t="str">
        <f t="shared" ca="1" si="17"/>
        <v/>
      </c>
      <c r="AQ11" s="87" t="str">
        <f t="shared" ca="1" si="18"/>
        <v/>
      </c>
      <c r="AR11" s="27" t="str">
        <f t="shared" ca="1" si="19"/>
        <v/>
      </c>
      <c r="AS11" s="83" t="str">
        <f t="shared" si="20"/>
        <v/>
      </c>
      <c r="AT11" s="30" t="str">
        <f t="shared" si="21"/>
        <v/>
      </c>
      <c r="AU11" s="85" t="str">
        <f t="shared" si="22"/>
        <v/>
      </c>
      <c r="AV11" s="30" t="str">
        <f t="shared" si="23"/>
        <v/>
      </c>
      <c r="AW11" s="87" t="str">
        <f t="shared" ca="1" si="24"/>
        <v/>
      </c>
      <c r="AX11" s="27" t="str">
        <f t="shared" ca="1" si="25"/>
        <v/>
      </c>
      <c r="AY11" s="166" t="str">
        <f t="shared" si="26"/>
        <v/>
      </c>
      <c r="AZ11" s="27" t="str">
        <f t="shared" si="27"/>
        <v/>
      </c>
      <c r="BA11" s="174"/>
      <c r="BB11" s="89" t="str">
        <f t="shared" ca="1" si="28"/>
        <v/>
      </c>
      <c r="BC11" s="116" t="str">
        <f t="shared" ca="1" si="29"/>
        <v/>
      </c>
      <c r="BD11" s="117" t="str">
        <f t="shared" ca="1" si="30"/>
        <v/>
      </c>
      <c r="BE11" s="118" t="str">
        <f t="shared" ca="1" si="31"/>
        <v/>
      </c>
      <c r="BG11" s="28" t="str">
        <f t="shared" ca="1" si="12"/>
        <v/>
      </c>
    </row>
    <row r="12" spans="1:85" s="27" customFormat="1" ht="14.25" customHeight="1" x14ac:dyDescent="0.25">
      <c r="A12" s="76" t="str">
        <f t="shared" ca="1" si="13"/>
        <v/>
      </c>
      <c r="B12" s="119"/>
      <c r="C12" s="119" t="s">
        <v>35</v>
      </c>
      <c r="D12" s="27" t="s">
        <v>35</v>
      </c>
      <c r="E12" s="27" t="s">
        <v>35</v>
      </c>
      <c r="F12" s="27" t="s">
        <v>289</v>
      </c>
      <c r="L12" s="120">
        <v>7008</v>
      </c>
      <c r="M12" s="213" t="str">
        <f t="shared" si="0"/>
        <v/>
      </c>
      <c r="N12" s="123"/>
      <c r="O12" s="123"/>
      <c r="Y12" s="207"/>
      <c r="Z12" s="91"/>
      <c r="AB12" s="172"/>
      <c r="AC12" s="173"/>
      <c r="AD12" s="91">
        <f t="shared" si="14"/>
        <v>-1</v>
      </c>
      <c r="AE12" s="27">
        <f t="shared" si="14"/>
        <v>-1</v>
      </c>
      <c r="AF12" s="27">
        <f t="shared" si="1"/>
        <v>-1</v>
      </c>
      <c r="AG12" s="91"/>
      <c r="AJ12" s="91"/>
      <c r="AM12" s="207">
        <f t="shared" si="15"/>
        <v>4</v>
      </c>
      <c r="AN12" s="27" t="str">
        <f>IF($AM13&gt;$AM12, IFERROR(MATCH($AM12, $AM13:$AM$146, 0)-1, ROW($AN$146)-ROW()), "")</f>
        <v/>
      </c>
      <c r="AO12" s="91" t="str">
        <f t="shared" ca="1" si="16"/>
        <v/>
      </c>
      <c r="AP12" s="27" t="str">
        <f t="shared" ca="1" si="17"/>
        <v/>
      </c>
      <c r="AQ12" s="87" t="str">
        <f t="shared" ca="1" si="18"/>
        <v/>
      </c>
      <c r="AR12" s="27" t="str">
        <f t="shared" ca="1" si="19"/>
        <v/>
      </c>
      <c r="AS12" s="83" t="str">
        <f t="shared" si="20"/>
        <v/>
      </c>
      <c r="AT12" s="30" t="str">
        <f t="shared" si="21"/>
        <v/>
      </c>
      <c r="AU12" s="85" t="str">
        <f t="shared" si="22"/>
        <v/>
      </c>
      <c r="AV12" s="30" t="str">
        <f t="shared" si="23"/>
        <v/>
      </c>
      <c r="AW12" s="87" t="str">
        <f t="shared" ca="1" si="24"/>
        <v/>
      </c>
      <c r="AX12" s="27" t="str">
        <f t="shared" ca="1" si="25"/>
        <v/>
      </c>
      <c r="AY12" s="166" t="str">
        <f t="shared" si="26"/>
        <v/>
      </c>
      <c r="AZ12" s="27" t="str">
        <f t="shared" si="27"/>
        <v/>
      </c>
      <c r="BA12" s="174"/>
      <c r="BB12" s="89" t="str">
        <f t="shared" ca="1" si="28"/>
        <v/>
      </c>
      <c r="BC12" s="116" t="str">
        <f t="shared" ca="1" si="29"/>
        <v/>
      </c>
      <c r="BD12" s="117" t="str">
        <f t="shared" ca="1" si="30"/>
        <v/>
      </c>
      <c r="BE12" s="118" t="str">
        <f t="shared" ca="1" si="31"/>
        <v/>
      </c>
      <c r="BG12" s="28" t="str">
        <f t="shared" ca="1" si="12"/>
        <v/>
      </c>
    </row>
    <row r="13" spans="1:85" s="27" customFormat="1" ht="14.25" customHeight="1" x14ac:dyDescent="0.25">
      <c r="A13" s="76" t="str">
        <f t="shared" ca="1" si="13"/>
        <v/>
      </c>
      <c r="B13" s="119"/>
      <c r="C13" s="119" t="s">
        <v>35</v>
      </c>
      <c r="D13" s="119" t="s">
        <v>35</v>
      </c>
      <c r="E13" s="119" t="s">
        <v>94</v>
      </c>
      <c r="F13" s="119"/>
      <c r="G13" s="119"/>
      <c r="H13" s="119"/>
      <c r="I13" s="119"/>
      <c r="J13" s="119"/>
      <c r="L13" s="120">
        <v>701</v>
      </c>
      <c r="M13" s="213">
        <f t="shared" si="0"/>
        <v>0</v>
      </c>
      <c r="N13" s="121">
        <f>SUM(N14,N17)</f>
        <v>0</v>
      </c>
      <c r="O13" s="121">
        <f>SUM(O14,O17)</f>
        <v>0</v>
      </c>
      <c r="Y13" s="207"/>
      <c r="Z13" s="91"/>
      <c r="AB13" s="172"/>
      <c r="AC13" s="173"/>
      <c r="AD13" s="91">
        <f t="shared" si="14"/>
        <v>-1</v>
      </c>
      <c r="AE13" s="27">
        <f t="shared" si="14"/>
        <v>-1</v>
      </c>
      <c r="AF13" s="27">
        <f t="shared" si="1"/>
        <v>-1</v>
      </c>
      <c r="AG13" s="91"/>
      <c r="AJ13" s="91"/>
      <c r="AM13" s="207">
        <f t="shared" si="15"/>
        <v>3</v>
      </c>
      <c r="AN13" s="27">
        <f>IF($AM14&gt;$AM13, IFERROR(MATCH($AM13, $AM14:$AM$146, 0)-1, ROW($AN$146)-ROW()), "")</f>
        <v>6</v>
      </c>
      <c r="AO13" s="91" t="str">
        <f t="shared" ca="1" si="16"/>
        <v/>
      </c>
      <c r="AP13" s="27" t="str">
        <f t="shared" ca="1" si="17"/>
        <v/>
      </c>
      <c r="AQ13" s="87" t="str">
        <f t="shared" ca="1" si="18"/>
        <v/>
      </c>
      <c r="AR13" s="27" t="str">
        <f t="shared" ca="1" si="19"/>
        <v/>
      </c>
      <c r="AS13" s="83" t="str">
        <f t="shared" si="20"/>
        <v/>
      </c>
      <c r="AT13" s="30" t="str">
        <f t="shared" si="21"/>
        <v/>
      </c>
      <c r="AU13" s="85" t="str">
        <f t="shared" si="22"/>
        <v/>
      </c>
      <c r="AV13" s="30" t="str">
        <f t="shared" si="23"/>
        <v/>
      </c>
      <c r="AW13" s="87" t="str">
        <f t="shared" ca="1" si="24"/>
        <v/>
      </c>
      <c r="AX13" s="27" t="str">
        <f t="shared" ca="1" si="25"/>
        <v/>
      </c>
      <c r="AY13" s="166" t="str">
        <f t="shared" si="26"/>
        <v/>
      </c>
      <c r="AZ13" s="27" t="str">
        <f t="shared" si="27"/>
        <v/>
      </c>
      <c r="BA13" s="174"/>
      <c r="BB13" s="89" t="str">
        <f t="shared" ca="1" si="28"/>
        <v/>
      </c>
      <c r="BC13" s="116" t="str">
        <f t="shared" ca="1" si="29"/>
        <v/>
      </c>
      <c r="BD13" s="117" t="str">
        <f t="shared" ca="1" si="30"/>
        <v/>
      </c>
      <c r="BE13" s="118" t="str">
        <f t="shared" ca="1" si="31"/>
        <v/>
      </c>
      <c r="BG13" s="28" t="str">
        <f t="shared" ca="1" si="12"/>
        <v/>
      </c>
    </row>
    <row r="14" spans="1:85" s="27" customFormat="1" ht="14.25" customHeight="1" x14ac:dyDescent="0.25">
      <c r="A14" s="76" t="str">
        <f t="shared" ca="1" si="13"/>
        <v/>
      </c>
      <c r="B14" s="119"/>
      <c r="C14" s="119" t="s">
        <v>35</v>
      </c>
      <c r="D14" s="119" t="s">
        <v>35</v>
      </c>
      <c r="E14" s="119" t="s">
        <v>35</v>
      </c>
      <c r="F14" s="119" t="s">
        <v>272</v>
      </c>
      <c r="G14" s="119"/>
      <c r="H14" s="119"/>
      <c r="I14" s="119"/>
      <c r="J14" s="119"/>
      <c r="L14" s="120">
        <v>7010</v>
      </c>
      <c r="M14" s="213">
        <f t="shared" si="0"/>
        <v>0</v>
      </c>
      <c r="N14" s="121">
        <f>SUM(N15:N16)</f>
        <v>0</v>
      </c>
      <c r="O14" s="121">
        <f>SUM(O15:O16)</f>
        <v>0</v>
      </c>
      <c r="Y14" s="207"/>
      <c r="Z14" s="91"/>
      <c r="AB14" s="172"/>
      <c r="AC14" s="173"/>
      <c r="AD14" s="91">
        <f t="shared" si="14"/>
        <v>-1</v>
      </c>
      <c r="AE14" s="27">
        <f t="shared" si="14"/>
        <v>-1</v>
      </c>
      <c r="AF14" s="27">
        <f t="shared" si="1"/>
        <v>-1</v>
      </c>
      <c r="AG14" s="91"/>
      <c r="AJ14" s="91"/>
      <c r="AM14" s="207">
        <f t="shared" si="15"/>
        <v>4</v>
      </c>
      <c r="AN14" s="27">
        <f>IF($AM15&gt;$AM14, IFERROR(MATCH($AM14, $AM15:$AM$146, 0)-1, ROW($AN$146)-ROW()), "")</f>
        <v>2</v>
      </c>
      <c r="AO14" s="91" t="str">
        <f t="shared" ca="1" si="16"/>
        <v/>
      </c>
      <c r="AP14" s="27" t="str">
        <f t="shared" ca="1" si="17"/>
        <v/>
      </c>
      <c r="AQ14" s="87" t="str">
        <f t="shared" ca="1" si="18"/>
        <v/>
      </c>
      <c r="AR14" s="27" t="str">
        <f t="shared" ca="1" si="19"/>
        <v/>
      </c>
      <c r="AS14" s="83" t="str">
        <f t="shared" si="20"/>
        <v/>
      </c>
      <c r="AT14" s="30" t="str">
        <f t="shared" si="21"/>
        <v/>
      </c>
      <c r="AU14" s="85" t="str">
        <f t="shared" si="22"/>
        <v/>
      </c>
      <c r="AV14" s="30" t="str">
        <f t="shared" si="23"/>
        <v/>
      </c>
      <c r="AW14" s="87" t="str">
        <f t="shared" ca="1" si="24"/>
        <v/>
      </c>
      <c r="AX14" s="27" t="str">
        <f t="shared" ca="1" si="25"/>
        <v/>
      </c>
      <c r="AY14" s="166" t="str">
        <f t="shared" si="26"/>
        <v/>
      </c>
      <c r="AZ14" s="27" t="str">
        <f t="shared" si="27"/>
        <v/>
      </c>
      <c r="BA14" s="174"/>
      <c r="BB14" s="89" t="str">
        <f t="shared" ca="1" si="28"/>
        <v/>
      </c>
      <c r="BC14" s="116" t="str">
        <f t="shared" ca="1" si="29"/>
        <v/>
      </c>
      <c r="BD14" s="117" t="str">
        <f t="shared" ca="1" si="30"/>
        <v/>
      </c>
      <c r="BE14" s="118" t="str">
        <f t="shared" ca="1" si="31"/>
        <v/>
      </c>
      <c r="BG14" s="28" t="str">
        <f t="shared" ca="1" si="12"/>
        <v/>
      </c>
    </row>
    <row r="15" spans="1:85" s="27" customFormat="1" ht="14.25" customHeight="1" x14ac:dyDescent="0.25">
      <c r="A15" s="76" t="str">
        <f t="shared" ca="1" si="13"/>
        <v/>
      </c>
      <c r="B15" s="119"/>
      <c r="C15" s="119"/>
      <c r="D15" s="119"/>
      <c r="E15" s="119"/>
      <c r="F15" s="119"/>
      <c r="G15" s="119" t="s">
        <v>316</v>
      </c>
      <c r="H15" s="119"/>
      <c r="I15" s="119"/>
      <c r="J15" s="119"/>
      <c r="L15" s="120">
        <v>70100</v>
      </c>
      <c r="M15" s="213" t="str">
        <f t="shared" si="0"/>
        <v/>
      </c>
      <c r="N15" s="121"/>
      <c r="O15" s="121"/>
      <c r="Y15" s="207"/>
      <c r="Z15" s="91"/>
      <c r="AB15" s="172"/>
      <c r="AC15" s="173"/>
      <c r="AD15" s="91">
        <f t="shared" si="14"/>
        <v>-1</v>
      </c>
      <c r="AE15" s="27">
        <f t="shared" si="14"/>
        <v>-1</v>
      </c>
      <c r="AF15" s="27">
        <f t="shared" si="1"/>
        <v>-1</v>
      </c>
      <c r="AG15" s="91"/>
      <c r="AJ15" s="91"/>
      <c r="AM15" s="207">
        <f t="shared" si="15"/>
        <v>5</v>
      </c>
      <c r="AN15" s="27" t="str">
        <f>IF($AM16&gt;$AM15, IFERROR(MATCH($AM15, $AM16:$AM$146, 0)-1, ROW($AN$146)-ROW()), "")</f>
        <v/>
      </c>
      <c r="AO15" s="91" t="str">
        <f t="shared" ca="1" si="16"/>
        <v/>
      </c>
      <c r="AP15" s="27" t="str">
        <f t="shared" ca="1" si="17"/>
        <v/>
      </c>
      <c r="AQ15" s="87" t="str">
        <f t="shared" ca="1" si="18"/>
        <v/>
      </c>
      <c r="AR15" s="27" t="str">
        <f t="shared" ca="1" si="19"/>
        <v/>
      </c>
      <c r="AS15" s="83" t="str">
        <f t="shared" si="20"/>
        <v/>
      </c>
      <c r="AT15" s="30" t="str">
        <f t="shared" si="21"/>
        <v/>
      </c>
      <c r="AU15" s="85" t="str">
        <f t="shared" si="22"/>
        <v/>
      </c>
      <c r="AV15" s="30" t="str">
        <f t="shared" si="23"/>
        <v/>
      </c>
      <c r="AW15" s="87" t="str">
        <f t="shared" ca="1" si="24"/>
        <v/>
      </c>
      <c r="AX15" s="27" t="str">
        <f t="shared" ca="1" si="25"/>
        <v/>
      </c>
      <c r="AY15" s="166" t="str">
        <f t="shared" si="26"/>
        <v/>
      </c>
      <c r="AZ15" s="27" t="str">
        <f t="shared" si="27"/>
        <v/>
      </c>
      <c r="BA15" s="174"/>
      <c r="BB15" s="89" t="str">
        <f t="shared" ca="1" si="28"/>
        <v/>
      </c>
      <c r="BC15" s="116" t="str">
        <f t="shared" ca="1" si="29"/>
        <v/>
      </c>
      <c r="BD15" s="117" t="str">
        <f t="shared" ca="1" si="30"/>
        <v/>
      </c>
      <c r="BE15" s="118" t="str">
        <f t="shared" ca="1" si="31"/>
        <v/>
      </c>
      <c r="BG15" s="28" t="str">
        <f t="shared" ca="1" si="12"/>
        <v/>
      </c>
    </row>
    <row r="16" spans="1:85" s="27" customFormat="1" ht="14.25" customHeight="1" x14ac:dyDescent="0.25">
      <c r="A16" s="76" t="str">
        <f t="shared" ca="1" si="13"/>
        <v/>
      </c>
      <c r="B16" s="119"/>
      <c r="C16" s="119"/>
      <c r="D16" s="119"/>
      <c r="E16" s="119"/>
      <c r="F16" s="119"/>
      <c r="G16" s="119" t="s">
        <v>317</v>
      </c>
      <c r="H16" s="119"/>
      <c r="I16" s="119"/>
      <c r="J16" s="119"/>
      <c r="L16" s="120">
        <v>70101</v>
      </c>
      <c r="M16" s="213" t="str">
        <f t="shared" si="0"/>
        <v/>
      </c>
      <c r="N16" s="121"/>
      <c r="O16" s="121"/>
      <c r="Y16" s="207"/>
      <c r="Z16" s="91"/>
      <c r="AB16" s="172"/>
      <c r="AC16" s="173"/>
      <c r="AD16" s="91">
        <f t="shared" si="14"/>
        <v>-1</v>
      </c>
      <c r="AE16" s="27">
        <f t="shared" si="14"/>
        <v>-1</v>
      </c>
      <c r="AF16" s="27">
        <f t="shared" si="14"/>
        <v>-1</v>
      </c>
      <c r="AG16" s="91"/>
      <c r="AJ16" s="91"/>
      <c r="AM16" s="207">
        <f t="shared" si="15"/>
        <v>5</v>
      </c>
      <c r="AN16" s="27" t="str">
        <f>IF($AM17&gt;$AM16, IFERROR(MATCH($AM16, $AM17:$AM$146, 0)-1, ROW($AN$146)-ROW()), "")</f>
        <v/>
      </c>
      <c r="AO16" s="91" t="str">
        <f t="shared" ca="1" si="16"/>
        <v/>
      </c>
      <c r="AP16" s="27" t="str">
        <f t="shared" ca="1" si="17"/>
        <v/>
      </c>
      <c r="AQ16" s="87" t="str">
        <f t="shared" ca="1" si="18"/>
        <v/>
      </c>
      <c r="AR16" s="27" t="str">
        <f t="shared" ca="1" si="19"/>
        <v/>
      </c>
      <c r="AS16" s="83" t="str">
        <f t="shared" si="20"/>
        <v/>
      </c>
      <c r="AT16" s="30" t="str">
        <f t="shared" si="21"/>
        <v/>
      </c>
      <c r="AU16" s="85" t="str">
        <f t="shared" si="22"/>
        <v/>
      </c>
      <c r="AV16" s="30" t="str">
        <f t="shared" si="23"/>
        <v/>
      </c>
      <c r="AW16" s="87" t="str">
        <f t="shared" ca="1" si="24"/>
        <v/>
      </c>
      <c r="AX16" s="27" t="str">
        <f t="shared" ca="1" si="25"/>
        <v/>
      </c>
      <c r="AY16" s="166" t="str">
        <f t="shared" si="26"/>
        <v/>
      </c>
      <c r="AZ16" s="27" t="str">
        <f t="shared" si="27"/>
        <v/>
      </c>
      <c r="BA16" s="174"/>
      <c r="BB16" s="89" t="str">
        <f t="shared" ca="1" si="28"/>
        <v/>
      </c>
      <c r="BC16" s="116" t="str">
        <f t="shared" ca="1" si="29"/>
        <v/>
      </c>
      <c r="BD16" s="117" t="str">
        <f t="shared" ca="1" si="30"/>
        <v/>
      </c>
      <c r="BE16" s="118" t="str">
        <f t="shared" ca="1" si="31"/>
        <v/>
      </c>
      <c r="BG16" s="28" t="str">
        <f t="shared" ca="1" si="12"/>
        <v/>
      </c>
    </row>
    <row r="17" spans="1:59" s="27" customFormat="1" ht="14.25" customHeight="1" x14ac:dyDescent="0.25">
      <c r="A17" s="76" t="str">
        <f t="shared" ca="1" si="13"/>
        <v/>
      </c>
      <c r="B17" s="119"/>
      <c r="C17" s="119" t="s">
        <v>35</v>
      </c>
      <c r="D17" s="119" t="s">
        <v>35</v>
      </c>
      <c r="E17" s="119" t="s">
        <v>35</v>
      </c>
      <c r="F17" s="119" t="s">
        <v>95</v>
      </c>
      <c r="G17" s="119"/>
      <c r="H17" s="119"/>
      <c r="I17" s="119"/>
      <c r="J17" s="119"/>
      <c r="L17" s="120">
        <v>7011</v>
      </c>
      <c r="M17" s="213">
        <f t="shared" si="0"/>
        <v>0</v>
      </c>
      <c r="N17" s="121">
        <f>SUM(N18:N19)</f>
        <v>0</v>
      </c>
      <c r="O17" s="121">
        <f>SUM(O18:O19)</f>
        <v>0</v>
      </c>
      <c r="Y17" s="207"/>
      <c r="Z17" s="91"/>
      <c r="AB17" s="172"/>
      <c r="AC17" s="173"/>
      <c r="AD17" s="91">
        <f t="shared" si="14"/>
        <v>-1</v>
      </c>
      <c r="AE17" s="27">
        <f t="shared" si="14"/>
        <v>-1</v>
      </c>
      <c r="AF17" s="27">
        <f t="shared" si="14"/>
        <v>-1</v>
      </c>
      <c r="AG17" s="91"/>
      <c r="AJ17" s="91"/>
      <c r="AM17" s="207">
        <f t="shared" si="15"/>
        <v>4</v>
      </c>
      <c r="AN17" s="27">
        <f>IF($AM18&gt;$AM17, IFERROR(MATCH($AM17, $AM18:$AM$146, 0)-1, ROW($AN$146)-ROW()), "")</f>
        <v>4</v>
      </c>
      <c r="AO17" s="91" t="str">
        <f t="shared" ca="1" si="16"/>
        <v/>
      </c>
      <c r="AP17" s="27" t="str">
        <f t="shared" ca="1" si="17"/>
        <v/>
      </c>
      <c r="AQ17" s="87" t="str">
        <f t="shared" ca="1" si="18"/>
        <v/>
      </c>
      <c r="AR17" s="27" t="str">
        <f t="shared" ca="1" si="19"/>
        <v/>
      </c>
      <c r="AS17" s="83" t="str">
        <f t="shared" si="20"/>
        <v/>
      </c>
      <c r="AT17" s="30" t="str">
        <f t="shared" si="21"/>
        <v/>
      </c>
      <c r="AU17" s="85" t="str">
        <f t="shared" si="22"/>
        <v/>
      </c>
      <c r="AV17" s="30" t="str">
        <f t="shared" si="23"/>
        <v/>
      </c>
      <c r="AW17" s="87" t="str">
        <f t="shared" ca="1" si="24"/>
        <v/>
      </c>
      <c r="AX17" s="27" t="str">
        <f t="shared" ca="1" si="25"/>
        <v/>
      </c>
      <c r="AY17" s="166" t="str">
        <f t="shared" si="26"/>
        <v/>
      </c>
      <c r="AZ17" s="27" t="str">
        <f t="shared" si="27"/>
        <v/>
      </c>
      <c r="BA17" s="174"/>
      <c r="BB17" s="89" t="str">
        <f t="shared" ca="1" si="28"/>
        <v/>
      </c>
      <c r="BC17" s="116" t="str">
        <f t="shared" ca="1" si="29"/>
        <v/>
      </c>
      <c r="BD17" s="117" t="str">
        <f t="shared" ca="1" si="30"/>
        <v/>
      </c>
      <c r="BE17" s="118" t="str">
        <f t="shared" ca="1" si="31"/>
        <v/>
      </c>
      <c r="BG17" s="28" t="str">
        <f t="shared" ca="1" si="12"/>
        <v/>
      </c>
    </row>
    <row r="18" spans="1:59" s="27" customFormat="1" ht="14.25" customHeight="1" x14ac:dyDescent="0.25">
      <c r="A18" s="76" t="str">
        <f t="shared" ca="1" si="13"/>
        <v/>
      </c>
      <c r="B18" s="119"/>
      <c r="C18" s="119"/>
      <c r="D18" s="119"/>
      <c r="E18" s="119"/>
      <c r="F18" s="119"/>
      <c r="G18" s="119" t="s">
        <v>316</v>
      </c>
      <c r="H18" s="119"/>
      <c r="I18" s="119"/>
      <c r="J18" s="119"/>
      <c r="L18" s="120">
        <v>70110</v>
      </c>
      <c r="M18" s="213" t="str">
        <f t="shared" si="0"/>
        <v/>
      </c>
      <c r="N18" s="121"/>
      <c r="O18" s="121"/>
      <c r="Y18" s="207"/>
      <c r="Z18" s="91"/>
      <c r="AB18" s="172"/>
      <c r="AC18" s="173"/>
      <c r="AD18" s="91">
        <f t="shared" si="14"/>
        <v>-1</v>
      </c>
      <c r="AE18" s="27">
        <f t="shared" si="14"/>
        <v>-1</v>
      </c>
      <c r="AF18" s="27">
        <f t="shared" si="14"/>
        <v>-1</v>
      </c>
      <c r="AG18" s="91"/>
      <c r="AJ18" s="91"/>
      <c r="AM18" s="207">
        <f t="shared" si="15"/>
        <v>5</v>
      </c>
      <c r="AN18" s="27" t="str">
        <f>IF($AM19&gt;$AM18, IFERROR(MATCH($AM18, $AM19:$AM$146, 0)-1, ROW($AN$146)-ROW()), "")</f>
        <v/>
      </c>
      <c r="AO18" s="91" t="str">
        <f t="shared" ca="1" si="16"/>
        <v/>
      </c>
      <c r="AP18" s="27" t="str">
        <f t="shared" ca="1" si="17"/>
        <v/>
      </c>
      <c r="AQ18" s="87" t="str">
        <f t="shared" ca="1" si="18"/>
        <v/>
      </c>
      <c r="AR18" s="27" t="str">
        <f t="shared" ca="1" si="19"/>
        <v/>
      </c>
      <c r="AS18" s="83" t="str">
        <f t="shared" si="20"/>
        <v/>
      </c>
      <c r="AT18" s="30" t="str">
        <f t="shared" si="21"/>
        <v/>
      </c>
      <c r="AU18" s="85" t="str">
        <f t="shared" si="22"/>
        <v/>
      </c>
      <c r="AV18" s="30" t="str">
        <f t="shared" si="23"/>
        <v/>
      </c>
      <c r="AW18" s="87" t="str">
        <f t="shared" ca="1" si="24"/>
        <v/>
      </c>
      <c r="AX18" s="27" t="str">
        <f t="shared" ca="1" si="25"/>
        <v/>
      </c>
      <c r="AY18" s="166" t="str">
        <f t="shared" si="26"/>
        <v/>
      </c>
      <c r="AZ18" s="27" t="str">
        <f t="shared" si="27"/>
        <v/>
      </c>
      <c r="BA18" s="174"/>
      <c r="BB18" s="89" t="str">
        <f t="shared" ca="1" si="28"/>
        <v/>
      </c>
      <c r="BC18" s="116" t="str">
        <f t="shared" ca="1" si="29"/>
        <v/>
      </c>
      <c r="BD18" s="117" t="str">
        <f t="shared" ca="1" si="30"/>
        <v/>
      </c>
      <c r="BE18" s="118" t="str">
        <f t="shared" ca="1" si="31"/>
        <v/>
      </c>
      <c r="BG18" s="28" t="str">
        <f t="shared" ca="1" si="12"/>
        <v/>
      </c>
    </row>
    <row r="19" spans="1:59" s="27" customFormat="1" ht="14.25" customHeight="1" x14ac:dyDescent="0.25">
      <c r="A19" s="76" t="str">
        <f t="shared" ca="1" si="13"/>
        <v/>
      </c>
      <c r="B19" s="119"/>
      <c r="C19" s="119"/>
      <c r="D19" s="119"/>
      <c r="E19" s="119"/>
      <c r="F19" s="119"/>
      <c r="G19" s="119" t="s">
        <v>317</v>
      </c>
      <c r="H19" s="119"/>
      <c r="I19" s="119"/>
      <c r="J19" s="119"/>
      <c r="L19" s="120">
        <v>70111</v>
      </c>
      <c r="M19" s="213" t="str">
        <f t="shared" si="0"/>
        <v/>
      </c>
      <c r="N19" s="121"/>
      <c r="O19" s="121"/>
      <c r="Y19" s="207"/>
      <c r="Z19" s="91"/>
      <c r="AB19" s="172"/>
      <c r="AC19" s="173"/>
      <c r="AD19" s="91">
        <f t="shared" si="14"/>
        <v>-1</v>
      </c>
      <c r="AE19" s="27">
        <f t="shared" si="14"/>
        <v>-1</v>
      </c>
      <c r="AF19" s="27">
        <f t="shared" si="14"/>
        <v>-1</v>
      </c>
      <c r="AG19" s="91"/>
      <c r="AJ19" s="91"/>
      <c r="AM19" s="207">
        <f t="shared" si="15"/>
        <v>5</v>
      </c>
      <c r="AN19" s="27" t="str">
        <f>IF($AM20&gt;$AM19, IFERROR(MATCH($AM19, $AM20:$AM$146, 0)-1, ROW($AN$146)-ROW()), "")</f>
        <v/>
      </c>
      <c r="AO19" s="91" t="str">
        <f t="shared" ca="1" si="16"/>
        <v/>
      </c>
      <c r="AP19" s="27" t="str">
        <f t="shared" ca="1" si="17"/>
        <v/>
      </c>
      <c r="AQ19" s="87" t="str">
        <f t="shared" ca="1" si="18"/>
        <v/>
      </c>
      <c r="AR19" s="27" t="str">
        <f t="shared" ca="1" si="19"/>
        <v/>
      </c>
      <c r="AS19" s="83" t="str">
        <f t="shared" si="20"/>
        <v/>
      </c>
      <c r="AT19" s="30" t="str">
        <f t="shared" si="21"/>
        <v/>
      </c>
      <c r="AU19" s="85" t="str">
        <f t="shared" si="22"/>
        <v/>
      </c>
      <c r="AV19" s="30" t="str">
        <f t="shared" si="23"/>
        <v/>
      </c>
      <c r="AW19" s="87" t="str">
        <f t="shared" ca="1" si="24"/>
        <v/>
      </c>
      <c r="AX19" s="27" t="str">
        <f t="shared" ca="1" si="25"/>
        <v/>
      </c>
      <c r="AY19" s="166" t="str">
        <f t="shared" si="26"/>
        <v/>
      </c>
      <c r="AZ19" s="27" t="str">
        <f t="shared" si="27"/>
        <v/>
      </c>
      <c r="BA19" s="174"/>
      <c r="BB19" s="89" t="str">
        <f t="shared" ca="1" si="28"/>
        <v/>
      </c>
      <c r="BC19" s="116" t="str">
        <f t="shared" ca="1" si="29"/>
        <v/>
      </c>
      <c r="BD19" s="117" t="str">
        <f t="shared" ca="1" si="30"/>
        <v/>
      </c>
      <c r="BE19" s="118" t="str">
        <f t="shared" ca="1" si="31"/>
        <v/>
      </c>
      <c r="BG19" s="28" t="str">
        <f t="shared" ca="1" si="12"/>
        <v/>
      </c>
    </row>
    <row r="20" spans="1:59" s="27" customFormat="1" ht="14.25" customHeight="1" x14ac:dyDescent="0.25">
      <c r="A20" s="76" t="str">
        <f t="shared" ca="1" si="13"/>
        <v/>
      </c>
      <c r="B20" s="119"/>
      <c r="C20" s="119" t="s">
        <v>35</v>
      </c>
      <c r="D20" s="119" t="s">
        <v>35</v>
      </c>
      <c r="E20" s="119" t="s">
        <v>96</v>
      </c>
      <c r="F20" s="119"/>
      <c r="G20" s="119"/>
      <c r="H20" s="119"/>
      <c r="I20" s="119"/>
      <c r="J20" s="119"/>
      <c r="L20" s="120">
        <v>702</v>
      </c>
      <c r="M20" s="213" t="str">
        <f t="shared" si="0"/>
        <v/>
      </c>
      <c r="N20" s="121"/>
      <c r="O20" s="121"/>
      <c r="Y20" s="207"/>
      <c r="Z20" s="91"/>
      <c r="AB20" s="172"/>
      <c r="AC20" s="173"/>
      <c r="AD20" s="91">
        <f t="shared" si="14"/>
        <v>-1</v>
      </c>
      <c r="AE20" s="27">
        <f t="shared" si="14"/>
        <v>-1</v>
      </c>
      <c r="AF20" s="27">
        <f t="shared" si="14"/>
        <v>-1</v>
      </c>
      <c r="AG20" s="91"/>
      <c r="AJ20" s="91"/>
      <c r="AM20" s="207">
        <f t="shared" si="15"/>
        <v>3</v>
      </c>
      <c r="AN20" s="27" t="str">
        <f>IF($AM21&gt;$AM20, IFERROR(MATCH($AM20, $AM21:$AM$146, 0)-1, ROW($AN$146)-ROW()), "")</f>
        <v/>
      </c>
      <c r="AO20" s="91" t="str">
        <f t="shared" ca="1" si="16"/>
        <v/>
      </c>
      <c r="AP20" s="27" t="str">
        <f t="shared" ca="1" si="17"/>
        <v/>
      </c>
      <c r="AQ20" s="87" t="str">
        <f t="shared" ca="1" si="18"/>
        <v/>
      </c>
      <c r="AR20" s="27" t="str">
        <f t="shared" ca="1" si="19"/>
        <v/>
      </c>
      <c r="AS20" s="83" t="str">
        <f t="shared" si="20"/>
        <v/>
      </c>
      <c r="AT20" s="30" t="str">
        <f t="shared" si="21"/>
        <v/>
      </c>
      <c r="AU20" s="85" t="str">
        <f t="shared" si="22"/>
        <v/>
      </c>
      <c r="AV20" s="30" t="str">
        <f t="shared" si="23"/>
        <v/>
      </c>
      <c r="AW20" s="87" t="str">
        <f t="shared" ca="1" si="24"/>
        <v/>
      </c>
      <c r="AX20" s="27" t="str">
        <f t="shared" ca="1" si="25"/>
        <v/>
      </c>
      <c r="AY20" s="166" t="str">
        <f t="shared" si="26"/>
        <v/>
      </c>
      <c r="AZ20" s="27" t="str">
        <f t="shared" si="27"/>
        <v/>
      </c>
      <c r="BA20" s="174"/>
      <c r="BB20" s="89" t="str">
        <f t="shared" ca="1" si="28"/>
        <v/>
      </c>
      <c r="BC20" s="116" t="str">
        <f t="shared" ca="1" si="29"/>
        <v/>
      </c>
      <c r="BD20" s="117" t="str">
        <f t="shared" ca="1" si="30"/>
        <v/>
      </c>
      <c r="BE20" s="118" t="str">
        <f t="shared" ca="1" si="31"/>
        <v/>
      </c>
      <c r="BG20" s="28" t="str">
        <f t="shared" ca="1" si="12"/>
        <v/>
      </c>
    </row>
    <row r="21" spans="1:59" s="27" customFormat="1" ht="14.25" customHeight="1" x14ac:dyDescent="0.25">
      <c r="A21" s="76" t="str">
        <f t="shared" ca="1" si="13"/>
        <v/>
      </c>
      <c r="B21" s="119"/>
      <c r="C21" s="119" t="s">
        <v>35</v>
      </c>
      <c r="D21" s="119" t="s">
        <v>35</v>
      </c>
      <c r="E21" s="119" t="s">
        <v>97</v>
      </c>
      <c r="F21" s="119"/>
      <c r="G21" s="119"/>
      <c r="H21" s="119"/>
      <c r="I21" s="119"/>
      <c r="J21" s="119"/>
      <c r="L21" s="120">
        <v>703</v>
      </c>
      <c r="M21" s="213">
        <f t="shared" si="0"/>
        <v>0</v>
      </c>
      <c r="N21" s="121">
        <f>SUM(N22:N24)</f>
        <v>0</v>
      </c>
      <c r="O21" s="121">
        <f>SUM(O22:O24)</f>
        <v>0</v>
      </c>
      <c r="Y21" s="207"/>
      <c r="Z21" s="91"/>
      <c r="AB21" s="172"/>
      <c r="AC21" s="173"/>
      <c r="AD21" s="91">
        <f t="shared" si="14"/>
        <v>-1</v>
      </c>
      <c r="AE21" s="27">
        <f t="shared" si="14"/>
        <v>-1</v>
      </c>
      <c r="AF21" s="27">
        <f t="shared" si="14"/>
        <v>-1</v>
      </c>
      <c r="AG21" s="91"/>
      <c r="AJ21" s="91"/>
      <c r="AM21" s="207">
        <f t="shared" si="15"/>
        <v>3</v>
      </c>
      <c r="AN21" s="27">
        <f>IF($AM22&gt;$AM21, IFERROR(MATCH($AM21, $AM22:$AM$146, 0)-1, ROW($AN$146)-ROW()), "")</f>
        <v>3</v>
      </c>
      <c r="AO21" s="91" t="str">
        <f t="shared" ca="1" si="16"/>
        <v/>
      </c>
      <c r="AP21" s="27" t="str">
        <f t="shared" ca="1" si="17"/>
        <v/>
      </c>
      <c r="AQ21" s="87" t="str">
        <f t="shared" ca="1" si="18"/>
        <v/>
      </c>
      <c r="AR21" s="27" t="str">
        <f t="shared" ca="1" si="19"/>
        <v/>
      </c>
      <c r="AS21" s="83" t="str">
        <f t="shared" si="20"/>
        <v/>
      </c>
      <c r="AT21" s="30" t="str">
        <f t="shared" si="21"/>
        <v/>
      </c>
      <c r="AU21" s="85" t="str">
        <f t="shared" si="22"/>
        <v/>
      </c>
      <c r="AV21" s="30" t="str">
        <f t="shared" si="23"/>
        <v/>
      </c>
      <c r="AW21" s="87" t="str">
        <f t="shared" ca="1" si="24"/>
        <v/>
      </c>
      <c r="AX21" s="27" t="str">
        <f t="shared" ca="1" si="25"/>
        <v/>
      </c>
      <c r="AY21" s="166" t="str">
        <f t="shared" si="26"/>
        <v/>
      </c>
      <c r="AZ21" s="27" t="str">
        <f t="shared" si="27"/>
        <v/>
      </c>
      <c r="BA21" s="174"/>
      <c r="BB21" s="89" t="str">
        <f t="shared" ca="1" si="28"/>
        <v/>
      </c>
      <c r="BC21" s="116" t="str">
        <f t="shared" ca="1" si="29"/>
        <v/>
      </c>
      <c r="BD21" s="117" t="str">
        <f t="shared" ca="1" si="30"/>
        <v/>
      </c>
      <c r="BE21" s="118" t="str">
        <f t="shared" ca="1" si="31"/>
        <v/>
      </c>
      <c r="BG21" s="28" t="str">
        <f t="shared" ca="1" si="12"/>
        <v/>
      </c>
    </row>
    <row r="22" spans="1:59" s="27" customFormat="1" ht="14.25" customHeight="1" x14ac:dyDescent="0.25">
      <c r="A22" s="76" t="str">
        <f t="shared" ca="1" si="13"/>
        <v/>
      </c>
      <c r="B22" s="119"/>
      <c r="C22" s="119" t="s">
        <v>35</v>
      </c>
      <c r="D22" s="119" t="s">
        <v>35</v>
      </c>
      <c r="E22" s="119" t="s">
        <v>35</v>
      </c>
      <c r="F22" s="119" t="s">
        <v>98</v>
      </c>
      <c r="G22" s="119"/>
      <c r="H22" s="119"/>
      <c r="I22" s="119"/>
      <c r="J22" s="119"/>
      <c r="L22" s="120">
        <v>7030</v>
      </c>
      <c r="M22" s="213" t="str">
        <f t="shared" si="0"/>
        <v/>
      </c>
      <c r="N22" s="121"/>
      <c r="O22" s="121"/>
      <c r="Y22" s="207"/>
      <c r="Z22" s="91"/>
      <c r="AB22" s="172"/>
      <c r="AC22" s="173"/>
      <c r="AD22" s="91">
        <f t="shared" si="14"/>
        <v>-1</v>
      </c>
      <c r="AE22" s="27">
        <f t="shared" si="14"/>
        <v>-1</v>
      </c>
      <c r="AF22" s="27">
        <f t="shared" si="14"/>
        <v>-1</v>
      </c>
      <c r="AG22" s="91"/>
      <c r="AJ22" s="91"/>
      <c r="AM22" s="207">
        <f t="shared" si="15"/>
        <v>4</v>
      </c>
      <c r="AN22" s="27" t="str">
        <f>IF($AM23&gt;$AM22, IFERROR(MATCH($AM22, $AM23:$AM$146, 0)-1, ROW($AN$146)-ROW()), "")</f>
        <v/>
      </c>
      <c r="AO22" s="91" t="str">
        <f t="shared" ca="1" si="16"/>
        <v/>
      </c>
      <c r="AP22" s="27" t="str">
        <f t="shared" ca="1" si="17"/>
        <v/>
      </c>
      <c r="AQ22" s="87" t="str">
        <f t="shared" ca="1" si="18"/>
        <v/>
      </c>
      <c r="AR22" s="27" t="str">
        <f t="shared" ca="1" si="19"/>
        <v/>
      </c>
      <c r="AS22" s="83" t="str">
        <f t="shared" si="20"/>
        <v/>
      </c>
      <c r="AT22" s="30" t="str">
        <f t="shared" si="21"/>
        <v/>
      </c>
      <c r="AU22" s="85" t="str">
        <f t="shared" si="22"/>
        <v/>
      </c>
      <c r="AV22" s="30" t="str">
        <f t="shared" si="23"/>
        <v/>
      </c>
      <c r="AW22" s="87" t="str">
        <f t="shared" ca="1" si="24"/>
        <v/>
      </c>
      <c r="AX22" s="27" t="str">
        <f t="shared" ca="1" si="25"/>
        <v/>
      </c>
      <c r="AY22" s="166" t="str">
        <f t="shared" si="26"/>
        <v/>
      </c>
      <c r="AZ22" s="27" t="str">
        <f t="shared" si="27"/>
        <v/>
      </c>
      <c r="BA22" s="174"/>
      <c r="BB22" s="89" t="str">
        <f t="shared" ca="1" si="28"/>
        <v/>
      </c>
      <c r="BC22" s="116" t="str">
        <f t="shared" ca="1" si="29"/>
        <v/>
      </c>
      <c r="BD22" s="117" t="str">
        <f t="shared" ca="1" si="30"/>
        <v/>
      </c>
      <c r="BE22" s="118" t="str">
        <f t="shared" ca="1" si="31"/>
        <v/>
      </c>
      <c r="BG22" s="28" t="str">
        <f t="shared" ca="1" si="12"/>
        <v/>
      </c>
    </row>
    <row r="23" spans="1:59" s="27" customFormat="1" ht="14.25" customHeight="1" x14ac:dyDescent="0.25">
      <c r="A23" s="76" t="str">
        <f t="shared" ca="1" si="13"/>
        <v/>
      </c>
      <c r="B23" s="119"/>
      <c r="C23" s="119"/>
      <c r="D23" s="119"/>
      <c r="E23" s="119"/>
      <c r="F23" s="119" t="s">
        <v>99</v>
      </c>
      <c r="G23" s="119"/>
      <c r="H23" s="119"/>
      <c r="I23" s="119"/>
      <c r="J23" s="119"/>
      <c r="L23" s="120">
        <v>7031</v>
      </c>
      <c r="M23" s="213" t="str">
        <f t="shared" si="0"/>
        <v/>
      </c>
      <c r="N23" s="121"/>
      <c r="O23" s="121"/>
      <c r="Y23" s="207"/>
      <c r="Z23" s="91"/>
      <c r="AB23" s="172"/>
      <c r="AC23" s="173"/>
      <c r="AD23" s="91">
        <f t="shared" si="14"/>
        <v>-1</v>
      </c>
      <c r="AE23" s="27">
        <f t="shared" si="14"/>
        <v>-1</v>
      </c>
      <c r="AF23" s="27">
        <f t="shared" si="14"/>
        <v>-1</v>
      </c>
      <c r="AG23" s="91"/>
      <c r="AJ23" s="91"/>
      <c r="AM23" s="207">
        <f t="shared" si="15"/>
        <v>4</v>
      </c>
      <c r="AN23" s="27" t="str">
        <f>IF($AM24&gt;$AM23, IFERROR(MATCH($AM23, $AM24:$AM$146, 0)-1, ROW($AN$146)-ROW()), "")</f>
        <v/>
      </c>
      <c r="AO23" s="91" t="str">
        <f t="shared" ca="1" si="16"/>
        <v/>
      </c>
      <c r="AP23" s="27" t="str">
        <f t="shared" ca="1" si="17"/>
        <v/>
      </c>
      <c r="AQ23" s="87" t="str">
        <f t="shared" ca="1" si="18"/>
        <v/>
      </c>
      <c r="AR23" s="27" t="str">
        <f t="shared" ca="1" si="19"/>
        <v/>
      </c>
      <c r="AS23" s="83" t="str">
        <f t="shared" si="20"/>
        <v/>
      </c>
      <c r="AT23" s="30" t="str">
        <f t="shared" si="21"/>
        <v/>
      </c>
      <c r="AU23" s="85" t="str">
        <f t="shared" si="22"/>
        <v/>
      </c>
      <c r="AV23" s="30" t="str">
        <f t="shared" si="23"/>
        <v/>
      </c>
      <c r="AW23" s="87" t="str">
        <f t="shared" ca="1" si="24"/>
        <v/>
      </c>
      <c r="AX23" s="27" t="str">
        <f t="shared" ca="1" si="25"/>
        <v/>
      </c>
      <c r="AY23" s="166" t="str">
        <f t="shared" si="26"/>
        <v/>
      </c>
      <c r="AZ23" s="27" t="str">
        <f t="shared" si="27"/>
        <v/>
      </c>
      <c r="BA23" s="174"/>
      <c r="BB23" s="89" t="str">
        <f t="shared" ca="1" si="28"/>
        <v/>
      </c>
      <c r="BC23" s="116" t="str">
        <f t="shared" ca="1" si="29"/>
        <v/>
      </c>
      <c r="BD23" s="117" t="str">
        <f t="shared" ca="1" si="30"/>
        <v/>
      </c>
      <c r="BE23" s="118" t="str">
        <f t="shared" ca="1" si="31"/>
        <v/>
      </c>
      <c r="BG23" s="28" t="str">
        <f t="shared" ca="1" si="12"/>
        <v/>
      </c>
    </row>
    <row r="24" spans="1:59" s="27" customFormat="1" ht="14.25" customHeight="1" x14ac:dyDescent="0.25">
      <c r="A24" s="76" t="str">
        <f t="shared" ca="1" si="13"/>
        <v/>
      </c>
      <c r="B24" s="119"/>
      <c r="C24" s="119" t="s">
        <v>35</v>
      </c>
      <c r="D24" s="119" t="s">
        <v>35</v>
      </c>
      <c r="E24" s="119" t="s">
        <v>35</v>
      </c>
      <c r="F24" s="119" t="s">
        <v>100</v>
      </c>
      <c r="G24" s="119"/>
      <c r="H24" s="119"/>
      <c r="I24" s="119"/>
      <c r="J24" s="119"/>
      <c r="L24" s="120">
        <v>7038</v>
      </c>
      <c r="M24" s="213" t="str">
        <f t="shared" si="0"/>
        <v/>
      </c>
      <c r="N24" s="121"/>
      <c r="O24" s="121"/>
      <c r="Y24" s="207"/>
      <c r="Z24" s="91"/>
      <c r="AB24" s="172"/>
      <c r="AC24" s="173"/>
      <c r="AD24" s="91">
        <f t="shared" si="14"/>
        <v>-1</v>
      </c>
      <c r="AE24" s="27">
        <f t="shared" si="14"/>
        <v>-1</v>
      </c>
      <c r="AF24" s="27">
        <f t="shared" si="14"/>
        <v>-1</v>
      </c>
      <c r="AG24" s="91"/>
      <c r="AJ24" s="91"/>
      <c r="AM24" s="207">
        <f t="shared" si="15"/>
        <v>4</v>
      </c>
      <c r="AN24" s="27" t="str">
        <f>IF($AM25&gt;$AM24, IFERROR(MATCH($AM24, $AM25:$AM$146, 0)-1, ROW($AN$146)-ROW()), "")</f>
        <v/>
      </c>
      <c r="AO24" s="91" t="str">
        <f t="shared" ca="1" si="16"/>
        <v/>
      </c>
      <c r="AP24" s="27" t="str">
        <f t="shared" ca="1" si="17"/>
        <v/>
      </c>
      <c r="AQ24" s="87" t="str">
        <f t="shared" ca="1" si="18"/>
        <v/>
      </c>
      <c r="AR24" s="27" t="str">
        <f t="shared" ca="1" si="19"/>
        <v/>
      </c>
      <c r="AS24" s="83" t="str">
        <f t="shared" si="20"/>
        <v/>
      </c>
      <c r="AT24" s="30" t="str">
        <f t="shared" si="21"/>
        <v/>
      </c>
      <c r="AU24" s="85" t="str">
        <f t="shared" si="22"/>
        <v/>
      </c>
      <c r="AV24" s="30" t="str">
        <f t="shared" si="23"/>
        <v/>
      </c>
      <c r="AW24" s="87" t="str">
        <f t="shared" ca="1" si="24"/>
        <v/>
      </c>
      <c r="AX24" s="27" t="str">
        <f t="shared" ca="1" si="25"/>
        <v/>
      </c>
      <c r="AY24" s="166" t="str">
        <f t="shared" si="26"/>
        <v/>
      </c>
      <c r="AZ24" s="27" t="str">
        <f t="shared" si="27"/>
        <v/>
      </c>
      <c r="BA24" s="174"/>
      <c r="BB24" s="89" t="str">
        <f t="shared" ca="1" si="28"/>
        <v/>
      </c>
      <c r="BC24" s="116" t="str">
        <f t="shared" ca="1" si="29"/>
        <v/>
      </c>
      <c r="BD24" s="117" t="str">
        <f t="shared" ca="1" si="30"/>
        <v/>
      </c>
      <c r="BE24" s="118" t="str">
        <f t="shared" ca="1" si="31"/>
        <v/>
      </c>
      <c r="BG24" s="28" t="str">
        <f t="shared" ca="1" si="12"/>
        <v/>
      </c>
    </row>
    <row r="25" spans="1:59" s="27" customFormat="1" ht="14.25" customHeight="1" x14ac:dyDescent="0.25">
      <c r="A25" s="76" t="str">
        <f t="shared" ca="1" si="13"/>
        <v/>
      </c>
      <c r="B25" s="119"/>
      <c r="C25" s="119" t="s">
        <v>35</v>
      </c>
      <c r="D25" s="119" t="s">
        <v>35</v>
      </c>
      <c r="E25" s="119" t="s">
        <v>101</v>
      </c>
      <c r="F25" s="119"/>
      <c r="G25" s="119"/>
      <c r="H25" s="119"/>
      <c r="I25" s="119"/>
      <c r="J25" s="119"/>
      <c r="L25" s="120">
        <v>708</v>
      </c>
      <c r="M25" s="213" t="str">
        <f t="shared" si="0"/>
        <v/>
      </c>
      <c r="N25" s="121"/>
      <c r="O25" s="121"/>
      <c r="Y25" s="207"/>
      <c r="Z25" s="91"/>
      <c r="AA25" s="27">
        <v>1</v>
      </c>
      <c r="AB25" s="172"/>
      <c r="AC25" s="173"/>
      <c r="AD25" s="91">
        <f t="shared" si="14"/>
        <v>-1</v>
      </c>
      <c r="AE25" s="27">
        <f t="shared" si="14"/>
        <v>-1</v>
      </c>
      <c r="AF25" s="27">
        <f t="shared" si="14"/>
        <v>-1</v>
      </c>
      <c r="AG25" s="91"/>
      <c r="AJ25" s="91"/>
      <c r="AM25" s="207">
        <f t="shared" si="15"/>
        <v>3</v>
      </c>
      <c r="AN25" s="27" t="str">
        <f>IF($AM26&gt;$AM25, IFERROR(MATCH($AM25, $AM26:$AM$146, 0)-1, ROW($AN$146)-ROW()), "")</f>
        <v/>
      </c>
      <c r="AO25" s="91" t="str">
        <f t="shared" ca="1" si="16"/>
        <v/>
      </c>
      <c r="AP25" s="27" t="str">
        <f t="shared" ca="1" si="17"/>
        <v/>
      </c>
      <c r="AQ25" s="87" t="str">
        <f t="shared" ca="1" si="18"/>
        <v/>
      </c>
      <c r="AR25" s="27" t="str">
        <f t="shared" ca="1" si="19"/>
        <v/>
      </c>
      <c r="AS25" s="83" t="str">
        <f t="shared" si="20"/>
        <v/>
      </c>
      <c r="AT25" s="30" t="str">
        <f t="shared" si="21"/>
        <v/>
      </c>
      <c r="AU25" s="85" t="str">
        <f t="shared" si="22"/>
        <v/>
      </c>
      <c r="AV25" s="30" t="str">
        <f t="shared" si="23"/>
        <v/>
      </c>
      <c r="AW25" s="87" t="str">
        <f t="shared" ca="1" si="24"/>
        <v/>
      </c>
      <c r="AX25" s="27" t="str">
        <f t="shared" ca="1" si="25"/>
        <v/>
      </c>
      <c r="AY25" s="166" t="str">
        <f t="shared" si="26"/>
        <v/>
      </c>
      <c r="AZ25" s="27" t="str">
        <f t="shared" si="27"/>
        <v/>
      </c>
      <c r="BA25" s="174"/>
      <c r="BB25" s="89" t="str">
        <f t="shared" ca="1" si="28"/>
        <v/>
      </c>
      <c r="BC25" s="116" t="str">
        <f t="shared" ca="1" si="29"/>
        <v/>
      </c>
      <c r="BD25" s="117" t="str">
        <f t="shared" ca="1" si="30"/>
        <v/>
      </c>
      <c r="BE25" s="118" t="str">
        <f t="shared" ca="1" si="31"/>
        <v/>
      </c>
      <c r="BG25" s="28" t="str">
        <f t="shared" ca="1" si="12"/>
        <v/>
      </c>
    </row>
    <row r="26" spans="1:59" s="27" customFormat="1" ht="14.25" customHeight="1" x14ac:dyDescent="0.25">
      <c r="A26" s="76" t="str">
        <f t="shared" ca="1" si="13"/>
        <v/>
      </c>
      <c r="B26" s="119"/>
      <c r="C26" s="119" t="s">
        <v>35</v>
      </c>
      <c r="D26" s="119" t="s">
        <v>27</v>
      </c>
      <c r="E26" s="119"/>
      <c r="F26" s="119"/>
      <c r="G26" s="119"/>
      <c r="H26" s="119"/>
      <c r="I26" s="119"/>
      <c r="J26" s="119"/>
      <c r="L26" s="120">
        <v>71</v>
      </c>
      <c r="M26" s="213" t="str">
        <f t="shared" si="0"/>
        <v/>
      </c>
      <c r="N26" s="121"/>
      <c r="O26" s="121"/>
      <c r="Y26" s="207"/>
      <c r="Z26" s="91">
        <v>1</v>
      </c>
      <c r="AB26" s="172"/>
      <c r="AC26" s="173"/>
      <c r="AD26" s="91">
        <f t="shared" si="14"/>
        <v>-1</v>
      </c>
      <c r="AE26" s="27">
        <f t="shared" si="14"/>
        <v>-1</v>
      </c>
      <c r="AF26" s="27">
        <f t="shared" si="14"/>
        <v>-1</v>
      </c>
      <c r="AG26" s="91"/>
      <c r="AJ26" s="91"/>
      <c r="AM26" s="207">
        <f t="shared" si="15"/>
        <v>2</v>
      </c>
      <c r="AN26" s="27" t="str">
        <f>IF($AM27&gt;$AM26, IFERROR(MATCH($AM26, $AM27:$AM$146, 0)-1, ROW($AN$146)-ROW()), "")</f>
        <v/>
      </c>
      <c r="AO26" s="91" t="str">
        <f t="shared" ca="1" si="16"/>
        <v/>
      </c>
      <c r="AP26" s="27" t="str">
        <f t="shared" ca="1" si="17"/>
        <v/>
      </c>
      <c r="AQ26" s="87" t="str">
        <f t="shared" ca="1" si="18"/>
        <v/>
      </c>
      <c r="AR26" s="27" t="str">
        <f t="shared" ca="1" si="19"/>
        <v/>
      </c>
      <c r="AS26" s="83" t="str">
        <f t="shared" si="20"/>
        <v/>
      </c>
      <c r="AT26" s="30" t="str">
        <f t="shared" si="21"/>
        <v/>
      </c>
      <c r="AU26" s="85" t="str">
        <f t="shared" si="22"/>
        <v/>
      </c>
      <c r="AV26" s="30" t="str">
        <f t="shared" si="23"/>
        <v/>
      </c>
      <c r="AW26" s="87" t="str">
        <f t="shared" ca="1" si="24"/>
        <v/>
      </c>
      <c r="AX26" s="27" t="str">
        <f t="shared" ca="1" si="25"/>
        <v/>
      </c>
      <c r="AY26" s="166" t="str">
        <f t="shared" si="26"/>
        <v/>
      </c>
      <c r="AZ26" s="27" t="str">
        <f t="shared" si="27"/>
        <v/>
      </c>
      <c r="BA26" s="174"/>
      <c r="BB26" s="89" t="str">
        <f t="shared" ca="1" si="28"/>
        <v/>
      </c>
      <c r="BC26" s="116" t="str">
        <f t="shared" ca="1" si="29"/>
        <v/>
      </c>
      <c r="BD26" s="117" t="str">
        <f t="shared" ca="1" si="30"/>
        <v/>
      </c>
      <c r="BE26" s="118" t="str">
        <f t="shared" ca="1" si="31"/>
        <v/>
      </c>
      <c r="BG26" s="28" t="str">
        <f t="shared" ca="1" si="12"/>
        <v/>
      </c>
    </row>
    <row r="27" spans="1:59" s="27" customFormat="1" ht="14.25" customHeight="1" x14ac:dyDescent="0.25">
      <c r="A27" s="76" t="str">
        <f t="shared" ca="1" si="13"/>
        <v/>
      </c>
      <c r="B27" s="119"/>
      <c r="C27" s="119" t="s">
        <v>35</v>
      </c>
      <c r="D27" s="119" t="s">
        <v>6</v>
      </c>
      <c r="E27" s="119"/>
      <c r="F27" s="119"/>
      <c r="G27" s="119"/>
      <c r="H27" s="119"/>
      <c r="I27" s="119"/>
      <c r="J27" s="119"/>
      <c r="L27" s="120">
        <v>72</v>
      </c>
      <c r="M27" s="213" t="str">
        <f t="shared" si="0"/>
        <v/>
      </c>
      <c r="N27" s="121"/>
      <c r="O27" s="121"/>
      <c r="Y27" s="207"/>
      <c r="Z27" s="91"/>
      <c r="AB27" s="172"/>
      <c r="AC27" s="173"/>
      <c r="AD27" s="91">
        <f t="shared" si="14"/>
        <v>-1</v>
      </c>
      <c r="AE27" s="27">
        <f t="shared" si="14"/>
        <v>-1</v>
      </c>
      <c r="AF27" s="27">
        <f t="shared" si="14"/>
        <v>-1</v>
      </c>
      <c r="AG27" s="91"/>
      <c r="AJ27" s="91"/>
      <c r="AM27" s="207">
        <f t="shared" si="15"/>
        <v>2</v>
      </c>
      <c r="AN27" s="27" t="str">
        <f>IF($AM28&gt;$AM27, IFERROR(MATCH($AM27, $AM28:$AM$146, 0)-1, ROW($AN$146)-ROW()), "")</f>
        <v/>
      </c>
      <c r="AO27" s="91" t="str">
        <f t="shared" ca="1" si="16"/>
        <v/>
      </c>
      <c r="AP27" s="27" t="str">
        <f t="shared" ca="1" si="17"/>
        <v/>
      </c>
      <c r="AQ27" s="87" t="str">
        <f t="shared" ca="1" si="18"/>
        <v/>
      </c>
      <c r="AR27" s="27" t="str">
        <f t="shared" ca="1" si="19"/>
        <v/>
      </c>
      <c r="AS27" s="83" t="str">
        <f t="shared" si="20"/>
        <v/>
      </c>
      <c r="AT27" s="30" t="str">
        <f t="shared" si="21"/>
        <v/>
      </c>
      <c r="AU27" s="85" t="str">
        <f t="shared" si="22"/>
        <v/>
      </c>
      <c r="AV27" s="30" t="str">
        <f t="shared" si="23"/>
        <v/>
      </c>
      <c r="AW27" s="87" t="str">
        <f t="shared" ca="1" si="24"/>
        <v/>
      </c>
      <c r="AX27" s="27" t="str">
        <f t="shared" ca="1" si="25"/>
        <v/>
      </c>
      <c r="AY27" s="166" t="str">
        <f t="shared" si="26"/>
        <v/>
      </c>
      <c r="AZ27" s="27" t="str">
        <f t="shared" si="27"/>
        <v/>
      </c>
      <c r="BA27" s="174"/>
      <c r="BB27" s="89" t="str">
        <f t="shared" ca="1" si="28"/>
        <v/>
      </c>
      <c r="BC27" s="116" t="str">
        <f t="shared" ca="1" si="29"/>
        <v/>
      </c>
      <c r="BD27" s="117" t="str">
        <f t="shared" ca="1" si="30"/>
        <v/>
      </c>
      <c r="BE27" s="118" t="str">
        <f t="shared" ca="1" si="31"/>
        <v/>
      </c>
      <c r="BG27" s="28" t="str">
        <f t="shared" ca="1" si="12"/>
        <v/>
      </c>
    </row>
    <row r="28" spans="1:59" s="27" customFormat="1" ht="14.25" customHeight="1" x14ac:dyDescent="0.25">
      <c r="A28" s="76" t="str">
        <f t="shared" ca="1" si="13"/>
        <v/>
      </c>
      <c r="B28" s="119"/>
      <c r="C28" s="119" t="s">
        <v>35</v>
      </c>
      <c r="D28" s="119" t="s">
        <v>28</v>
      </c>
      <c r="E28" s="119"/>
      <c r="F28" s="119"/>
      <c r="G28" s="119"/>
      <c r="H28" s="119"/>
      <c r="I28" s="119"/>
      <c r="J28" s="119"/>
      <c r="L28" s="120">
        <v>73</v>
      </c>
      <c r="M28" s="213">
        <f t="shared" si="0"/>
        <v>0</v>
      </c>
      <c r="N28" s="121">
        <f>SUM(N29:N32,N69,N74:N75)</f>
        <v>0</v>
      </c>
      <c r="O28" s="121">
        <f>SUM(O29:O32,O69,O74:O75)</f>
        <v>0</v>
      </c>
      <c r="Y28" s="207"/>
      <c r="Z28" s="91"/>
      <c r="AB28" s="172"/>
      <c r="AC28" s="173"/>
      <c r="AD28" s="91">
        <f t="shared" si="14"/>
        <v>-1</v>
      </c>
      <c r="AE28" s="27">
        <f t="shared" si="14"/>
        <v>-1</v>
      </c>
      <c r="AF28" s="27">
        <f t="shared" si="14"/>
        <v>-1</v>
      </c>
      <c r="AG28" s="91"/>
      <c r="AJ28" s="91"/>
      <c r="AM28" s="207">
        <f t="shared" si="15"/>
        <v>2</v>
      </c>
      <c r="AN28" s="27">
        <f>IF($AM29&gt;$AM28, IFERROR(MATCH($AM28, $AM29:$AM$146, 0)-1, ROW($AN$146)-ROW()), "")</f>
        <v>47</v>
      </c>
      <c r="AO28" s="91" t="str">
        <f t="shared" ca="1" si="16"/>
        <v/>
      </c>
      <c r="AP28" s="27" t="str">
        <f t="shared" ca="1" si="17"/>
        <v/>
      </c>
      <c r="AQ28" s="87" t="str">
        <f t="shared" ca="1" si="18"/>
        <v/>
      </c>
      <c r="AR28" s="27" t="str">
        <f t="shared" ca="1" si="19"/>
        <v/>
      </c>
      <c r="AS28" s="83" t="str">
        <f t="shared" si="20"/>
        <v/>
      </c>
      <c r="AT28" s="30" t="str">
        <f t="shared" si="21"/>
        <v/>
      </c>
      <c r="AU28" s="85" t="str">
        <f t="shared" si="22"/>
        <v/>
      </c>
      <c r="AV28" s="30" t="str">
        <f t="shared" si="23"/>
        <v/>
      </c>
      <c r="AW28" s="87" t="str">
        <f t="shared" ca="1" si="24"/>
        <v/>
      </c>
      <c r="AX28" s="27" t="str">
        <f t="shared" ca="1" si="25"/>
        <v/>
      </c>
      <c r="AY28" s="166" t="str">
        <f t="shared" si="26"/>
        <v/>
      </c>
      <c r="AZ28" s="27" t="str">
        <f t="shared" si="27"/>
        <v/>
      </c>
      <c r="BA28" s="174"/>
      <c r="BB28" s="89" t="str">
        <f t="shared" ca="1" si="28"/>
        <v/>
      </c>
      <c r="BC28" s="116" t="str">
        <f t="shared" ca="1" si="29"/>
        <v/>
      </c>
      <c r="BD28" s="117" t="str">
        <f t="shared" ca="1" si="30"/>
        <v/>
      </c>
      <c r="BE28" s="118" t="str">
        <f t="shared" ca="1" si="31"/>
        <v/>
      </c>
      <c r="BG28" s="28" t="str">
        <f t="shared" ca="1" si="12"/>
        <v/>
      </c>
    </row>
    <row r="29" spans="1:59" s="27" customFormat="1" ht="14.25" customHeight="1" x14ac:dyDescent="0.25">
      <c r="A29" s="76" t="str">
        <f t="shared" ca="1" si="13"/>
        <v/>
      </c>
      <c r="B29" s="119"/>
      <c r="C29" s="119" t="s">
        <v>35</v>
      </c>
      <c r="D29" s="119" t="s">
        <v>35</v>
      </c>
      <c r="E29" s="119" t="s">
        <v>102</v>
      </c>
      <c r="F29" s="119"/>
      <c r="G29" s="119"/>
      <c r="H29" s="119"/>
      <c r="I29" s="119"/>
      <c r="J29" s="119"/>
      <c r="L29" s="120">
        <v>730</v>
      </c>
      <c r="M29" s="213" t="str">
        <f t="shared" si="0"/>
        <v/>
      </c>
      <c r="N29" s="121"/>
      <c r="O29" s="121"/>
      <c r="Y29" s="207"/>
      <c r="Z29" s="91"/>
      <c r="AB29" s="172"/>
      <c r="AC29" s="173"/>
      <c r="AD29" s="91">
        <f t="shared" si="14"/>
        <v>-1</v>
      </c>
      <c r="AE29" s="27">
        <f t="shared" si="14"/>
        <v>-1</v>
      </c>
      <c r="AF29" s="27">
        <f t="shared" si="14"/>
        <v>-1</v>
      </c>
      <c r="AG29" s="91"/>
      <c r="AJ29" s="91"/>
      <c r="AM29" s="207">
        <f t="shared" si="15"/>
        <v>3</v>
      </c>
      <c r="AN29" s="27" t="str">
        <f>IF($AM30&gt;$AM29, IFERROR(MATCH($AM29, $AM30:$AM$146, 0)-1, ROW($AN$146)-ROW()), "")</f>
        <v/>
      </c>
      <c r="AO29" s="91" t="str">
        <f t="shared" ca="1" si="16"/>
        <v/>
      </c>
      <c r="AP29" s="27" t="str">
        <f t="shared" ca="1" si="17"/>
        <v/>
      </c>
      <c r="AQ29" s="87" t="str">
        <f t="shared" ca="1" si="18"/>
        <v/>
      </c>
      <c r="AR29" s="27" t="str">
        <f t="shared" ca="1" si="19"/>
        <v/>
      </c>
      <c r="AS29" s="83" t="str">
        <f t="shared" si="20"/>
        <v/>
      </c>
      <c r="AT29" s="30" t="str">
        <f t="shared" si="21"/>
        <v/>
      </c>
      <c r="AU29" s="85" t="str">
        <f t="shared" si="22"/>
        <v/>
      </c>
      <c r="AV29" s="30" t="str">
        <f t="shared" si="23"/>
        <v/>
      </c>
      <c r="AW29" s="87" t="str">
        <f t="shared" ca="1" si="24"/>
        <v/>
      </c>
      <c r="AX29" s="27" t="str">
        <f t="shared" ca="1" si="25"/>
        <v/>
      </c>
      <c r="AY29" s="166" t="str">
        <f t="shared" si="26"/>
        <v/>
      </c>
      <c r="AZ29" s="27" t="str">
        <f t="shared" si="27"/>
        <v/>
      </c>
      <c r="BA29" s="174"/>
      <c r="BB29" s="89" t="str">
        <f t="shared" ca="1" si="28"/>
        <v/>
      </c>
      <c r="BC29" s="116" t="str">
        <f t="shared" ca="1" si="29"/>
        <v/>
      </c>
      <c r="BD29" s="117" t="str">
        <f t="shared" ca="1" si="30"/>
        <v/>
      </c>
      <c r="BE29" s="118" t="str">
        <f t="shared" ca="1" si="31"/>
        <v/>
      </c>
      <c r="BG29" s="28" t="str">
        <f t="shared" ca="1" si="12"/>
        <v/>
      </c>
    </row>
    <row r="30" spans="1:59" s="27" customFormat="1" ht="14.25" customHeight="1" x14ac:dyDescent="0.25">
      <c r="A30" s="76" t="str">
        <f t="shared" ca="1" si="13"/>
        <v/>
      </c>
      <c r="B30" s="119"/>
      <c r="C30" s="119" t="s">
        <v>35</v>
      </c>
      <c r="D30" s="119" t="s">
        <v>35</v>
      </c>
      <c r="E30" s="27" t="s">
        <v>103</v>
      </c>
      <c r="L30" s="120">
        <v>731</v>
      </c>
      <c r="M30" s="213" t="str">
        <f t="shared" si="0"/>
        <v/>
      </c>
      <c r="N30" s="121"/>
      <c r="O30" s="121"/>
      <c r="Y30" s="207"/>
      <c r="Z30" s="91"/>
      <c r="AB30" s="172"/>
      <c r="AC30" s="173"/>
      <c r="AD30" s="91">
        <f t="shared" si="14"/>
        <v>-1</v>
      </c>
      <c r="AE30" s="27">
        <f t="shared" si="14"/>
        <v>-1</v>
      </c>
      <c r="AF30" s="27">
        <f t="shared" si="14"/>
        <v>-1</v>
      </c>
      <c r="AG30" s="91"/>
      <c r="AJ30" s="91"/>
      <c r="AM30" s="207">
        <f t="shared" si="15"/>
        <v>3</v>
      </c>
      <c r="AN30" s="27" t="str">
        <f>IF($AM31&gt;$AM30, IFERROR(MATCH($AM30, $AM31:$AM$146, 0)-1, ROW($AN$146)-ROW()), "")</f>
        <v/>
      </c>
      <c r="AO30" s="91" t="str">
        <f t="shared" ca="1" si="16"/>
        <v/>
      </c>
      <c r="AP30" s="27" t="str">
        <f t="shared" ca="1" si="17"/>
        <v/>
      </c>
      <c r="AQ30" s="87" t="str">
        <f t="shared" ca="1" si="18"/>
        <v/>
      </c>
      <c r="AR30" s="27" t="str">
        <f t="shared" ca="1" si="19"/>
        <v/>
      </c>
      <c r="AS30" s="83" t="str">
        <f t="shared" si="20"/>
        <v/>
      </c>
      <c r="AT30" s="30" t="str">
        <f t="shared" si="21"/>
        <v/>
      </c>
      <c r="AU30" s="85" t="str">
        <f t="shared" si="22"/>
        <v/>
      </c>
      <c r="AV30" s="30" t="str">
        <f t="shared" si="23"/>
        <v/>
      </c>
      <c r="AW30" s="87" t="str">
        <f t="shared" ca="1" si="24"/>
        <v/>
      </c>
      <c r="AX30" s="27" t="str">
        <f t="shared" ca="1" si="25"/>
        <v/>
      </c>
      <c r="AY30" s="166" t="str">
        <f t="shared" si="26"/>
        <v/>
      </c>
      <c r="AZ30" s="27" t="str">
        <f t="shared" si="27"/>
        <v/>
      </c>
      <c r="BA30" s="174"/>
      <c r="BB30" s="89" t="str">
        <f t="shared" ca="1" si="28"/>
        <v/>
      </c>
      <c r="BC30" s="116" t="str">
        <f t="shared" ca="1" si="29"/>
        <v/>
      </c>
      <c r="BD30" s="117" t="str">
        <f t="shared" ca="1" si="30"/>
        <v/>
      </c>
      <c r="BE30" s="118" t="str">
        <f t="shared" ca="1" si="31"/>
        <v/>
      </c>
      <c r="BG30" s="28" t="str">
        <f t="shared" ca="1" si="12"/>
        <v/>
      </c>
    </row>
    <row r="31" spans="1:59" s="27" customFormat="1" ht="14.25" customHeight="1" x14ac:dyDescent="0.25">
      <c r="A31" s="76" t="str">
        <f t="shared" ca="1" si="13"/>
        <v/>
      </c>
      <c r="B31" s="119"/>
      <c r="C31" s="119" t="s">
        <v>35</v>
      </c>
      <c r="D31" s="119" t="s">
        <v>35</v>
      </c>
      <c r="E31" s="119" t="s">
        <v>104</v>
      </c>
      <c r="F31" s="119"/>
      <c r="G31" s="119"/>
      <c r="H31" s="119"/>
      <c r="I31" s="119"/>
      <c r="J31" s="119"/>
      <c r="L31" s="120">
        <v>732</v>
      </c>
      <c r="M31" s="213" t="str">
        <f t="shared" si="0"/>
        <v/>
      </c>
      <c r="N31" s="121"/>
      <c r="O31" s="121"/>
      <c r="Y31" s="207"/>
      <c r="Z31" s="91"/>
      <c r="AB31" s="172"/>
      <c r="AC31" s="173"/>
      <c r="AD31" s="91">
        <f t="shared" ref="AD31:AF62" si="32">IF(AD$3, 0, -1)</f>
        <v>-1</v>
      </c>
      <c r="AE31" s="27">
        <f t="shared" si="32"/>
        <v>-1</v>
      </c>
      <c r="AF31" s="27">
        <f t="shared" si="32"/>
        <v>-1</v>
      </c>
      <c r="AG31" s="91"/>
      <c r="AJ31" s="91"/>
      <c r="AM31" s="207">
        <f t="shared" si="15"/>
        <v>3</v>
      </c>
      <c r="AN31" s="27" t="str">
        <f>IF($AM32&gt;$AM31, IFERROR(MATCH($AM31, $AM32:$AM$146, 0)-1, ROW($AN$146)-ROW()), "")</f>
        <v/>
      </c>
      <c r="AO31" s="91" t="str">
        <f t="shared" ca="1" si="16"/>
        <v/>
      </c>
      <c r="AP31" s="27" t="str">
        <f t="shared" ca="1" si="17"/>
        <v/>
      </c>
      <c r="AQ31" s="87" t="str">
        <f t="shared" ca="1" si="18"/>
        <v/>
      </c>
      <c r="AR31" s="27" t="str">
        <f t="shared" ca="1" si="19"/>
        <v/>
      </c>
      <c r="AS31" s="83" t="str">
        <f t="shared" si="20"/>
        <v/>
      </c>
      <c r="AT31" s="30" t="str">
        <f t="shared" si="21"/>
        <v/>
      </c>
      <c r="AU31" s="85" t="str">
        <f t="shared" si="22"/>
        <v/>
      </c>
      <c r="AV31" s="30" t="str">
        <f t="shared" si="23"/>
        <v/>
      </c>
      <c r="AW31" s="87" t="str">
        <f t="shared" ca="1" si="24"/>
        <v/>
      </c>
      <c r="AX31" s="27" t="str">
        <f t="shared" ca="1" si="25"/>
        <v/>
      </c>
      <c r="AY31" s="166" t="str">
        <f t="shared" si="26"/>
        <v/>
      </c>
      <c r="AZ31" s="27" t="str">
        <f t="shared" si="27"/>
        <v/>
      </c>
      <c r="BA31" s="174"/>
      <c r="BB31" s="89" t="str">
        <f t="shared" ca="1" si="28"/>
        <v/>
      </c>
      <c r="BC31" s="116" t="str">
        <f t="shared" ca="1" si="29"/>
        <v/>
      </c>
      <c r="BD31" s="117" t="str">
        <f t="shared" ca="1" si="30"/>
        <v/>
      </c>
      <c r="BE31" s="118" t="str">
        <f t="shared" ca="1" si="31"/>
        <v/>
      </c>
      <c r="BG31" s="28" t="str">
        <f t="shared" ca="1" si="12"/>
        <v/>
      </c>
    </row>
    <row r="32" spans="1:59" s="27" customFormat="1" ht="14.25" customHeight="1" x14ac:dyDescent="0.25">
      <c r="A32" s="76" t="str">
        <f t="shared" ca="1" si="13"/>
        <v/>
      </c>
      <c r="B32" s="119"/>
      <c r="C32" s="119" t="s">
        <v>35</v>
      </c>
      <c r="D32" s="119" t="s">
        <v>35</v>
      </c>
      <c r="E32" s="119" t="s">
        <v>105</v>
      </c>
      <c r="F32" s="119"/>
      <c r="G32" s="119"/>
      <c r="H32" s="119"/>
      <c r="I32" s="119"/>
      <c r="J32" s="119"/>
      <c r="L32" s="120">
        <v>733</v>
      </c>
      <c r="M32" s="213">
        <f t="shared" si="0"/>
        <v>0</v>
      </c>
      <c r="N32" s="121">
        <f>SUM(N33:N35,N45,N52:N53,N67:N68)</f>
        <v>0</v>
      </c>
      <c r="O32" s="121">
        <f>SUM(O33:O35,O45,O52:O53,O67:O68)</f>
        <v>0</v>
      </c>
      <c r="Y32" s="207"/>
      <c r="Z32" s="91"/>
      <c r="AB32" s="172"/>
      <c r="AC32" s="173"/>
      <c r="AD32" s="91">
        <f t="shared" si="32"/>
        <v>-1</v>
      </c>
      <c r="AE32" s="27">
        <f t="shared" si="32"/>
        <v>-1</v>
      </c>
      <c r="AF32" s="27">
        <f t="shared" si="32"/>
        <v>-1</v>
      </c>
      <c r="AG32" s="91"/>
      <c r="AJ32" s="91"/>
      <c r="AM32" s="207">
        <f t="shared" si="15"/>
        <v>3</v>
      </c>
      <c r="AN32" s="27">
        <f>IF($AM33&gt;$AM32, IFERROR(MATCH($AM32, $AM33:$AM$146, 0)-1, ROW($AN$146)-ROW()), "")</f>
        <v>36</v>
      </c>
      <c r="AO32" s="91" t="str">
        <f t="shared" ca="1" si="16"/>
        <v/>
      </c>
      <c r="AP32" s="27" t="str">
        <f t="shared" ca="1" si="17"/>
        <v/>
      </c>
      <c r="AQ32" s="87" t="str">
        <f t="shared" ca="1" si="18"/>
        <v/>
      </c>
      <c r="AR32" s="27" t="str">
        <f t="shared" ca="1" si="19"/>
        <v/>
      </c>
      <c r="AS32" s="83" t="str">
        <f t="shared" si="20"/>
        <v/>
      </c>
      <c r="AT32" s="30" t="str">
        <f t="shared" si="21"/>
        <v/>
      </c>
      <c r="AU32" s="85" t="str">
        <f t="shared" si="22"/>
        <v/>
      </c>
      <c r="AV32" s="30" t="str">
        <f t="shared" si="23"/>
        <v/>
      </c>
      <c r="AW32" s="87" t="str">
        <f t="shared" ca="1" si="24"/>
        <v/>
      </c>
      <c r="AX32" s="27" t="str">
        <f t="shared" ca="1" si="25"/>
        <v/>
      </c>
      <c r="AY32" s="166" t="str">
        <f t="shared" si="26"/>
        <v/>
      </c>
      <c r="AZ32" s="27" t="str">
        <f t="shared" si="27"/>
        <v/>
      </c>
      <c r="BA32" s="174"/>
      <c r="BB32" s="89" t="str">
        <f t="shared" ca="1" si="28"/>
        <v/>
      </c>
      <c r="BC32" s="116" t="str">
        <f t="shared" ca="1" si="29"/>
        <v/>
      </c>
      <c r="BD32" s="117" t="str">
        <f t="shared" ca="1" si="30"/>
        <v/>
      </c>
      <c r="BE32" s="118" t="str">
        <f t="shared" ca="1" si="31"/>
        <v/>
      </c>
      <c r="BG32" s="28" t="str">
        <f t="shared" ca="1" si="12"/>
        <v/>
      </c>
    </row>
    <row r="33" spans="1:59" s="27" customFormat="1" ht="14.25" customHeight="1" x14ac:dyDescent="0.25">
      <c r="A33" s="76" t="str">
        <f t="shared" ca="1" si="13"/>
        <v/>
      </c>
      <c r="B33" s="119"/>
      <c r="C33" s="27" t="s">
        <v>35</v>
      </c>
      <c r="D33" s="27" t="s">
        <v>35</v>
      </c>
      <c r="E33" s="27" t="s">
        <v>35</v>
      </c>
      <c r="F33" s="27" t="s">
        <v>106</v>
      </c>
      <c r="L33" s="120">
        <v>7330</v>
      </c>
      <c r="M33" s="213" t="str">
        <f t="shared" si="0"/>
        <v/>
      </c>
      <c r="N33" s="121"/>
      <c r="O33" s="121"/>
      <c r="Y33" s="207"/>
      <c r="Z33" s="91"/>
      <c r="AB33" s="172"/>
      <c r="AC33" s="173"/>
      <c r="AD33" s="91">
        <f t="shared" si="32"/>
        <v>-1</v>
      </c>
      <c r="AE33" s="27">
        <f t="shared" si="32"/>
        <v>-1</v>
      </c>
      <c r="AF33" s="27">
        <f t="shared" si="32"/>
        <v>-1</v>
      </c>
      <c r="AG33" s="91"/>
      <c r="AJ33" s="91"/>
      <c r="AM33" s="207">
        <f t="shared" si="15"/>
        <v>4</v>
      </c>
      <c r="AN33" s="27" t="str">
        <f>IF($AM34&gt;$AM33, IFERROR(MATCH($AM33, $AM34:$AM$146, 0)-1, ROW($AN$146)-ROW()), "")</f>
        <v/>
      </c>
      <c r="AO33" s="91" t="str">
        <f t="shared" ca="1" si="16"/>
        <v/>
      </c>
      <c r="AP33" s="27" t="str">
        <f t="shared" ca="1" si="17"/>
        <v/>
      </c>
      <c r="AQ33" s="87" t="str">
        <f t="shared" ca="1" si="18"/>
        <v/>
      </c>
      <c r="AR33" s="27" t="str">
        <f t="shared" ca="1" si="19"/>
        <v/>
      </c>
      <c r="AS33" s="83" t="str">
        <f t="shared" si="20"/>
        <v/>
      </c>
      <c r="AT33" s="30" t="str">
        <f t="shared" si="21"/>
        <v/>
      </c>
      <c r="AU33" s="85" t="str">
        <f t="shared" si="22"/>
        <v/>
      </c>
      <c r="AV33" s="30" t="str">
        <f t="shared" si="23"/>
        <v/>
      </c>
      <c r="AW33" s="87" t="str">
        <f t="shared" ca="1" si="24"/>
        <v/>
      </c>
      <c r="AX33" s="27" t="str">
        <f t="shared" ca="1" si="25"/>
        <v/>
      </c>
      <c r="AY33" s="166" t="str">
        <f t="shared" si="26"/>
        <v/>
      </c>
      <c r="AZ33" s="27" t="str">
        <f t="shared" si="27"/>
        <v/>
      </c>
      <c r="BA33" s="174"/>
      <c r="BB33" s="89" t="str">
        <f t="shared" ca="1" si="28"/>
        <v/>
      </c>
      <c r="BC33" s="116" t="str">
        <f t="shared" ca="1" si="29"/>
        <v/>
      </c>
      <c r="BD33" s="117" t="str">
        <f t="shared" ca="1" si="30"/>
        <v/>
      </c>
      <c r="BE33" s="118" t="str">
        <f t="shared" ca="1" si="31"/>
        <v/>
      </c>
      <c r="BG33" s="28" t="str">
        <f t="shared" ca="1" si="12"/>
        <v/>
      </c>
    </row>
    <row r="34" spans="1:59" s="27" customFormat="1" ht="14.25" customHeight="1" x14ac:dyDescent="0.25">
      <c r="A34" s="76" t="str">
        <f t="shared" ca="1" si="13"/>
        <v/>
      </c>
      <c r="B34" s="119"/>
      <c r="C34" s="119" t="s">
        <v>35</v>
      </c>
      <c r="D34" s="27" t="s">
        <v>35</v>
      </c>
      <c r="E34" s="27" t="s">
        <v>35</v>
      </c>
      <c r="F34" s="27" t="s">
        <v>107</v>
      </c>
      <c r="L34" s="120">
        <v>7331</v>
      </c>
      <c r="M34" s="213" t="str">
        <f t="shared" si="0"/>
        <v/>
      </c>
      <c r="N34" s="121"/>
      <c r="O34" s="121"/>
      <c r="Y34" s="207"/>
      <c r="Z34" s="91"/>
      <c r="AB34" s="172"/>
      <c r="AC34" s="173"/>
      <c r="AD34" s="91">
        <f t="shared" si="32"/>
        <v>-1</v>
      </c>
      <c r="AE34" s="27">
        <f t="shared" si="32"/>
        <v>-1</v>
      </c>
      <c r="AF34" s="27">
        <f t="shared" si="32"/>
        <v>-1</v>
      </c>
      <c r="AG34" s="91"/>
      <c r="AJ34" s="91"/>
      <c r="AM34" s="207">
        <f t="shared" si="15"/>
        <v>4</v>
      </c>
      <c r="AN34" s="27" t="str">
        <f>IF($AM35&gt;$AM34, IFERROR(MATCH($AM34, $AM35:$AM$146, 0)-1, ROW($AN$146)-ROW()), "")</f>
        <v/>
      </c>
      <c r="AO34" s="91" t="str">
        <f t="shared" ca="1" si="16"/>
        <v/>
      </c>
      <c r="AP34" s="27" t="str">
        <f t="shared" ca="1" si="17"/>
        <v/>
      </c>
      <c r="AQ34" s="87" t="str">
        <f t="shared" ca="1" si="18"/>
        <v/>
      </c>
      <c r="AR34" s="27" t="str">
        <f t="shared" ca="1" si="19"/>
        <v/>
      </c>
      <c r="AS34" s="83" t="str">
        <f t="shared" si="20"/>
        <v/>
      </c>
      <c r="AT34" s="30" t="str">
        <f t="shared" si="21"/>
        <v/>
      </c>
      <c r="AU34" s="85" t="str">
        <f t="shared" si="22"/>
        <v/>
      </c>
      <c r="AV34" s="30" t="str">
        <f t="shared" si="23"/>
        <v/>
      </c>
      <c r="AW34" s="87" t="str">
        <f t="shared" ca="1" si="24"/>
        <v/>
      </c>
      <c r="AX34" s="27" t="str">
        <f t="shared" ca="1" si="25"/>
        <v/>
      </c>
      <c r="AY34" s="166" t="str">
        <f t="shared" si="26"/>
        <v/>
      </c>
      <c r="AZ34" s="27" t="str">
        <f t="shared" si="27"/>
        <v/>
      </c>
      <c r="BA34" s="174"/>
      <c r="BB34" s="89" t="str">
        <f t="shared" ca="1" si="28"/>
        <v/>
      </c>
      <c r="BC34" s="116" t="str">
        <f t="shared" ca="1" si="29"/>
        <v/>
      </c>
      <c r="BD34" s="117" t="str">
        <f t="shared" ca="1" si="30"/>
        <v/>
      </c>
      <c r="BE34" s="118" t="str">
        <f t="shared" ca="1" si="31"/>
        <v/>
      </c>
      <c r="BG34" s="28" t="str">
        <f t="shared" ca="1" si="12"/>
        <v/>
      </c>
    </row>
    <row r="35" spans="1:59" s="27" customFormat="1" ht="14.25" customHeight="1" x14ac:dyDescent="0.25">
      <c r="A35" s="76" t="str">
        <f t="shared" ca="1" si="13"/>
        <v/>
      </c>
      <c r="B35" s="119"/>
      <c r="C35" s="119" t="s">
        <v>35</v>
      </c>
      <c r="D35" s="119" t="s">
        <v>35</v>
      </c>
      <c r="E35" s="119" t="s">
        <v>35</v>
      </c>
      <c r="F35" s="119" t="s">
        <v>108</v>
      </c>
      <c r="G35" s="119"/>
      <c r="H35" s="119"/>
      <c r="I35" s="119"/>
      <c r="J35" s="119"/>
      <c r="L35" s="120">
        <v>7332</v>
      </c>
      <c r="M35" s="213">
        <f t="shared" si="0"/>
        <v>0</v>
      </c>
      <c r="N35" s="121">
        <f>SUM(N36:N44)</f>
        <v>0</v>
      </c>
      <c r="O35" s="121">
        <f>SUM(O36:O44)</f>
        <v>0</v>
      </c>
      <c r="Y35" s="207"/>
      <c r="Z35" s="91"/>
      <c r="AB35" s="172"/>
      <c r="AC35" s="173"/>
      <c r="AD35" s="91">
        <f t="shared" si="32"/>
        <v>-1</v>
      </c>
      <c r="AE35" s="27">
        <f t="shared" si="32"/>
        <v>-1</v>
      </c>
      <c r="AF35" s="27">
        <f t="shared" si="32"/>
        <v>-1</v>
      </c>
      <c r="AG35" s="91"/>
      <c r="AJ35" s="91"/>
      <c r="AM35" s="207">
        <f t="shared" si="15"/>
        <v>4</v>
      </c>
      <c r="AN35" s="27">
        <f>IF($AM36&gt;$AM35, IFERROR(MATCH($AM35, $AM36:$AM$146, 0)-1, ROW($AN$146)-ROW()), "")</f>
        <v>9</v>
      </c>
      <c r="AO35" s="91" t="str">
        <f t="shared" ca="1" si="16"/>
        <v/>
      </c>
      <c r="AP35" s="27" t="str">
        <f t="shared" ca="1" si="17"/>
        <v/>
      </c>
      <c r="AQ35" s="87" t="str">
        <f t="shared" ca="1" si="18"/>
        <v/>
      </c>
      <c r="AR35" s="27" t="str">
        <f t="shared" ca="1" si="19"/>
        <v/>
      </c>
      <c r="AS35" s="83" t="str">
        <f t="shared" si="20"/>
        <v/>
      </c>
      <c r="AT35" s="30" t="str">
        <f t="shared" si="21"/>
        <v/>
      </c>
      <c r="AU35" s="85" t="str">
        <f t="shared" si="22"/>
        <v/>
      </c>
      <c r="AV35" s="30" t="str">
        <f t="shared" si="23"/>
        <v/>
      </c>
      <c r="AW35" s="87" t="str">
        <f t="shared" ca="1" si="24"/>
        <v/>
      </c>
      <c r="AX35" s="27" t="str">
        <f t="shared" ca="1" si="25"/>
        <v/>
      </c>
      <c r="AY35" s="166" t="str">
        <f t="shared" si="26"/>
        <v/>
      </c>
      <c r="AZ35" s="27" t="str">
        <f t="shared" si="27"/>
        <v/>
      </c>
      <c r="BA35" s="174"/>
      <c r="BB35" s="89" t="str">
        <f t="shared" ca="1" si="28"/>
        <v/>
      </c>
      <c r="BC35" s="116" t="str">
        <f t="shared" ca="1" si="29"/>
        <v/>
      </c>
      <c r="BD35" s="117" t="str">
        <f t="shared" ca="1" si="30"/>
        <v/>
      </c>
      <c r="BE35" s="118" t="str">
        <f t="shared" ca="1" si="31"/>
        <v/>
      </c>
      <c r="BG35" s="28" t="str">
        <f t="shared" ca="1" si="12"/>
        <v/>
      </c>
    </row>
    <row r="36" spans="1:59" s="27" customFormat="1" ht="14.25" customHeight="1" x14ac:dyDescent="0.25">
      <c r="A36" s="76" t="str">
        <f t="shared" ca="1" si="13"/>
        <v/>
      </c>
      <c r="B36" s="119"/>
      <c r="C36" s="119" t="s">
        <v>35</v>
      </c>
      <c r="D36" s="119" t="s">
        <v>35</v>
      </c>
      <c r="E36" s="119" t="s">
        <v>35</v>
      </c>
      <c r="F36" s="119" t="s">
        <v>35</v>
      </c>
      <c r="G36" s="119" t="s">
        <v>318</v>
      </c>
      <c r="H36" s="119"/>
      <c r="I36" s="119"/>
      <c r="J36" s="119"/>
      <c r="L36" s="120"/>
      <c r="M36" s="213" t="str">
        <f t="shared" si="0"/>
        <v/>
      </c>
      <c r="N36" s="121"/>
      <c r="O36" s="121"/>
      <c r="Y36" s="207"/>
      <c r="Z36" s="91"/>
      <c r="AB36" s="172"/>
      <c r="AC36" s="173"/>
      <c r="AD36" s="91">
        <f t="shared" si="32"/>
        <v>-1</v>
      </c>
      <c r="AE36" s="27">
        <f>IF(AE$3, IF(N36&lt;&gt;0, 0, 1), -1)</f>
        <v>-1</v>
      </c>
      <c r="AF36" s="27">
        <f t="shared" si="32"/>
        <v>-1</v>
      </c>
      <c r="AG36" s="91"/>
      <c r="AJ36" s="91"/>
      <c r="AM36" s="207">
        <f t="shared" si="15"/>
        <v>5</v>
      </c>
      <c r="AN36" s="27" t="str">
        <f>IF($AM37&gt;$AM36, IFERROR(MATCH($AM36, $AM37:$AM$146, 0)-1, ROW($AN$146)-ROW()), "")</f>
        <v/>
      </c>
      <c r="AO36" s="91" t="str">
        <f t="shared" ca="1" si="16"/>
        <v/>
      </c>
      <c r="AP36" s="27" t="str">
        <f t="shared" ca="1" si="17"/>
        <v/>
      </c>
      <c r="AQ36" s="87" t="str">
        <f t="shared" ca="1" si="18"/>
        <v/>
      </c>
      <c r="AR36" s="27" t="str">
        <f t="shared" ca="1" si="19"/>
        <v/>
      </c>
      <c r="AS36" s="83" t="str">
        <f t="shared" si="20"/>
        <v/>
      </c>
      <c r="AT36" s="30" t="str">
        <f t="shared" si="21"/>
        <v/>
      </c>
      <c r="AU36" s="85" t="str">
        <f t="shared" si="22"/>
        <v/>
      </c>
      <c r="AV36" s="30" t="str">
        <f t="shared" si="23"/>
        <v/>
      </c>
      <c r="AW36" s="87" t="str">
        <f t="shared" ca="1" si="24"/>
        <v/>
      </c>
      <c r="AX36" s="27" t="str">
        <f t="shared" ca="1" si="25"/>
        <v/>
      </c>
      <c r="AY36" s="166" t="str">
        <f t="shared" si="26"/>
        <v/>
      </c>
      <c r="AZ36" s="27" t="str">
        <f t="shared" si="27"/>
        <v/>
      </c>
      <c r="BA36" s="174"/>
      <c r="BB36" s="89" t="str">
        <f t="shared" ca="1" si="28"/>
        <v/>
      </c>
      <c r="BC36" s="116" t="str">
        <f t="shared" ca="1" si="29"/>
        <v/>
      </c>
      <c r="BD36" s="117" t="str">
        <f t="shared" ca="1" si="30"/>
        <v/>
      </c>
      <c r="BE36" s="118" t="str">
        <f t="shared" ca="1" si="31"/>
        <v/>
      </c>
      <c r="BG36" s="28" t="str">
        <f t="shared" ca="1" si="12"/>
        <v/>
      </c>
    </row>
    <row r="37" spans="1:59" s="27" customFormat="1" ht="14.25" customHeight="1" x14ac:dyDescent="0.25">
      <c r="A37" s="76" t="str">
        <f t="shared" ca="1" si="13"/>
        <v/>
      </c>
      <c r="B37" s="119"/>
      <c r="C37" s="119" t="s">
        <v>35</v>
      </c>
      <c r="D37" s="119" t="s">
        <v>35</v>
      </c>
      <c r="E37" s="119" t="s">
        <v>35</v>
      </c>
      <c r="F37" s="119" t="s">
        <v>35</v>
      </c>
      <c r="G37" s="119" t="s">
        <v>153</v>
      </c>
      <c r="H37" s="119"/>
      <c r="I37" s="119"/>
      <c r="J37" s="119"/>
      <c r="L37" s="120"/>
      <c r="M37" s="213" t="str">
        <f t="shared" si="0"/>
        <v/>
      </c>
      <c r="N37" s="121"/>
      <c r="O37" s="121"/>
      <c r="Y37" s="207"/>
      <c r="Z37" s="91"/>
      <c r="AB37" s="172"/>
      <c r="AC37" s="173"/>
      <c r="AD37" s="91">
        <f t="shared" si="32"/>
        <v>-1</v>
      </c>
      <c r="AE37" s="27">
        <f t="shared" si="32"/>
        <v>-1</v>
      </c>
      <c r="AF37" s="27">
        <f t="shared" si="32"/>
        <v>-1</v>
      </c>
      <c r="AG37" s="91"/>
      <c r="AJ37" s="91"/>
      <c r="AM37" s="207">
        <f t="shared" si="15"/>
        <v>5</v>
      </c>
      <c r="AN37" s="27" t="str">
        <f>IF($AM38&gt;$AM37, IFERROR(MATCH($AM37, $AM38:$AM$146, 0)-1, ROW($AN$146)-ROW()), "")</f>
        <v/>
      </c>
      <c r="AO37" s="91" t="str">
        <f t="shared" ca="1" si="16"/>
        <v/>
      </c>
      <c r="AP37" s="27" t="str">
        <f t="shared" ca="1" si="17"/>
        <v/>
      </c>
      <c r="AQ37" s="87" t="str">
        <f t="shared" ca="1" si="18"/>
        <v/>
      </c>
      <c r="AR37" s="27" t="str">
        <f t="shared" ca="1" si="19"/>
        <v/>
      </c>
      <c r="AS37" s="83" t="str">
        <f t="shared" si="20"/>
        <v/>
      </c>
      <c r="AT37" s="30" t="str">
        <f t="shared" si="21"/>
        <v/>
      </c>
      <c r="AU37" s="85" t="str">
        <f t="shared" si="22"/>
        <v/>
      </c>
      <c r="AV37" s="30" t="str">
        <f t="shared" si="23"/>
        <v/>
      </c>
      <c r="AW37" s="87" t="str">
        <f t="shared" ca="1" si="24"/>
        <v/>
      </c>
      <c r="AX37" s="27" t="str">
        <f t="shared" ca="1" si="25"/>
        <v/>
      </c>
      <c r="AY37" s="166" t="str">
        <f t="shared" si="26"/>
        <v/>
      </c>
      <c r="AZ37" s="27" t="str">
        <f t="shared" si="27"/>
        <v/>
      </c>
      <c r="BA37" s="174"/>
      <c r="BB37" s="89" t="str">
        <f t="shared" ca="1" si="28"/>
        <v/>
      </c>
      <c r="BC37" s="116" t="str">
        <f t="shared" ca="1" si="29"/>
        <v/>
      </c>
      <c r="BD37" s="117" t="str">
        <f t="shared" ca="1" si="30"/>
        <v/>
      </c>
      <c r="BE37" s="118" t="str">
        <f t="shared" ca="1" si="31"/>
        <v/>
      </c>
      <c r="BG37" s="28" t="str">
        <f t="shared" ca="1" si="12"/>
        <v/>
      </c>
    </row>
    <row r="38" spans="1:59" s="27" customFormat="1" ht="14.25" customHeight="1" x14ac:dyDescent="0.25">
      <c r="A38" s="76" t="str">
        <f t="shared" ca="1" si="13"/>
        <v/>
      </c>
      <c r="B38" s="119"/>
      <c r="C38" s="119"/>
      <c r="D38" s="119"/>
      <c r="E38" s="119"/>
      <c r="F38" s="119"/>
      <c r="G38" s="119" t="s">
        <v>154</v>
      </c>
      <c r="H38" s="119"/>
      <c r="I38" s="119"/>
      <c r="J38" s="119"/>
      <c r="L38" s="120"/>
      <c r="M38" s="213" t="str">
        <f t="shared" si="0"/>
        <v/>
      </c>
      <c r="N38" s="121"/>
      <c r="O38" s="121"/>
      <c r="Y38" s="207"/>
      <c r="Z38" s="91"/>
      <c r="AB38" s="172"/>
      <c r="AC38" s="173"/>
      <c r="AD38" s="91">
        <f t="shared" si="32"/>
        <v>-1</v>
      </c>
      <c r="AE38" s="27">
        <f t="shared" si="32"/>
        <v>-1</v>
      </c>
      <c r="AF38" s="27">
        <f t="shared" si="32"/>
        <v>-1</v>
      </c>
      <c r="AG38" s="91"/>
      <c r="AJ38" s="91"/>
      <c r="AM38" s="207">
        <f t="shared" si="15"/>
        <v>5</v>
      </c>
      <c r="AN38" s="27" t="str">
        <f>IF($AM39&gt;$AM38, IFERROR(MATCH($AM38, $AM39:$AM$146, 0)-1, ROW($AN$146)-ROW()), "")</f>
        <v/>
      </c>
      <c r="AO38" s="91" t="str">
        <f t="shared" ca="1" si="16"/>
        <v/>
      </c>
      <c r="AP38" s="27" t="str">
        <f t="shared" ca="1" si="17"/>
        <v/>
      </c>
      <c r="AQ38" s="87" t="str">
        <f t="shared" ca="1" si="18"/>
        <v/>
      </c>
      <c r="AR38" s="27" t="str">
        <f t="shared" ca="1" si="19"/>
        <v/>
      </c>
      <c r="AS38" s="83" t="str">
        <f t="shared" si="20"/>
        <v/>
      </c>
      <c r="AT38" s="30" t="str">
        <f t="shared" si="21"/>
        <v/>
      </c>
      <c r="AU38" s="85" t="str">
        <f t="shared" si="22"/>
        <v/>
      </c>
      <c r="AV38" s="30" t="str">
        <f t="shared" si="23"/>
        <v/>
      </c>
      <c r="AW38" s="87" t="str">
        <f t="shared" ca="1" si="24"/>
        <v/>
      </c>
      <c r="AX38" s="27" t="str">
        <f t="shared" ca="1" si="25"/>
        <v/>
      </c>
      <c r="AY38" s="166" t="str">
        <f t="shared" si="26"/>
        <v/>
      </c>
      <c r="AZ38" s="27" t="str">
        <f t="shared" si="27"/>
        <v/>
      </c>
      <c r="BA38" s="174"/>
      <c r="BB38" s="89" t="str">
        <f t="shared" ca="1" si="28"/>
        <v/>
      </c>
      <c r="BC38" s="116" t="str">
        <f t="shared" ca="1" si="29"/>
        <v/>
      </c>
      <c r="BD38" s="117" t="str">
        <f t="shared" ca="1" si="30"/>
        <v/>
      </c>
      <c r="BE38" s="118" t="str">
        <f t="shared" ca="1" si="31"/>
        <v/>
      </c>
      <c r="BG38" s="28" t="str">
        <f t="shared" ca="1" si="12"/>
        <v/>
      </c>
    </row>
    <row r="39" spans="1:59" s="27" customFormat="1" ht="14.25" customHeight="1" x14ac:dyDescent="0.25">
      <c r="A39" s="76" t="str">
        <f t="shared" ca="1" si="13"/>
        <v/>
      </c>
      <c r="B39" s="119"/>
      <c r="C39" s="119"/>
      <c r="D39" s="119"/>
      <c r="E39" s="119"/>
      <c r="F39" s="119"/>
      <c r="G39" s="119" t="s">
        <v>390</v>
      </c>
      <c r="H39" s="119"/>
      <c r="I39" s="119"/>
      <c r="J39" s="119"/>
      <c r="L39" s="120"/>
      <c r="M39" s="213" t="str">
        <f t="shared" si="0"/>
        <v/>
      </c>
      <c r="N39" s="121"/>
      <c r="O39" s="121"/>
      <c r="Y39" s="207"/>
      <c r="Z39" s="91"/>
      <c r="AB39" s="172"/>
      <c r="AC39" s="173"/>
      <c r="AD39" s="91">
        <f t="shared" si="32"/>
        <v>-1</v>
      </c>
      <c r="AE39" s="27">
        <f t="shared" si="32"/>
        <v>-1</v>
      </c>
      <c r="AF39" s="27">
        <f t="shared" si="32"/>
        <v>-1</v>
      </c>
      <c r="AG39" s="91"/>
      <c r="AJ39" s="91"/>
      <c r="AM39" s="207">
        <f t="shared" si="15"/>
        <v>5</v>
      </c>
      <c r="AN39" s="27" t="str">
        <f>IF($AM40&gt;$AM39, IFERROR(MATCH($AM39, $AM40:$AM$146, 0)-1, ROW($AN$146)-ROW()), "")</f>
        <v/>
      </c>
      <c r="AO39" s="91" t="str">
        <f t="shared" ca="1" si="16"/>
        <v/>
      </c>
      <c r="AP39" s="27" t="str">
        <f t="shared" ca="1" si="17"/>
        <v/>
      </c>
      <c r="AQ39" s="87" t="str">
        <f t="shared" ca="1" si="18"/>
        <v/>
      </c>
      <c r="AR39" s="27" t="str">
        <f t="shared" ca="1" si="19"/>
        <v/>
      </c>
      <c r="AS39" s="83" t="str">
        <f t="shared" si="20"/>
        <v/>
      </c>
      <c r="AT39" s="30" t="str">
        <f t="shared" si="21"/>
        <v/>
      </c>
      <c r="AU39" s="85" t="str">
        <f t="shared" si="22"/>
        <v/>
      </c>
      <c r="AV39" s="30" t="str">
        <f t="shared" si="23"/>
        <v/>
      </c>
      <c r="AW39" s="87" t="str">
        <f t="shared" ca="1" si="24"/>
        <v/>
      </c>
      <c r="AX39" s="27" t="str">
        <f t="shared" ca="1" si="25"/>
        <v/>
      </c>
      <c r="AY39" s="166" t="str">
        <f t="shared" si="26"/>
        <v/>
      </c>
      <c r="AZ39" s="27" t="str">
        <f t="shared" si="27"/>
        <v/>
      </c>
      <c r="BA39" s="174"/>
      <c r="BB39" s="89" t="str">
        <f t="shared" ca="1" si="28"/>
        <v/>
      </c>
      <c r="BC39" s="116" t="str">
        <f t="shared" ca="1" si="29"/>
        <v/>
      </c>
      <c r="BD39" s="117" t="str">
        <f t="shared" ca="1" si="30"/>
        <v/>
      </c>
      <c r="BE39" s="118" t="str">
        <f t="shared" ca="1" si="31"/>
        <v/>
      </c>
      <c r="BG39" s="28" t="str">
        <f t="shared" ca="1" si="12"/>
        <v/>
      </c>
    </row>
    <row r="40" spans="1:59" s="27" customFormat="1" ht="14.25" customHeight="1" x14ac:dyDescent="0.25">
      <c r="A40" s="76" t="str">
        <f t="shared" ca="1" si="13"/>
        <v/>
      </c>
      <c r="B40" s="119"/>
      <c r="C40" s="119"/>
      <c r="D40" s="119"/>
      <c r="E40" s="119"/>
      <c r="F40" s="119"/>
      <c r="G40" s="119" t="s">
        <v>155</v>
      </c>
      <c r="H40" s="119"/>
      <c r="I40" s="119"/>
      <c r="J40" s="119"/>
      <c r="L40" s="120"/>
      <c r="M40" s="213" t="str">
        <f t="shared" si="0"/>
        <v/>
      </c>
      <c r="N40" s="121"/>
      <c r="O40" s="121"/>
      <c r="Y40" s="207"/>
      <c r="Z40" s="91"/>
      <c r="AB40" s="172"/>
      <c r="AC40" s="173"/>
      <c r="AD40" s="91">
        <f t="shared" si="32"/>
        <v>-1</v>
      </c>
      <c r="AE40" s="27">
        <f t="shared" si="32"/>
        <v>-1</v>
      </c>
      <c r="AF40" s="27">
        <f t="shared" si="32"/>
        <v>-1</v>
      </c>
      <c r="AG40" s="91"/>
      <c r="AJ40" s="91"/>
      <c r="AM40" s="207">
        <f t="shared" si="15"/>
        <v>5</v>
      </c>
      <c r="AN40" s="27" t="str">
        <f>IF($AM41&gt;$AM40, IFERROR(MATCH($AM40, $AM41:$AM$146, 0)-1, ROW($AN$146)-ROW()), "")</f>
        <v/>
      </c>
      <c r="AO40" s="91" t="str">
        <f t="shared" ca="1" si="16"/>
        <v/>
      </c>
      <c r="AP40" s="27" t="str">
        <f t="shared" ca="1" si="17"/>
        <v/>
      </c>
      <c r="AQ40" s="87" t="str">
        <f t="shared" ca="1" si="18"/>
        <v/>
      </c>
      <c r="AR40" s="27" t="str">
        <f t="shared" ca="1" si="19"/>
        <v/>
      </c>
      <c r="AS40" s="83" t="str">
        <f t="shared" si="20"/>
        <v/>
      </c>
      <c r="AT40" s="30" t="str">
        <f t="shared" si="21"/>
        <v/>
      </c>
      <c r="AU40" s="85" t="str">
        <f t="shared" si="22"/>
        <v/>
      </c>
      <c r="AV40" s="30" t="str">
        <f t="shared" si="23"/>
        <v/>
      </c>
      <c r="AW40" s="87" t="str">
        <f t="shared" ca="1" si="24"/>
        <v/>
      </c>
      <c r="AX40" s="27" t="str">
        <f t="shared" ca="1" si="25"/>
        <v/>
      </c>
      <c r="AY40" s="166" t="str">
        <f t="shared" si="26"/>
        <v/>
      </c>
      <c r="AZ40" s="27" t="str">
        <f t="shared" si="27"/>
        <v/>
      </c>
      <c r="BA40" s="174"/>
      <c r="BB40" s="89" t="str">
        <f t="shared" ca="1" si="28"/>
        <v/>
      </c>
      <c r="BC40" s="116" t="str">
        <f t="shared" ca="1" si="29"/>
        <v/>
      </c>
      <c r="BD40" s="117" t="str">
        <f t="shared" ca="1" si="30"/>
        <v/>
      </c>
      <c r="BE40" s="118" t="str">
        <f t="shared" ca="1" si="31"/>
        <v/>
      </c>
      <c r="BG40" s="28" t="str">
        <f t="shared" ca="1" si="12"/>
        <v/>
      </c>
    </row>
    <row r="41" spans="1:59" s="27" customFormat="1" ht="14.25" customHeight="1" x14ac:dyDescent="0.25">
      <c r="A41" s="76" t="str">
        <f t="shared" ca="1" si="13"/>
        <v/>
      </c>
      <c r="B41" s="119"/>
      <c r="C41" s="119"/>
      <c r="D41" s="119"/>
      <c r="E41" s="119"/>
      <c r="F41" s="119"/>
      <c r="G41" s="119" t="s">
        <v>156</v>
      </c>
      <c r="H41" s="119"/>
      <c r="I41" s="119"/>
      <c r="J41" s="119"/>
      <c r="L41" s="120"/>
      <c r="M41" s="213" t="str">
        <f t="shared" si="0"/>
        <v/>
      </c>
      <c r="N41" s="121"/>
      <c r="O41" s="121"/>
      <c r="Y41" s="207"/>
      <c r="Z41" s="91"/>
      <c r="AB41" s="172"/>
      <c r="AC41" s="173"/>
      <c r="AD41" s="91">
        <f t="shared" si="32"/>
        <v>-1</v>
      </c>
      <c r="AE41" s="27">
        <f t="shared" si="32"/>
        <v>-1</v>
      </c>
      <c r="AF41" s="27">
        <f t="shared" si="32"/>
        <v>-1</v>
      </c>
      <c r="AG41" s="91"/>
      <c r="AJ41" s="91"/>
      <c r="AM41" s="207">
        <f t="shared" si="15"/>
        <v>5</v>
      </c>
      <c r="AN41" s="27" t="str">
        <f>IF($AM42&gt;$AM41, IFERROR(MATCH($AM41, $AM42:$AM$146, 0)-1, ROW($AN$146)-ROW()), "")</f>
        <v/>
      </c>
      <c r="AO41" s="91" t="str">
        <f t="shared" ca="1" si="16"/>
        <v/>
      </c>
      <c r="AP41" s="27" t="str">
        <f t="shared" ca="1" si="17"/>
        <v/>
      </c>
      <c r="AQ41" s="87" t="str">
        <f t="shared" ca="1" si="18"/>
        <v/>
      </c>
      <c r="AR41" s="27" t="str">
        <f t="shared" ca="1" si="19"/>
        <v/>
      </c>
      <c r="AS41" s="83" t="str">
        <f t="shared" si="20"/>
        <v/>
      </c>
      <c r="AT41" s="30" t="str">
        <f t="shared" si="21"/>
        <v/>
      </c>
      <c r="AU41" s="85" t="str">
        <f t="shared" si="22"/>
        <v/>
      </c>
      <c r="AV41" s="30" t="str">
        <f t="shared" si="23"/>
        <v/>
      </c>
      <c r="AW41" s="87" t="str">
        <f t="shared" ca="1" si="24"/>
        <v/>
      </c>
      <c r="AX41" s="27" t="str">
        <f t="shared" ca="1" si="25"/>
        <v/>
      </c>
      <c r="AY41" s="166" t="str">
        <f t="shared" si="26"/>
        <v/>
      </c>
      <c r="AZ41" s="27" t="str">
        <f t="shared" si="27"/>
        <v/>
      </c>
      <c r="BA41" s="174"/>
      <c r="BB41" s="89" t="str">
        <f t="shared" ca="1" si="28"/>
        <v/>
      </c>
      <c r="BC41" s="116" t="str">
        <f t="shared" ca="1" si="29"/>
        <v/>
      </c>
      <c r="BD41" s="117" t="str">
        <f t="shared" ca="1" si="30"/>
        <v/>
      </c>
      <c r="BE41" s="118" t="str">
        <f t="shared" ca="1" si="31"/>
        <v/>
      </c>
      <c r="BG41" s="28" t="str">
        <f t="shared" ca="1" si="12"/>
        <v/>
      </c>
    </row>
    <row r="42" spans="1:59" s="27" customFormat="1" ht="14.25" customHeight="1" x14ac:dyDescent="0.25">
      <c r="A42" s="76" t="str">
        <f t="shared" ca="1" si="13"/>
        <v/>
      </c>
      <c r="B42" s="119"/>
      <c r="C42" s="119"/>
      <c r="D42" s="119"/>
      <c r="E42" s="119"/>
      <c r="F42" s="119"/>
      <c r="G42" s="119" t="s">
        <v>157</v>
      </c>
      <c r="H42" s="119"/>
      <c r="I42" s="119"/>
      <c r="J42" s="119"/>
      <c r="L42" s="120"/>
      <c r="M42" s="213" t="str">
        <f t="shared" si="0"/>
        <v/>
      </c>
      <c r="N42" s="121"/>
      <c r="O42" s="121"/>
      <c r="Y42" s="207"/>
      <c r="Z42" s="91"/>
      <c r="AB42" s="172"/>
      <c r="AC42" s="173"/>
      <c r="AD42" s="91">
        <f t="shared" si="32"/>
        <v>-1</v>
      </c>
      <c r="AE42" s="27">
        <f t="shared" si="32"/>
        <v>-1</v>
      </c>
      <c r="AF42" s="27">
        <f t="shared" si="32"/>
        <v>-1</v>
      </c>
      <c r="AG42" s="91"/>
      <c r="AJ42" s="91"/>
      <c r="AM42" s="207">
        <f t="shared" si="15"/>
        <v>5</v>
      </c>
      <c r="AN42" s="27" t="str">
        <f>IF($AM43&gt;$AM42, IFERROR(MATCH($AM42, $AM43:$AM$146, 0)-1, ROW($AN$146)-ROW()), "")</f>
        <v/>
      </c>
      <c r="AO42" s="91" t="str">
        <f t="shared" ca="1" si="16"/>
        <v/>
      </c>
      <c r="AP42" s="27" t="str">
        <f t="shared" ca="1" si="17"/>
        <v/>
      </c>
      <c r="AQ42" s="87" t="str">
        <f t="shared" ca="1" si="18"/>
        <v/>
      </c>
      <c r="AR42" s="27" t="str">
        <f t="shared" ca="1" si="19"/>
        <v/>
      </c>
      <c r="AS42" s="83" t="str">
        <f t="shared" si="20"/>
        <v/>
      </c>
      <c r="AT42" s="30" t="str">
        <f t="shared" si="21"/>
        <v/>
      </c>
      <c r="AU42" s="85" t="str">
        <f t="shared" si="22"/>
        <v/>
      </c>
      <c r="AV42" s="30" t="str">
        <f t="shared" si="23"/>
        <v/>
      </c>
      <c r="AW42" s="87" t="str">
        <f t="shared" ca="1" si="24"/>
        <v/>
      </c>
      <c r="AX42" s="27" t="str">
        <f t="shared" ca="1" si="25"/>
        <v/>
      </c>
      <c r="AY42" s="166" t="str">
        <f t="shared" si="26"/>
        <v/>
      </c>
      <c r="AZ42" s="27" t="str">
        <f t="shared" si="27"/>
        <v/>
      </c>
      <c r="BA42" s="174"/>
      <c r="BB42" s="89" t="str">
        <f t="shared" ca="1" si="28"/>
        <v/>
      </c>
      <c r="BC42" s="116" t="str">
        <f t="shared" ca="1" si="29"/>
        <v/>
      </c>
      <c r="BD42" s="117" t="str">
        <f t="shared" ca="1" si="30"/>
        <v/>
      </c>
      <c r="BE42" s="118" t="str">
        <f t="shared" ca="1" si="31"/>
        <v/>
      </c>
      <c r="BG42" s="28" t="str">
        <f t="shared" ca="1" si="12"/>
        <v/>
      </c>
    </row>
    <row r="43" spans="1:59" s="27" customFormat="1" ht="14.25" customHeight="1" x14ac:dyDescent="0.25">
      <c r="A43" s="76" t="str">
        <f t="shared" ca="1" si="13"/>
        <v/>
      </c>
      <c r="B43" s="119"/>
      <c r="C43" s="119"/>
      <c r="D43" s="119"/>
      <c r="E43" s="119"/>
      <c r="F43" s="119"/>
      <c r="G43" s="119" t="s">
        <v>158</v>
      </c>
      <c r="H43" s="119"/>
      <c r="I43" s="119"/>
      <c r="J43" s="119"/>
      <c r="L43" s="120"/>
      <c r="M43" s="213" t="str">
        <f t="shared" si="0"/>
        <v/>
      </c>
      <c r="N43" s="121"/>
      <c r="O43" s="121"/>
      <c r="Y43" s="207"/>
      <c r="Z43" s="91"/>
      <c r="AB43" s="172"/>
      <c r="AC43" s="173"/>
      <c r="AD43" s="91">
        <f t="shared" si="32"/>
        <v>-1</v>
      </c>
      <c r="AE43" s="27">
        <f t="shared" si="32"/>
        <v>-1</v>
      </c>
      <c r="AF43" s="27">
        <f t="shared" si="32"/>
        <v>-1</v>
      </c>
      <c r="AG43" s="91"/>
      <c r="AJ43" s="91"/>
      <c r="AM43" s="207">
        <f t="shared" si="15"/>
        <v>5</v>
      </c>
      <c r="AN43" s="27" t="str">
        <f>IF($AM44&gt;$AM43, IFERROR(MATCH($AM43, $AM44:$AM$146, 0)-1, ROW($AN$146)-ROW()), "")</f>
        <v/>
      </c>
      <c r="AO43" s="91" t="str">
        <f t="shared" ca="1" si="16"/>
        <v/>
      </c>
      <c r="AP43" s="27" t="str">
        <f t="shared" ca="1" si="17"/>
        <v/>
      </c>
      <c r="AQ43" s="87" t="str">
        <f t="shared" ca="1" si="18"/>
        <v/>
      </c>
      <c r="AR43" s="27" t="str">
        <f t="shared" ca="1" si="19"/>
        <v/>
      </c>
      <c r="AS43" s="83" t="str">
        <f t="shared" si="20"/>
        <v/>
      </c>
      <c r="AT43" s="30" t="str">
        <f t="shared" si="21"/>
        <v/>
      </c>
      <c r="AU43" s="85" t="str">
        <f t="shared" si="22"/>
        <v/>
      </c>
      <c r="AV43" s="30" t="str">
        <f t="shared" si="23"/>
        <v/>
      </c>
      <c r="AW43" s="87" t="str">
        <f t="shared" ca="1" si="24"/>
        <v/>
      </c>
      <c r="AX43" s="27" t="str">
        <f t="shared" ca="1" si="25"/>
        <v/>
      </c>
      <c r="AY43" s="166" t="str">
        <f t="shared" si="26"/>
        <v/>
      </c>
      <c r="AZ43" s="27" t="str">
        <f t="shared" si="27"/>
        <v/>
      </c>
      <c r="BA43" s="174"/>
      <c r="BB43" s="89" t="str">
        <f t="shared" ca="1" si="28"/>
        <v/>
      </c>
      <c r="BC43" s="116" t="str">
        <f t="shared" ca="1" si="29"/>
        <v/>
      </c>
      <c r="BD43" s="117" t="str">
        <f t="shared" ca="1" si="30"/>
        <v/>
      </c>
      <c r="BE43" s="118" t="str">
        <f t="shared" ca="1" si="31"/>
        <v/>
      </c>
      <c r="BG43" s="28" t="str">
        <f t="shared" ca="1" si="12"/>
        <v/>
      </c>
    </row>
    <row r="44" spans="1:59" s="27" customFormat="1" ht="14.25" customHeight="1" x14ac:dyDescent="0.25">
      <c r="A44" s="76" t="str">
        <f t="shared" ca="1" si="13"/>
        <v/>
      </c>
      <c r="B44" s="119"/>
      <c r="C44" s="119"/>
      <c r="D44" s="119"/>
      <c r="E44" s="119"/>
      <c r="F44" s="119"/>
      <c r="G44" s="119" t="s">
        <v>159</v>
      </c>
      <c r="H44" s="119"/>
      <c r="I44" s="119"/>
      <c r="J44" s="119"/>
      <c r="L44" s="120"/>
      <c r="M44" s="213" t="str">
        <f t="shared" si="0"/>
        <v/>
      </c>
      <c r="N44" s="121"/>
      <c r="O44" s="121"/>
      <c r="Y44" s="207"/>
      <c r="Z44" s="91"/>
      <c r="AB44" s="172"/>
      <c r="AC44" s="173"/>
      <c r="AD44" s="91">
        <f t="shared" si="32"/>
        <v>-1</v>
      </c>
      <c r="AE44" s="27">
        <f t="shared" si="32"/>
        <v>-1</v>
      </c>
      <c r="AF44" s="27">
        <f t="shared" si="32"/>
        <v>-1</v>
      </c>
      <c r="AG44" s="91"/>
      <c r="AJ44" s="91"/>
      <c r="AM44" s="207">
        <f t="shared" si="15"/>
        <v>5</v>
      </c>
      <c r="AN44" s="27" t="str">
        <f>IF($AM45&gt;$AM44, IFERROR(MATCH($AM44, $AM45:$AM$146, 0)-1, ROW($AN$146)-ROW()), "")</f>
        <v/>
      </c>
      <c r="AO44" s="91" t="str">
        <f t="shared" ca="1" si="16"/>
        <v/>
      </c>
      <c r="AP44" s="27" t="str">
        <f t="shared" ca="1" si="17"/>
        <v/>
      </c>
      <c r="AQ44" s="87" t="str">
        <f t="shared" ca="1" si="18"/>
        <v/>
      </c>
      <c r="AR44" s="27" t="str">
        <f t="shared" ca="1" si="19"/>
        <v/>
      </c>
      <c r="AS44" s="83" t="str">
        <f t="shared" si="20"/>
        <v/>
      </c>
      <c r="AT44" s="30" t="str">
        <f t="shared" si="21"/>
        <v/>
      </c>
      <c r="AU44" s="85" t="str">
        <f t="shared" si="22"/>
        <v/>
      </c>
      <c r="AV44" s="30" t="str">
        <f t="shared" si="23"/>
        <v/>
      </c>
      <c r="AW44" s="87" t="str">
        <f t="shared" ca="1" si="24"/>
        <v/>
      </c>
      <c r="AX44" s="27" t="str">
        <f t="shared" ca="1" si="25"/>
        <v/>
      </c>
      <c r="AY44" s="166" t="str">
        <f t="shared" si="26"/>
        <v/>
      </c>
      <c r="AZ44" s="27" t="str">
        <f t="shared" si="27"/>
        <v/>
      </c>
      <c r="BA44" s="174"/>
      <c r="BB44" s="89" t="str">
        <f t="shared" ca="1" si="28"/>
        <v/>
      </c>
      <c r="BC44" s="116" t="str">
        <f t="shared" ca="1" si="29"/>
        <v/>
      </c>
      <c r="BD44" s="117" t="str">
        <f t="shared" ca="1" si="30"/>
        <v/>
      </c>
      <c r="BE44" s="118" t="str">
        <f t="shared" ca="1" si="31"/>
        <v/>
      </c>
      <c r="BG44" s="28" t="str">
        <f t="shared" ca="1" si="12"/>
        <v/>
      </c>
    </row>
    <row r="45" spans="1:59" s="27" customFormat="1" ht="14.25" customHeight="1" x14ac:dyDescent="0.25">
      <c r="A45" s="76" t="str">
        <f t="shared" ca="1" si="13"/>
        <v/>
      </c>
      <c r="B45" s="119"/>
      <c r="C45" s="119" t="s">
        <v>35</v>
      </c>
      <c r="D45" s="119" t="s">
        <v>35</v>
      </c>
      <c r="E45" s="119" t="s">
        <v>35</v>
      </c>
      <c r="F45" s="119" t="s">
        <v>292</v>
      </c>
      <c r="G45" s="119"/>
      <c r="H45" s="119"/>
      <c r="I45" s="119"/>
      <c r="J45" s="119"/>
      <c r="L45" s="120">
        <v>7333</v>
      </c>
      <c r="M45" s="213">
        <f t="shared" si="0"/>
        <v>0</v>
      </c>
      <c r="N45" s="121">
        <f>SUM(N46:N51)</f>
        <v>0</v>
      </c>
      <c r="O45" s="121">
        <f>SUM(O46:O51)</f>
        <v>0</v>
      </c>
      <c r="Y45" s="207"/>
      <c r="Z45" s="91"/>
      <c r="AB45" s="172"/>
      <c r="AC45" s="173"/>
      <c r="AD45" s="91">
        <f t="shared" si="32"/>
        <v>-1</v>
      </c>
      <c r="AE45" s="27">
        <f t="shared" si="32"/>
        <v>-1</v>
      </c>
      <c r="AF45" s="27">
        <f t="shared" si="32"/>
        <v>-1</v>
      </c>
      <c r="AG45" s="91"/>
      <c r="AJ45" s="91"/>
      <c r="AM45" s="207">
        <f t="shared" si="15"/>
        <v>4</v>
      </c>
      <c r="AN45" s="27">
        <f>IF($AM46&gt;$AM45, IFERROR(MATCH($AM45, $AM46:$AM$146, 0)-1, ROW($AN$146)-ROW()), "")</f>
        <v>6</v>
      </c>
      <c r="AO45" s="91" t="str">
        <f t="shared" ca="1" si="16"/>
        <v/>
      </c>
      <c r="AP45" s="27" t="str">
        <f t="shared" ca="1" si="17"/>
        <v/>
      </c>
      <c r="AQ45" s="87" t="str">
        <f t="shared" ca="1" si="18"/>
        <v/>
      </c>
      <c r="AR45" s="27" t="str">
        <f t="shared" ca="1" si="19"/>
        <v/>
      </c>
      <c r="AS45" s="83" t="str">
        <f t="shared" si="20"/>
        <v/>
      </c>
      <c r="AT45" s="30" t="str">
        <f t="shared" si="21"/>
        <v/>
      </c>
      <c r="AU45" s="85" t="str">
        <f t="shared" si="22"/>
        <v/>
      </c>
      <c r="AV45" s="30" t="str">
        <f t="shared" si="23"/>
        <v/>
      </c>
      <c r="AW45" s="87" t="str">
        <f t="shared" ca="1" si="24"/>
        <v/>
      </c>
      <c r="AX45" s="27" t="str">
        <f t="shared" ca="1" si="25"/>
        <v/>
      </c>
      <c r="AY45" s="166" t="str">
        <f t="shared" si="26"/>
        <v/>
      </c>
      <c r="AZ45" s="27" t="str">
        <f t="shared" si="27"/>
        <v/>
      </c>
      <c r="BA45" s="174"/>
      <c r="BB45" s="89" t="str">
        <f t="shared" ca="1" si="28"/>
        <v/>
      </c>
      <c r="BC45" s="116" t="str">
        <f t="shared" ca="1" si="29"/>
        <v/>
      </c>
      <c r="BD45" s="117" t="str">
        <f t="shared" ca="1" si="30"/>
        <v/>
      </c>
      <c r="BE45" s="118" t="str">
        <f t="shared" ca="1" si="31"/>
        <v/>
      </c>
      <c r="BG45" s="28" t="str">
        <f t="shared" ca="1" si="12"/>
        <v/>
      </c>
    </row>
    <row r="46" spans="1:59" s="27" customFormat="1" ht="14.25" customHeight="1" x14ac:dyDescent="0.25">
      <c r="A46" s="76" t="str">
        <f t="shared" ca="1" si="13"/>
        <v/>
      </c>
      <c r="B46" s="119"/>
      <c r="C46" s="119" t="s">
        <v>35</v>
      </c>
      <c r="D46" s="119" t="s">
        <v>35</v>
      </c>
      <c r="E46" s="119" t="s">
        <v>35</v>
      </c>
      <c r="F46" s="119" t="s">
        <v>35</v>
      </c>
      <c r="G46" s="119" t="s">
        <v>109</v>
      </c>
      <c r="H46" s="119"/>
      <c r="I46" s="119"/>
      <c r="J46" s="119"/>
      <c r="L46" s="120">
        <v>73330</v>
      </c>
      <c r="M46" s="213" t="str">
        <f t="shared" si="0"/>
        <v/>
      </c>
      <c r="N46" s="121"/>
      <c r="O46" s="121"/>
      <c r="Y46" s="207"/>
      <c r="Z46" s="91"/>
      <c r="AB46" s="172"/>
      <c r="AC46" s="173"/>
      <c r="AD46" s="91">
        <f t="shared" si="32"/>
        <v>-1</v>
      </c>
      <c r="AE46" s="27">
        <f t="shared" si="32"/>
        <v>-1</v>
      </c>
      <c r="AF46" s="27">
        <f t="shared" si="32"/>
        <v>-1</v>
      </c>
      <c r="AG46" s="91"/>
      <c r="AJ46" s="91"/>
      <c r="AM46" s="207">
        <f t="shared" si="15"/>
        <v>5</v>
      </c>
      <c r="AN46" s="27" t="str">
        <f>IF($AM47&gt;$AM46, IFERROR(MATCH($AM46, $AM47:$AM$146, 0)-1, ROW($AN$146)-ROW()), "")</f>
        <v/>
      </c>
      <c r="AO46" s="91" t="str">
        <f t="shared" ca="1" si="16"/>
        <v/>
      </c>
      <c r="AP46" s="27" t="str">
        <f t="shared" ca="1" si="17"/>
        <v/>
      </c>
      <c r="AQ46" s="87" t="str">
        <f t="shared" ca="1" si="18"/>
        <v/>
      </c>
      <c r="AR46" s="27" t="str">
        <f t="shared" ca="1" si="19"/>
        <v/>
      </c>
      <c r="AS46" s="83" t="str">
        <f t="shared" si="20"/>
        <v/>
      </c>
      <c r="AT46" s="30" t="str">
        <f t="shared" si="21"/>
        <v/>
      </c>
      <c r="AU46" s="85" t="str">
        <f t="shared" si="22"/>
        <v/>
      </c>
      <c r="AV46" s="30" t="str">
        <f t="shared" si="23"/>
        <v/>
      </c>
      <c r="AW46" s="87" t="str">
        <f t="shared" ca="1" si="24"/>
        <v/>
      </c>
      <c r="AX46" s="27" t="str">
        <f t="shared" ca="1" si="25"/>
        <v/>
      </c>
      <c r="AY46" s="166" t="str">
        <f t="shared" si="26"/>
        <v/>
      </c>
      <c r="AZ46" s="27" t="str">
        <f t="shared" si="27"/>
        <v/>
      </c>
      <c r="BA46" s="174"/>
      <c r="BB46" s="89" t="str">
        <f t="shared" ca="1" si="28"/>
        <v/>
      </c>
      <c r="BC46" s="116" t="str">
        <f t="shared" ca="1" si="29"/>
        <v/>
      </c>
      <c r="BD46" s="117" t="str">
        <f t="shared" ca="1" si="30"/>
        <v/>
      </c>
      <c r="BE46" s="118" t="str">
        <f t="shared" ca="1" si="31"/>
        <v/>
      </c>
      <c r="BG46" s="28" t="str">
        <f t="shared" ca="1" si="12"/>
        <v/>
      </c>
    </row>
    <row r="47" spans="1:59" s="27" customFormat="1" ht="14.25" customHeight="1" x14ac:dyDescent="0.25">
      <c r="A47" s="76" t="str">
        <f t="shared" ca="1" si="13"/>
        <v/>
      </c>
      <c r="B47" s="119"/>
      <c r="C47" s="119" t="s">
        <v>35</v>
      </c>
      <c r="D47" s="119" t="s">
        <v>35</v>
      </c>
      <c r="E47" s="119" t="s">
        <v>35</v>
      </c>
      <c r="F47" s="119" t="s">
        <v>35</v>
      </c>
      <c r="G47" s="119" t="s">
        <v>110</v>
      </c>
      <c r="H47" s="119"/>
      <c r="I47" s="119"/>
      <c r="J47" s="119"/>
      <c r="L47" s="120">
        <v>73331</v>
      </c>
      <c r="M47" s="213" t="str">
        <f t="shared" si="0"/>
        <v/>
      </c>
      <c r="N47" s="121"/>
      <c r="O47" s="121"/>
      <c r="Y47" s="207"/>
      <c r="Z47" s="91"/>
      <c r="AB47" s="172"/>
      <c r="AC47" s="173"/>
      <c r="AD47" s="91">
        <f t="shared" si="32"/>
        <v>-1</v>
      </c>
      <c r="AE47" s="27">
        <f t="shared" si="32"/>
        <v>-1</v>
      </c>
      <c r="AF47" s="27">
        <f t="shared" si="32"/>
        <v>-1</v>
      </c>
      <c r="AG47" s="91"/>
      <c r="AJ47" s="91"/>
      <c r="AM47" s="207">
        <f t="shared" si="15"/>
        <v>5</v>
      </c>
      <c r="AN47" s="27" t="str">
        <f>IF($AM48&gt;$AM47, IFERROR(MATCH($AM47, $AM48:$AM$146, 0)-1, ROW($AN$146)-ROW()), "")</f>
        <v/>
      </c>
      <c r="AO47" s="91" t="str">
        <f t="shared" ca="1" si="16"/>
        <v/>
      </c>
      <c r="AP47" s="27" t="str">
        <f t="shared" ca="1" si="17"/>
        <v/>
      </c>
      <c r="AQ47" s="87" t="str">
        <f t="shared" ca="1" si="18"/>
        <v/>
      </c>
      <c r="AR47" s="27" t="str">
        <f t="shared" ca="1" si="19"/>
        <v/>
      </c>
      <c r="AS47" s="83" t="str">
        <f t="shared" si="20"/>
        <v/>
      </c>
      <c r="AT47" s="30" t="str">
        <f t="shared" si="21"/>
        <v/>
      </c>
      <c r="AU47" s="85" t="str">
        <f t="shared" si="22"/>
        <v/>
      </c>
      <c r="AV47" s="30" t="str">
        <f t="shared" si="23"/>
        <v/>
      </c>
      <c r="AW47" s="87" t="str">
        <f t="shared" ca="1" si="24"/>
        <v/>
      </c>
      <c r="AX47" s="27" t="str">
        <f t="shared" ca="1" si="25"/>
        <v/>
      </c>
      <c r="AY47" s="166" t="str">
        <f t="shared" si="26"/>
        <v/>
      </c>
      <c r="AZ47" s="27" t="str">
        <f t="shared" si="27"/>
        <v/>
      </c>
      <c r="BA47" s="174"/>
      <c r="BB47" s="89" t="str">
        <f t="shared" ca="1" si="28"/>
        <v/>
      </c>
      <c r="BC47" s="116" t="str">
        <f t="shared" ca="1" si="29"/>
        <v/>
      </c>
      <c r="BD47" s="117" t="str">
        <f t="shared" ca="1" si="30"/>
        <v/>
      </c>
      <c r="BE47" s="118" t="str">
        <f t="shared" ca="1" si="31"/>
        <v/>
      </c>
      <c r="BG47" s="28" t="str">
        <f t="shared" ca="1" si="12"/>
        <v/>
      </c>
    </row>
    <row r="48" spans="1:59" s="27" customFormat="1" ht="14.25" customHeight="1" x14ac:dyDescent="0.25">
      <c r="A48" s="76" t="str">
        <f t="shared" ca="1" si="13"/>
        <v/>
      </c>
      <c r="B48" s="119"/>
      <c r="C48" s="119" t="s">
        <v>35</v>
      </c>
      <c r="D48" s="119" t="s">
        <v>35</v>
      </c>
      <c r="E48" s="119" t="s">
        <v>35</v>
      </c>
      <c r="F48" s="119" t="s">
        <v>35</v>
      </c>
      <c r="G48" s="119" t="s">
        <v>111</v>
      </c>
      <c r="H48" s="119"/>
      <c r="I48" s="119"/>
      <c r="J48" s="119"/>
      <c r="L48" s="120">
        <v>73332</v>
      </c>
      <c r="M48" s="213" t="str">
        <f t="shared" si="0"/>
        <v/>
      </c>
      <c r="N48" s="121"/>
      <c r="O48" s="121"/>
      <c r="Y48" s="207"/>
      <c r="Z48" s="91"/>
      <c r="AB48" s="172"/>
      <c r="AC48" s="173"/>
      <c r="AD48" s="91">
        <f t="shared" si="32"/>
        <v>-1</v>
      </c>
      <c r="AE48" s="27">
        <f t="shared" si="32"/>
        <v>-1</v>
      </c>
      <c r="AF48" s="27">
        <f t="shared" si="32"/>
        <v>-1</v>
      </c>
      <c r="AG48" s="91"/>
      <c r="AJ48" s="91"/>
      <c r="AM48" s="207">
        <f t="shared" si="15"/>
        <v>5</v>
      </c>
      <c r="AN48" s="27" t="str">
        <f>IF($AM49&gt;$AM48, IFERROR(MATCH($AM48, $AM49:$AM$146, 0)-1, ROW($AN$146)-ROW()), "")</f>
        <v/>
      </c>
      <c r="AO48" s="91" t="str">
        <f t="shared" ca="1" si="16"/>
        <v/>
      </c>
      <c r="AP48" s="27" t="str">
        <f t="shared" ca="1" si="17"/>
        <v/>
      </c>
      <c r="AQ48" s="87" t="str">
        <f t="shared" ca="1" si="18"/>
        <v/>
      </c>
      <c r="AR48" s="27" t="str">
        <f t="shared" ca="1" si="19"/>
        <v/>
      </c>
      <c r="AS48" s="83" t="str">
        <f t="shared" si="20"/>
        <v/>
      </c>
      <c r="AT48" s="30" t="str">
        <f t="shared" si="21"/>
        <v/>
      </c>
      <c r="AU48" s="85" t="str">
        <f t="shared" si="22"/>
        <v/>
      </c>
      <c r="AV48" s="30" t="str">
        <f t="shared" si="23"/>
        <v/>
      </c>
      <c r="AW48" s="87" t="str">
        <f t="shared" ca="1" si="24"/>
        <v/>
      </c>
      <c r="AX48" s="27" t="str">
        <f t="shared" ca="1" si="25"/>
        <v/>
      </c>
      <c r="AY48" s="166" t="str">
        <f t="shared" si="26"/>
        <v/>
      </c>
      <c r="AZ48" s="27" t="str">
        <f t="shared" si="27"/>
        <v/>
      </c>
      <c r="BA48" s="174"/>
      <c r="BB48" s="89" t="str">
        <f t="shared" ca="1" si="28"/>
        <v/>
      </c>
      <c r="BC48" s="116" t="str">
        <f t="shared" ca="1" si="29"/>
        <v/>
      </c>
      <c r="BD48" s="117" t="str">
        <f t="shared" ca="1" si="30"/>
        <v/>
      </c>
      <c r="BE48" s="118" t="str">
        <f t="shared" ca="1" si="31"/>
        <v/>
      </c>
      <c r="BG48" s="28" t="str">
        <f t="shared" ca="1" si="12"/>
        <v/>
      </c>
    </row>
    <row r="49" spans="1:59" s="27" customFormat="1" ht="14.25" customHeight="1" x14ac:dyDescent="0.25">
      <c r="A49" s="76" t="str">
        <f t="shared" ca="1" si="13"/>
        <v/>
      </c>
      <c r="B49" s="119"/>
      <c r="C49" s="119" t="s">
        <v>35</v>
      </c>
      <c r="D49" s="119" t="s">
        <v>35</v>
      </c>
      <c r="E49" s="119" t="s">
        <v>35</v>
      </c>
      <c r="F49" s="119" t="s">
        <v>35</v>
      </c>
      <c r="G49" s="119" t="s">
        <v>170</v>
      </c>
      <c r="H49" s="119"/>
      <c r="I49" s="119"/>
      <c r="J49" s="119"/>
      <c r="L49" s="120">
        <v>73333</v>
      </c>
      <c r="M49" s="213" t="str">
        <f t="shared" si="0"/>
        <v/>
      </c>
      <c r="N49" s="121"/>
      <c r="O49" s="121"/>
      <c r="Y49" s="207"/>
      <c r="Z49" s="91"/>
      <c r="AB49" s="172"/>
      <c r="AC49" s="173"/>
      <c r="AD49" s="91">
        <f t="shared" si="32"/>
        <v>-1</v>
      </c>
      <c r="AE49" s="27">
        <f t="shared" si="32"/>
        <v>-1</v>
      </c>
      <c r="AF49" s="27">
        <f t="shared" si="32"/>
        <v>-1</v>
      </c>
      <c r="AG49" s="91"/>
      <c r="AJ49" s="91"/>
      <c r="AM49" s="207">
        <f t="shared" si="15"/>
        <v>5</v>
      </c>
      <c r="AN49" s="27" t="str">
        <f>IF($AM50&gt;$AM49, IFERROR(MATCH($AM49, $AM50:$AM$146, 0)-1, ROW($AN$146)-ROW()), "")</f>
        <v/>
      </c>
      <c r="AO49" s="91" t="str">
        <f t="shared" ca="1" si="16"/>
        <v/>
      </c>
      <c r="AP49" s="27" t="str">
        <f t="shared" ca="1" si="17"/>
        <v/>
      </c>
      <c r="AQ49" s="87" t="str">
        <f t="shared" ca="1" si="18"/>
        <v/>
      </c>
      <c r="AR49" s="27" t="str">
        <f t="shared" ca="1" si="19"/>
        <v/>
      </c>
      <c r="AS49" s="83" t="str">
        <f t="shared" si="20"/>
        <v/>
      </c>
      <c r="AT49" s="30" t="str">
        <f t="shared" si="21"/>
        <v/>
      </c>
      <c r="AU49" s="85" t="str">
        <f t="shared" si="22"/>
        <v/>
      </c>
      <c r="AV49" s="30" t="str">
        <f t="shared" si="23"/>
        <v/>
      </c>
      <c r="AW49" s="87" t="str">
        <f t="shared" ca="1" si="24"/>
        <v/>
      </c>
      <c r="AX49" s="27" t="str">
        <f t="shared" ca="1" si="25"/>
        <v/>
      </c>
      <c r="AY49" s="166" t="str">
        <f t="shared" si="26"/>
        <v/>
      </c>
      <c r="AZ49" s="27" t="str">
        <f t="shared" si="27"/>
        <v/>
      </c>
      <c r="BA49" s="174"/>
      <c r="BB49" s="89" t="str">
        <f t="shared" ca="1" si="28"/>
        <v/>
      </c>
      <c r="BC49" s="116" t="str">
        <f t="shared" ca="1" si="29"/>
        <v/>
      </c>
      <c r="BD49" s="117" t="str">
        <f t="shared" ca="1" si="30"/>
        <v/>
      </c>
      <c r="BE49" s="118" t="str">
        <f t="shared" ca="1" si="31"/>
        <v/>
      </c>
      <c r="BG49" s="28" t="str">
        <f t="shared" ca="1" si="12"/>
        <v/>
      </c>
    </row>
    <row r="50" spans="1:59" s="27" customFormat="1" ht="14.25" customHeight="1" x14ac:dyDescent="0.25">
      <c r="A50" s="76" t="str">
        <f t="shared" ca="1" si="13"/>
        <v/>
      </c>
      <c r="B50" s="119"/>
      <c r="C50" s="119" t="s">
        <v>35</v>
      </c>
      <c r="D50" s="119" t="s">
        <v>35</v>
      </c>
      <c r="E50" s="119" t="s">
        <v>35</v>
      </c>
      <c r="F50" s="119" t="s">
        <v>35</v>
      </c>
      <c r="G50" s="119" t="s">
        <v>112</v>
      </c>
      <c r="H50" s="119"/>
      <c r="I50" s="119"/>
      <c r="J50" s="119"/>
      <c r="L50" s="120">
        <v>73334</v>
      </c>
      <c r="M50" s="213" t="str">
        <f t="shared" si="0"/>
        <v/>
      </c>
      <c r="N50" s="121"/>
      <c r="O50" s="121"/>
      <c r="Y50" s="207"/>
      <c r="Z50" s="91"/>
      <c r="AB50" s="172"/>
      <c r="AC50" s="173"/>
      <c r="AD50" s="91">
        <f t="shared" si="32"/>
        <v>-1</v>
      </c>
      <c r="AE50" s="27">
        <f t="shared" si="32"/>
        <v>-1</v>
      </c>
      <c r="AF50" s="27">
        <f t="shared" si="32"/>
        <v>-1</v>
      </c>
      <c r="AG50" s="91"/>
      <c r="AJ50" s="91"/>
      <c r="AM50" s="207">
        <f t="shared" si="15"/>
        <v>5</v>
      </c>
      <c r="AN50" s="27" t="str">
        <f>IF($AM51&gt;$AM50, IFERROR(MATCH($AM50, $AM51:$AM$146, 0)-1, ROW($AN$146)-ROW()), "")</f>
        <v/>
      </c>
      <c r="AO50" s="91" t="str">
        <f t="shared" ca="1" si="16"/>
        <v/>
      </c>
      <c r="AP50" s="27" t="str">
        <f t="shared" ca="1" si="17"/>
        <v/>
      </c>
      <c r="AQ50" s="87" t="str">
        <f t="shared" ca="1" si="18"/>
        <v/>
      </c>
      <c r="AR50" s="27" t="str">
        <f t="shared" ca="1" si="19"/>
        <v/>
      </c>
      <c r="AS50" s="83" t="str">
        <f t="shared" si="20"/>
        <v/>
      </c>
      <c r="AT50" s="30" t="str">
        <f t="shared" si="21"/>
        <v/>
      </c>
      <c r="AU50" s="85" t="str">
        <f t="shared" si="22"/>
        <v/>
      </c>
      <c r="AV50" s="30" t="str">
        <f t="shared" si="23"/>
        <v/>
      </c>
      <c r="AW50" s="87" t="str">
        <f t="shared" ca="1" si="24"/>
        <v/>
      </c>
      <c r="AX50" s="27" t="str">
        <f t="shared" ca="1" si="25"/>
        <v/>
      </c>
      <c r="AY50" s="166" t="str">
        <f t="shared" si="26"/>
        <v/>
      </c>
      <c r="AZ50" s="27" t="str">
        <f t="shared" si="27"/>
        <v/>
      </c>
      <c r="BA50" s="174"/>
      <c r="BB50" s="89" t="str">
        <f t="shared" ca="1" si="28"/>
        <v/>
      </c>
      <c r="BC50" s="116" t="str">
        <f t="shared" ca="1" si="29"/>
        <v/>
      </c>
      <c r="BD50" s="117" t="str">
        <f t="shared" ca="1" si="30"/>
        <v/>
      </c>
      <c r="BE50" s="118" t="str">
        <f t="shared" ca="1" si="31"/>
        <v/>
      </c>
      <c r="BG50" s="28" t="str">
        <f t="shared" ca="1" si="12"/>
        <v/>
      </c>
    </row>
    <row r="51" spans="1:59" s="27" customFormat="1" ht="14.25" customHeight="1" x14ac:dyDescent="0.25">
      <c r="A51" s="76" t="str">
        <f t="shared" ca="1" si="13"/>
        <v/>
      </c>
      <c r="B51" s="119"/>
      <c r="C51" s="119" t="s">
        <v>35</v>
      </c>
      <c r="D51" s="119" t="s">
        <v>35</v>
      </c>
      <c r="E51" s="119" t="s">
        <v>35</v>
      </c>
      <c r="F51" s="119" t="s">
        <v>35</v>
      </c>
      <c r="G51" s="119" t="s">
        <v>291</v>
      </c>
      <c r="H51" s="119"/>
      <c r="I51" s="119"/>
      <c r="J51" s="119"/>
      <c r="L51" s="120">
        <v>73338</v>
      </c>
      <c r="M51" s="213" t="str">
        <f t="shared" si="0"/>
        <v/>
      </c>
      <c r="N51" s="121"/>
      <c r="O51" s="121"/>
      <c r="Y51" s="207"/>
      <c r="Z51" s="91"/>
      <c r="AB51" s="172"/>
      <c r="AC51" s="173"/>
      <c r="AD51" s="91">
        <f t="shared" si="32"/>
        <v>-1</v>
      </c>
      <c r="AE51" s="27">
        <f t="shared" si="32"/>
        <v>-1</v>
      </c>
      <c r="AF51" s="27">
        <f t="shared" si="32"/>
        <v>-1</v>
      </c>
      <c r="AG51" s="91"/>
      <c r="AJ51" s="91"/>
      <c r="AM51" s="207">
        <f t="shared" si="15"/>
        <v>5</v>
      </c>
      <c r="AN51" s="27" t="str">
        <f>IF($AM52&gt;$AM51, IFERROR(MATCH($AM51, $AM52:$AM$146, 0)-1, ROW($AN$146)-ROW()), "")</f>
        <v/>
      </c>
      <c r="AO51" s="91" t="str">
        <f t="shared" ca="1" si="16"/>
        <v/>
      </c>
      <c r="AP51" s="27" t="str">
        <f t="shared" ca="1" si="17"/>
        <v/>
      </c>
      <c r="AQ51" s="87" t="str">
        <f t="shared" ca="1" si="18"/>
        <v/>
      </c>
      <c r="AR51" s="27" t="str">
        <f t="shared" ca="1" si="19"/>
        <v/>
      </c>
      <c r="AS51" s="83" t="str">
        <f t="shared" si="20"/>
        <v/>
      </c>
      <c r="AT51" s="30" t="str">
        <f t="shared" si="21"/>
        <v/>
      </c>
      <c r="AU51" s="85" t="str">
        <f t="shared" si="22"/>
        <v/>
      </c>
      <c r="AV51" s="30" t="str">
        <f t="shared" si="23"/>
        <v/>
      </c>
      <c r="AW51" s="87" t="str">
        <f t="shared" ca="1" si="24"/>
        <v/>
      </c>
      <c r="AX51" s="27" t="str">
        <f t="shared" ca="1" si="25"/>
        <v/>
      </c>
      <c r="AY51" s="166" t="str">
        <f t="shared" si="26"/>
        <v/>
      </c>
      <c r="AZ51" s="27" t="str">
        <f t="shared" si="27"/>
        <v/>
      </c>
      <c r="BA51" s="174"/>
      <c r="BB51" s="89" t="str">
        <f t="shared" ca="1" si="28"/>
        <v/>
      </c>
      <c r="BC51" s="116" t="str">
        <f t="shared" ca="1" si="29"/>
        <v/>
      </c>
      <c r="BD51" s="117" t="str">
        <f t="shared" ca="1" si="30"/>
        <v/>
      </c>
      <c r="BE51" s="118" t="str">
        <f t="shared" ca="1" si="31"/>
        <v/>
      </c>
      <c r="BG51" s="28" t="str">
        <f t="shared" ca="1" si="12"/>
        <v/>
      </c>
    </row>
    <row r="52" spans="1:59" s="27" customFormat="1" ht="14.25" customHeight="1" x14ac:dyDescent="0.25">
      <c r="A52" s="76" t="str">
        <f t="shared" ca="1" si="13"/>
        <v/>
      </c>
      <c r="B52" s="119"/>
      <c r="C52" s="119" t="s">
        <v>35</v>
      </c>
      <c r="D52" s="119" t="s">
        <v>35</v>
      </c>
      <c r="E52" s="119" t="s">
        <v>35</v>
      </c>
      <c r="F52" s="119" t="s">
        <v>113</v>
      </c>
      <c r="G52" s="119"/>
      <c r="H52" s="119"/>
      <c r="I52" s="119"/>
      <c r="J52" s="119"/>
      <c r="L52" s="120">
        <v>7334</v>
      </c>
      <c r="M52" s="213" t="str">
        <f t="shared" si="0"/>
        <v/>
      </c>
      <c r="N52" s="121"/>
      <c r="O52" s="121"/>
      <c r="Y52" s="207"/>
      <c r="Z52" s="91"/>
      <c r="AB52" s="172"/>
      <c r="AC52" s="173"/>
      <c r="AD52" s="91">
        <f t="shared" si="32"/>
        <v>-1</v>
      </c>
      <c r="AE52" s="27">
        <f t="shared" si="32"/>
        <v>-1</v>
      </c>
      <c r="AF52" s="27">
        <f t="shared" si="32"/>
        <v>-1</v>
      </c>
      <c r="AG52" s="91"/>
      <c r="AJ52" s="91"/>
      <c r="AM52" s="207">
        <f t="shared" si="15"/>
        <v>4</v>
      </c>
      <c r="AN52" s="27" t="str">
        <f>IF($AM53&gt;$AM52, IFERROR(MATCH($AM52, $AM53:$AM$146, 0)-1, ROW($AN$146)-ROW()), "")</f>
        <v/>
      </c>
      <c r="AO52" s="91" t="str">
        <f t="shared" ca="1" si="16"/>
        <v/>
      </c>
      <c r="AP52" s="27" t="str">
        <f t="shared" ca="1" si="17"/>
        <v/>
      </c>
      <c r="AQ52" s="87" t="str">
        <f t="shared" ca="1" si="18"/>
        <v/>
      </c>
      <c r="AR52" s="27" t="str">
        <f t="shared" ca="1" si="19"/>
        <v/>
      </c>
      <c r="AS52" s="83" t="str">
        <f t="shared" si="20"/>
        <v/>
      </c>
      <c r="AT52" s="30" t="str">
        <f t="shared" si="21"/>
        <v/>
      </c>
      <c r="AU52" s="85" t="str">
        <f t="shared" si="22"/>
        <v/>
      </c>
      <c r="AV52" s="30" t="str">
        <f t="shared" si="23"/>
        <v/>
      </c>
      <c r="AW52" s="87" t="str">
        <f t="shared" ca="1" si="24"/>
        <v/>
      </c>
      <c r="AX52" s="27" t="str">
        <f t="shared" ca="1" si="25"/>
        <v/>
      </c>
      <c r="AY52" s="166" t="str">
        <f t="shared" si="26"/>
        <v/>
      </c>
      <c r="AZ52" s="27" t="str">
        <f t="shared" si="27"/>
        <v/>
      </c>
      <c r="BA52" s="174"/>
      <c r="BB52" s="89" t="str">
        <f t="shared" ca="1" si="28"/>
        <v/>
      </c>
      <c r="BC52" s="116" t="str">
        <f t="shared" ca="1" si="29"/>
        <v/>
      </c>
      <c r="BD52" s="117" t="str">
        <f t="shared" ca="1" si="30"/>
        <v/>
      </c>
      <c r="BE52" s="118" t="str">
        <f t="shared" ca="1" si="31"/>
        <v/>
      </c>
      <c r="BG52" s="28" t="str">
        <f t="shared" ca="1" si="12"/>
        <v/>
      </c>
    </row>
    <row r="53" spans="1:59" s="27" customFormat="1" ht="14.25" customHeight="1" x14ac:dyDescent="0.25">
      <c r="A53" s="76" t="str">
        <f t="shared" ca="1" si="13"/>
        <v/>
      </c>
      <c r="B53" s="119"/>
      <c r="C53" s="119" t="s">
        <v>35</v>
      </c>
      <c r="D53" s="119" t="s">
        <v>35</v>
      </c>
      <c r="E53" s="119" t="s">
        <v>35</v>
      </c>
      <c r="F53" s="119" t="s">
        <v>114</v>
      </c>
      <c r="G53" s="119"/>
      <c r="H53" s="119"/>
      <c r="I53" s="119"/>
      <c r="J53" s="119"/>
      <c r="L53" s="120">
        <v>7335</v>
      </c>
      <c r="M53" s="213">
        <f t="shared" si="0"/>
        <v>0</v>
      </c>
      <c r="N53" s="121">
        <f>SUM(N54,N59:N66)</f>
        <v>0</v>
      </c>
      <c r="O53" s="121">
        <f>SUM(O54,O59:O66)</f>
        <v>0</v>
      </c>
      <c r="Y53" s="207"/>
      <c r="Z53" s="91"/>
      <c r="AB53" s="172"/>
      <c r="AC53" s="173"/>
      <c r="AD53" s="91">
        <f t="shared" si="32"/>
        <v>-1</v>
      </c>
      <c r="AE53" s="27">
        <f t="shared" si="32"/>
        <v>-1</v>
      </c>
      <c r="AF53" s="27">
        <f t="shared" si="32"/>
        <v>-1</v>
      </c>
      <c r="AG53" s="91"/>
      <c r="AJ53" s="91"/>
      <c r="AM53" s="207">
        <f t="shared" si="15"/>
        <v>4</v>
      </c>
      <c r="AN53" s="27">
        <f>IF($AM54&gt;$AM53, IFERROR(MATCH($AM53, $AM54:$AM$146, 0)-1, ROW($AN$146)-ROW()), "")</f>
        <v>13</v>
      </c>
      <c r="AO53" s="91" t="str">
        <f t="shared" ca="1" si="16"/>
        <v/>
      </c>
      <c r="AP53" s="27" t="str">
        <f t="shared" ca="1" si="17"/>
        <v/>
      </c>
      <c r="AQ53" s="87" t="str">
        <f t="shared" ca="1" si="18"/>
        <v/>
      </c>
      <c r="AR53" s="27" t="str">
        <f t="shared" ca="1" si="19"/>
        <v/>
      </c>
      <c r="AS53" s="83" t="str">
        <f t="shared" si="20"/>
        <v/>
      </c>
      <c r="AT53" s="30" t="str">
        <f t="shared" si="21"/>
        <v/>
      </c>
      <c r="AU53" s="85" t="str">
        <f t="shared" si="22"/>
        <v/>
      </c>
      <c r="AV53" s="30" t="str">
        <f t="shared" si="23"/>
        <v/>
      </c>
      <c r="AW53" s="87" t="str">
        <f t="shared" ca="1" si="24"/>
        <v/>
      </c>
      <c r="AX53" s="27" t="str">
        <f t="shared" ca="1" si="25"/>
        <v/>
      </c>
      <c r="AY53" s="166" t="str">
        <f t="shared" si="26"/>
        <v/>
      </c>
      <c r="AZ53" s="27" t="str">
        <f t="shared" si="27"/>
        <v/>
      </c>
      <c r="BA53" s="174"/>
      <c r="BB53" s="89" t="str">
        <f t="shared" ca="1" si="28"/>
        <v/>
      </c>
      <c r="BC53" s="116" t="str">
        <f t="shared" ca="1" si="29"/>
        <v/>
      </c>
      <c r="BD53" s="117" t="str">
        <f t="shared" ca="1" si="30"/>
        <v/>
      </c>
      <c r="BE53" s="118" t="str">
        <f t="shared" ca="1" si="31"/>
        <v/>
      </c>
      <c r="BG53" s="28" t="str">
        <f t="shared" ca="1" si="12"/>
        <v/>
      </c>
    </row>
    <row r="54" spans="1:59" s="27" customFormat="1" ht="14.25" customHeight="1" x14ac:dyDescent="0.25">
      <c r="A54" s="76" t="str">
        <f t="shared" ca="1" si="13"/>
        <v/>
      </c>
      <c r="B54" s="119"/>
      <c r="C54" s="119" t="s">
        <v>35</v>
      </c>
      <c r="D54" s="119" t="s">
        <v>35</v>
      </c>
      <c r="E54" s="119" t="s">
        <v>35</v>
      </c>
      <c r="F54" s="119" t="s">
        <v>35</v>
      </c>
      <c r="G54" s="119" t="s">
        <v>115</v>
      </c>
      <c r="H54" s="119"/>
      <c r="I54" s="119"/>
      <c r="J54" s="119"/>
      <c r="L54" s="120">
        <v>73350</v>
      </c>
      <c r="M54" s="213">
        <f t="shared" si="0"/>
        <v>0</v>
      </c>
      <c r="N54" s="121">
        <f>SUM(N55:N58)</f>
        <v>0</v>
      </c>
      <c r="O54" s="121">
        <f>SUM(O55:O58)</f>
        <v>0</v>
      </c>
      <c r="Y54" s="207"/>
      <c r="Z54" s="91"/>
      <c r="AB54" s="172"/>
      <c r="AC54" s="173"/>
      <c r="AD54" s="91">
        <f t="shared" si="32"/>
        <v>-1</v>
      </c>
      <c r="AE54" s="27">
        <f t="shared" si="32"/>
        <v>-1</v>
      </c>
      <c r="AF54" s="27">
        <f t="shared" si="32"/>
        <v>-1</v>
      </c>
      <c r="AG54" s="91"/>
      <c r="AJ54" s="91"/>
      <c r="AM54" s="207">
        <f t="shared" si="15"/>
        <v>5</v>
      </c>
      <c r="AN54" s="27">
        <f>IF($AM55&gt;$AM54, IFERROR(MATCH($AM54, $AM55:$AM$146, 0)-1, ROW($AN$146)-ROW()), "")</f>
        <v>4</v>
      </c>
      <c r="AO54" s="91" t="str">
        <f t="shared" ca="1" si="16"/>
        <v/>
      </c>
      <c r="AP54" s="27" t="str">
        <f t="shared" ca="1" si="17"/>
        <v/>
      </c>
      <c r="AQ54" s="87" t="str">
        <f t="shared" ca="1" si="18"/>
        <v/>
      </c>
      <c r="AR54" s="27" t="str">
        <f t="shared" ca="1" si="19"/>
        <v/>
      </c>
      <c r="AS54" s="83" t="str">
        <f t="shared" si="20"/>
        <v/>
      </c>
      <c r="AT54" s="30" t="str">
        <f t="shared" si="21"/>
        <v/>
      </c>
      <c r="AU54" s="85" t="str">
        <f t="shared" si="22"/>
        <v/>
      </c>
      <c r="AV54" s="30" t="str">
        <f t="shared" si="23"/>
        <v/>
      </c>
      <c r="AW54" s="87" t="str">
        <f t="shared" ca="1" si="24"/>
        <v/>
      </c>
      <c r="AX54" s="27" t="str">
        <f t="shared" ca="1" si="25"/>
        <v/>
      </c>
      <c r="AY54" s="166" t="str">
        <f t="shared" si="26"/>
        <v/>
      </c>
      <c r="AZ54" s="27" t="str">
        <f t="shared" si="27"/>
        <v/>
      </c>
      <c r="BA54" s="174"/>
      <c r="BB54" s="89" t="str">
        <f t="shared" ca="1" si="28"/>
        <v/>
      </c>
      <c r="BC54" s="116" t="str">
        <f t="shared" ca="1" si="29"/>
        <v/>
      </c>
      <c r="BD54" s="117" t="str">
        <f t="shared" ca="1" si="30"/>
        <v/>
      </c>
      <c r="BE54" s="118" t="str">
        <f t="shared" ca="1" si="31"/>
        <v/>
      </c>
      <c r="BG54" s="28" t="str">
        <f t="shared" ca="1" si="12"/>
        <v/>
      </c>
    </row>
    <row r="55" spans="1:59" s="27" customFormat="1" ht="14.25" customHeight="1" x14ac:dyDescent="0.25">
      <c r="A55" s="76" t="str">
        <f t="shared" ca="1" si="13"/>
        <v/>
      </c>
      <c r="B55" s="119"/>
      <c r="C55" s="119" t="s">
        <v>35</v>
      </c>
      <c r="D55" s="119" t="s">
        <v>35</v>
      </c>
      <c r="E55" s="119" t="s">
        <v>35</v>
      </c>
      <c r="F55" s="119" t="s">
        <v>35</v>
      </c>
      <c r="G55" s="119" t="s">
        <v>35</v>
      </c>
      <c r="H55" s="119" t="s">
        <v>116</v>
      </c>
      <c r="I55" s="119"/>
      <c r="J55" s="119"/>
      <c r="L55" s="120">
        <v>733500</v>
      </c>
      <c r="M55" s="213" t="str">
        <f t="shared" si="0"/>
        <v/>
      </c>
      <c r="N55" s="121"/>
      <c r="O55" s="121"/>
      <c r="Y55" s="207"/>
      <c r="Z55" s="91"/>
      <c r="AB55" s="172"/>
      <c r="AC55" s="173"/>
      <c r="AD55" s="91">
        <f t="shared" si="32"/>
        <v>-1</v>
      </c>
      <c r="AE55" s="27">
        <f t="shared" si="32"/>
        <v>-1</v>
      </c>
      <c r="AF55" s="27">
        <f t="shared" si="32"/>
        <v>-1</v>
      </c>
      <c r="AG55" s="91"/>
      <c r="AJ55" s="91"/>
      <c r="AM55" s="207">
        <f t="shared" si="15"/>
        <v>6</v>
      </c>
      <c r="AN55" s="27" t="str">
        <f>IF($AM56&gt;$AM55, IFERROR(MATCH($AM55, $AM56:$AM$146, 0)-1, ROW($AN$146)-ROW()), "")</f>
        <v/>
      </c>
      <c r="AO55" s="91" t="str">
        <f t="shared" ca="1" si="16"/>
        <v/>
      </c>
      <c r="AP55" s="27" t="str">
        <f t="shared" ca="1" si="17"/>
        <v/>
      </c>
      <c r="AQ55" s="87" t="str">
        <f t="shared" ca="1" si="18"/>
        <v/>
      </c>
      <c r="AR55" s="27" t="str">
        <f t="shared" ca="1" si="19"/>
        <v/>
      </c>
      <c r="AS55" s="83" t="str">
        <f t="shared" si="20"/>
        <v/>
      </c>
      <c r="AT55" s="30" t="str">
        <f t="shared" si="21"/>
        <v/>
      </c>
      <c r="AU55" s="85" t="str">
        <f t="shared" si="22"/>
        <v/>
      </c>
      <c r="AV55" s="30" t="str">
        <f t="shared" si="23"/>
        <v/>
      </c>
      <c r="AW55" s="87" t="str">
        <f t="shared" ca="1" si="24"/>
        <v/>
      </c>
      <c r="AX55" s="27" t="str">
        <f t="shared" ca="1" si="25"/>
        <v/>
      </c>
      <c r="AY55" s="166" t="str">
        <f t="shared" si="26"/>
        <v/>
      </c>
      <c r="AZ55" s="27" t="str">
        <f t="shared" si="27"/>
        <v/>
      </c>
      <c r="BA55" s="174"/>
      <c r="BB55" s="89" t="str">
        <f t="shared" ca="1" si="28"/>
        <v/>
      </c>
      <c r="BC55" s="116" t="str">
        <f t="shared" ca="1" si="29"/>
        <v/>
      </c>
      <c r="BD55" s="117" t="str">
        <f t="shared" ca="1" si="30"/>
        <v/>
      </c>
      <c r="BE55" s="118" t="str">
        <f t="shared" ca="1" si="31"/>
        <v/>
      </c>
      <c r="BG55" s="28" t="str">
        <f t="shared" ca="1" si="12"/>
        <v/>
      </c>
    </row>
    <row r="56" spans="1:59" s="27" customFormat="1" ht="14.25" customHeight="1" x14ac:dyDescent="0.25">
      <c r="A56" s="76" t="str">
        <f t="shared" ca="1" si="13"/>
        <v/>
      </c>
      <c r="B56" s="119"/>
      <c r="C56" s="119" t="s">
        <v>35</v>
      </c>
      <c r="D56" s="119" t="s">
        <v>35</v>
      </c>
      <c r="E56" s="119" t="s">
        <v>35</v>
      </c>
      <c r="F56" s="119" t="s">
        <v>35</v>
      </c>
      <c r="G56" s="119" t="s">
        <v>35</v>
      </c>
      <c r="H56" s="119" t="s">
        <v>117</v>
      </c>
      <c r="I56" s="119"/>
      <c r="J56" s="119"/>
      <c r="L56" s="120">
        <v>733501</v>
      </c>
      <c r="M56" s="213" t="str">
        <f t="shared" si="0"/>
        <v/>
      </c>
      <c r="N56" s="121"/>
      <c r="O56" s="121"/>
      <c r="Y56" s="207"/>
      <c r="Z56" s="91"/>
      <c r="AB56" s="172"/>
      <c r="AC56" s="173"/>
      <c r="AD56" s="91">
        <f t="shared" si="32"/>
        <v>-1</v>
      </c>
      <c r="AE56" s="27">
        <f t="shared" si="32"/>
        <v>-1</v>
      </c>
      <c r="AF56" s="27">
        <f t="shared" si="32"/>
        <v>-1</v>
      </c>
      <c r="AG56" s="91"/>
      <c r="AJ56" s="91"/>
      <c r="AM56" s="207">
        <f t="shared" si="15"/>
        <v>6</v>
      </c>
      <c r="AN56" s="27" t="str">
        <f>IF($AM57&gt;$AM56, IFERROR(MATCH($AM56, $AM57:$AM$146, 0)-1, ROW($AN$146)-ROW()), "")</f>
        <v/>
      </c>
      <c r="AO56" s="91" t="str">
        <f t="shared" ca="1" si="16"/>
        <v/>
      </c>
      <c r="AP56" s="27" t="str">
        <f t="shared" ca="1" si="17"/>
        <v/>
      </c>
      <c r="AQ56" s="87" t="str">
        <f t="shared" ca="1" si="18"/>
        <v/>
      </c>
      <c r="AR56" s="27" t="str">
        <f t="shared" ca="1" si="19"/>
        <v/>
      </c>
      <c r="AS56" s="83" t="str">
        <f t="shared" si="20"/>
        <v/>
      </c>
      <c r="AT56" s="30" t="str">
        <f t="shared" si="21"/>
        <v/>
      </c>
      <c r="AU56" s="85" t="str">
        <f t="shared" si="22"/>
        <v/>
      </c>
      <c r="AV56" s="30" t="str">
        <f t="shared" si="23"/>
        <v/>
      </c>
      <c r="AW56" s="87" t="str">
        <f t="shared" ca="1" si="24"/>
        <v/>
      </c>
      <c r="AX56" s="27" t="str">
        <f t="shared" ca="1" si="25"/>
        <v/>
      </c>
      <c r="AY56" s="166" t="str">
        <f t="shared" si="26"/>
        <v/>
      </c>
      <c r="AZ56" s="27" t="str">
        <f t="shared" si="27"/>
        <v/>
      </c>
      <c r="BA56" s="174"/>
      <c r="BB56" s="89" t="str">
        <f t="shared" ca="1" si="28"/>
        <v/>
      </c>
      <c r="BC56" s="116" t="str">
        <f t="shared" ca="1" si="29"/>
        <v/>
      </c>
      <c r="BD56" s="117" t="str">
        <f t="shared" ca="1" si="30"/>
        <v/>
      </c>
      <c r="BE56" s="118" t="str">
        <f t="shared" ca="1" si="31"/>
        <v/>
      </c>
      <c r="BG56" s="28" t="str">
        <f t="shared" ca="1" si="12"/>
        <v/>
      </c>
    </row>
    <row r="57" spans="1:59" s="27" customFormat="1" ht="14.25" customHeight="1" x14ac:dyDescent="0.25">
      <c r="A57" s="76" t="str">
        <f t="shared" ca="1" si="13"/>
        <v/>
      </c>
      <c r="B57" s="119"/>
      <c r="C57" s="119" t="s">
        <v>35</v>
      </c>
      <c r="D57" s="119" t="s">
        <v>35</v>
      </c>
      <c r="E57" s="119" t="s">
        <v>35</v>
      </c>
      <c r="F57" s="119" t="s">
        <v>35</v>
      </c>
      <c r="G57" s="119" t="s">
        <v>35</v>
      </c>
      <c r="H57" s="119" t="s">
        <v>118</v>
      </c>
      <c r="I57" s="119"/>
      <c r="J57" s="119"/>
      <c r="L57" s="120">
        <v>733502</v>
      </c>
      <c r="M57" s="213" t="str">
        <f t="shared" si="0"/>
        <v/>
      </c>
      <c r="N57" s="121"/>
      <c r="O57" s="121"/>
      <c r="Y57" s="207"/>
      <c r="Z57" s="91"/>
      <c r="AB57" s="172"/>
      <c r="AC57" s="173"/>
      <c r="AD57" s="91">
        <f t="shared" si="32"/>
        <v>-1</v>
      </c>
      <c r="AE57" s="27">
        <f t="shared" si="32"/>
        <v>-1</v>
      </c>
      <c r="AF57" s="27">
        <f t="shared" si="32"/>
        <v>-1</v>
      </c>
      <c r="AG57" s="91"/>
      <c r="AJ57" s="91"/>
      <c r="AM57" s="207">
        <f t="shared" si="15"/>
        <v>6</v>
      </c>
      <c r="AN57" s="27" t="str">
        <f>IF($AM58&gt;$AM57, IFERROR(MATCH($AM57, $AM58:$AM$146, 0)-1, ROW($AN$146)-ROW()), "")</f>
        <v/>
      </c>
      <c r="AO57" s="91" t="str">
        <f t="shared" ca="1" si="16"/>
        <v/>
      </c>
      <c r="AP57" s="27" t="str">
        <f t="shared" ca="1" si="17"/>
        <v/>
      </c>
      <c r="AQ57" s="87" t="str">
        <f t="shared" ca="1" si="18"/>
        <v/>
      </c>
      <c r="AR57" s="27" t="str">
        <f t="shared" ca="1" si="19"/>
        <v/>
      </c>
      <c r="AS57" s="83" t="str">
        <f t="shared" si="20"/>
        <v/>
      </c>
      <c r="AT57" s="30" t="str">
        <f t="shared" si="21"/>
        <v/>
      </c>
      <c r="AU57" s="85" t="str">
        <f t="shared" si="22"/>
        <v/>
      </c>
      <c r="AV57" s="30" t="str">
        <f t="shared" si="23"/>
        <v/>
      </c>
      <c r="AW57" s="87" t="str">
        <f t="shared" ca="1" si="24"/>
        <v/>
      </c>
      <c r="AX57" s="27" t="str">
        <f t="shared" ca="1" si="25"/>
        <v/>
      </c>
      <c r="AY57" s="166" t="str">
        <f t="shared" si="26"/>
        <v/>
      </c>
      <c r="AZ57" s="27" t="str">
        <f t="shared" si="27"/>
        <v/>
      </c>
      <c r="BA57" s="174"/>
      <c r="BB57" s="89" t="str">
        <f t="shared" ca="1" si="28"/>
        <v/>
      </c>
      <c r="BC57" s="116" t="str">
        <f t="shared" ca="1" si="29"/>
        <v/>
      </c>
      <c r="BD57" s="117" t="str">
        <f t="shared" ca="1" si="30"/>
        <v/>
      </c>
      <c r="BE57" s="118" t="str">
        <f t="shared" ca="1" si="31"/>
        <v/>
      </c>
      <c r="BG57" s="28" t="str">
        <f t="shared" ca="1" si="12"/>
        <v/>
      </c>
    </row>
    <row r="58" spans="1:59" s="27" customFormat="1" ht="14.25" customHeight="1" x14ac:dyDescent="0.25">
      <c r="A58" s="76" t="str">
        <f t="shared" ca="1" si="13"/>
        <v/>
      </c>
      <c r="B58" s="119"/>
      <c r="C58" s="119"/>
      <c r="D58" s="119"/>
      <c r="E58" s="119"/>
      <c r="F58" s="119"/>
      <c r="G58" s="119"/>
      <c r="H58" s="119" t="s">
        <v>132</v>
      </c>
      <c r="I58" s="119"/>
      <c r="J58" s="119"/>
      <c r="L58" s="120">
        <v>733508</v>
      </c>
      <c r="M58" s="213" t="str">
        <f t="shared" si="0"/>
        <v/>
      </c>
      <c r="N58" s="121"/>
      <c r="O58" s="121"/>
      <c r="Y58" s="207"/>
      <c r="Z58" s="91"/>
      <c r="AB58" s="172"/>
      <c r="AC58" s="173"/>
      <c r="AD58" s="91">
        <f t="shared" si="32"/>
        <v>-1</v>
      </c>
      <c r="AE58" s="27">
        <f t="shared" si="32"/>
        <v>-1</v>
      </c>
      <c r="AF58" s="27">
        <f t="shared" si="32"/>
        <v>-1</v>
      </c>
      <c r="AG58" s="91"/>
      <c r="AJ58" s="91"/>
      <c r="AM58" s="207">
        <f t="shared" si="15"/>
        <v>6</v>
      </c>
      <c r="AN58" s="27" t="str">
        <f>IF($AM59&gt;$AM58, IFERROR(MATCH($AM58, $AM59:$AM$146, 0)-1, ROW($AN$146)-ROW()), "")</f>
        <v/>
      </c>
      <c r="AO58" s="91" t="str">
        <f t="shared" ca="1" si="16"/>
        <v/>
      </c>
      <c r="AP58" s="27" t="str">
        <f t="shared" ca="1" si="17"/>
        <v/>
      </c>
      <c r="AQ58" s="87" t="str">
        <f t="shared" ca="1" si="18"/>
        <v/>
      </c>
      <c r="AR58" s="27" t="str">
        <f t="shared" ca="1" si="19"/>
        <v/>
      </c>
      <c r="AS58" s="83" t="str">
        <f t="shared" si="20"/>
        <v/>
      </c>
      <c r="AT58" s="30" t="str">
        <f t="shared" si="21"/>
        <v/>
      </c>
      <c r="AU58" s="85" t="str">
        <f t="shared" si="22"/>
        <v/>
      </c>
      <c r="AV58" s="30" t="str">
        <f t="shared" si="23"/>
        <v/>
      </c>
      <c r="AW58" s="87" t="str">
        <f t="shared" ca="1" si="24"/>
        <v/>
      </c>
      <c r="AX58" s="27" t="str">
        <f t="shared" ca="1" si="25"/>
        <v/>
      </c>
      <c r="AY58" s="166" t="str">
        <f t="shared" si="26"/>
        <v/>
      </c>
      <c r="AZ58" s="27" t="str">
        <f t="shared" si="27"/>
        <v/>
      </c>
      <c r="BA58" s="174"/>
      <c r="BB58" s="89" t="str">
        <f t="shared" ca="1" si="28"/>
        <v/>
      </c>
      <c r="BC58" s="116" t="str">
        <f t="shared" ca="1" si="29"/>
        <v/>
      </c>
      <c r="BD58" s="117" t="str">
        <f t="shared" ca="1" si="30"/>
        <v/>
      </c>
      <c r="BE58" s="118" t="str">
        <f t="shared" ca="1" si="31"/>
        <v/>
      </c>
      <c r="BG58" s="28" t="str">
        <f t="shared" ca="1" si="12"/>
        <v/>
      </c>
    </row>
    <row r="59" spans="1:59" s="27" customFormat="1" ht="14.25" customHeight="1" x14ac:dyDescent="0.25">
      <c r="A59" s="76" t="str">
        <f t="shared" ca="1" si="13"/>
        <v/>
      </c>
      <c r="B59" s="119"/>
      <c r="C59" s="119" t="s">
        <v>35</v>
      </c>
      <c r="D59" s="119" t="s">
        <v>35</v>
      </c>
      <c r="E59" s="27" t="s">
        <v>35</v>
      </c>
      <c r="F59" s="27" t="s">
        <v>35</v>
      </c>
      <c r="G59" s="27" t="s">
        <v>168</v>
      </c>
      <c r="L59" s="120">
        <v>73351</v>
      </c>
      <c r="M59" s="213" t="str">
        <f t="shared" si="0"/>
        <v/>
      </c>
      <c r="N59" s="121"/>
      <c r="O59" s="121"/>
      <c r="Y59" s="207"/>
      <c r="Z59" s="91"/>
      <c r="AB59" s="172"/>
      <c r="AC59" s="173"/>
      <c r="AD59" s="91">
        <f t="shared" si="32"/>
        <v>-1</v>
      </c>
      <c r="AE59" s="27">
        <f t="shared" si="32"/>
        <v>-1</v>
      </c>
      <c r="AF59" s="27">
        <f t="shared" si="32"/>
        <v>-1</v>
      </c>
      <c r="AG59" s="91"/>
      <c r="AJ59" s="91"/>
      <c r="AM59" s="207">
        <f t="shared" si="15"/>
        <v>5</v>
      </c>
      <c r="AN59" s="27" t="str">
        <f>IF($AM60&gt;$AM59, IFERROR(MATCH($AM59, $AM60:$AM$146, 0)-1, ROW($AN$146)-ROW()), "")</f>
        <v/>
      </c>
      <c r="AO59" s="91" t="str">
        <f t="shared" ca="1" si="16"/>
        <v/>
      </c>
      <c r="AP59" s="27" t="str">
        <f t="shared" ca="1" si="17"/>
        <v/>
      </c>
      <c r="AQ59" s="87" t="str">
        <f t="shared" ca="1" si="18"/>
        <v/>
      </c>
      <c r="AR59" s="27" t="str">
        <f t="shared" ca="1" si="19"/>
        <v/>
      </c>
      <c r="AS59" s="83" t="str">
        <f t="shared" si="20"/>
        <v/>
      </c>
      <c r="AT59" s="30" t="str">
        <f t="shared" si="21"/>
        <v/>
      </c>
      <c r="AU59" s="85" t="str">
        <f t="shared" si="22"/>
        <v/>
      </c>
      <c r="AV59" s="30" t="str">
        <f t="shared" si="23"/>
        <v/>
      </c>
      <c r="AW59" s="87" t="str">
        <f t="shared" ca="1" si="24"/>
        <v/>
      </c>
      <c r="AX59" s="27" t="str">
        <f t="shared" ca="1" si="25"/>
        <v/>
      </c>
      <c r="AY59" s="166" t="str">
        <f t="shared" si="26"/>
        <v/>
      </c>
      <c r="AZ59" s="27" t="str">
        <f t="shared" si="27"/>
        <v/>
      </c>
      <c r="BA59" s="174"/>
      <c r="BB59" s="89" t="str">
        <f t="shared" ca="1" si="28"/>
        <v/>
      </c>
      <c r="BC59" s="116" t="str">
        <f t="shared" ca="1" si="29"/>
        <v/>
      </c>
      <c r="BD59" s="117" t="str">
        <f t="shared" ca="1" si="30"/>
        <v/>
      </c>
      <c r="BE59" s="118" t="str">
        <f t="shared" ca="1" si="31"/>
        <v/>
      </c>
      <c r="BG59" s="28" t="str">
        <f t="shared" ca="1" si="12"/>
        <v/>
      </c>
    </row>
    <row r="60" spans="1:59" s="27" customFormat="1" ht="14.25" customHeight="1" x14ac:dyDescent="0.25">
      <c r="A60" s="76" t="str">
        <f t="shared" ca="1" si="13"/>
        <v/>
      </c>
      <c r="B60" s="119"/>
      <c r="C60" s="119" t="s">
        <v>35</v>
      </c>
      <c r="D60" s="119" t="s">
        <v>35</v>
      </c>
      <c r="E60" s="119" t="s">
        <v>35</v>
      </c>
      <c r="F60" s="119" t="s">
        <v>35</v>
      </c>
      <c r="G60" s="119" t="s">
        <v>169</v>
      </c>
      <c r="H60" s="119"/>
      <c r="I60" s="119"/>
      <c r="J60" s="119"/>
      <c r="L60" s="120">
        <v>73352</v>
      </c>
      <c r="M60" s="213" t="str">
        <f t="shared" si="0"/>
        <v/>
      </c>
      <c r="N60" s="121"/>
      <c r="O60" s="121"/>
      <c r="Y60" s="207"/>
      <c r="Z60" s="91"/>
      <c r="AB60" s="172"/>
      <c r="AC60" s="173"/>
      <c r="AD60" s="91">
        <f t="shared" si="32"/>
        <v>-1</v>
      </c>
      <c r="AE60" s="27">
        <f t="shared" si="32"/>
        <v>-1</v>
      </c>
      <c r="AF60" s="27">
        <f t="shared" si="32"/>
        <v>-1</v>
      </c>
      <c r="AG60" s="91"/>
      <c r="AJ60" s="91"/>
      <c r="AM60" s="207">
        <f t="shared" si="15"/>
        <v>5</v>
      </c>
      <c r="AN60" s="27" t="str">
        <f>IF($AM61&gt;$AM60, IFERROR(MATCH($AM60, $AM61:$AM$146, 0)-1, ROW($AN$146)-ROW()), "")</f>
        <v/>
      </c>
      <c r="AO60" s="91" t="str">
        <f t="shared" ca="1" si="16"/>
        <v/>
      </c>
      <c r="AP60" s="27" t="str">
        <f t="shared" ca="1" si="17"/>
        <v/>
      </c>
      <c r="AQ60" s="87" t="str">
        <f t="shared" ca="1" si="18"/>
        <v/>
      </c>
      <c r="AR60" s="27" t="str">
        <f t="shared" ca="1" si="19"/>
        <v/>
      </c>
      <c r="AS60" s="83" t="str">
        <f t="shared" si="20"/>
        <v/>
      </c>
      <c r="AT60" s="30" t="str">
        <f t="shared" si="21"/>
        <v/>
      </c>
      <c r="AU60" s="85" t="str">
        <f t="shared" si="22"/>
        <v/>
      </c>
      <c r="AV60" s="30" t="str">
        <f t="shared" si="23"/>
        <v/>
      </c>
      <c r="AW60" s="87" t="str">
        <f t="shared" ca="1" si="24"/>
        <v/>
      </c>
      <c r="AX60" s="27" t="str">
        <f t="shared" ca="1" si="25"/>
        <v/>
      </c>
      <c r="AY60" s="166" t="str">
        <f t="shared" si="26"/>
        <v/>
      </c>
      <c r="AZ60" s="27" t="str">
        <f t="shared" si="27"/>
        <v/>
      </c>
      <c r="BA60" s="174"/>
      <c r="BB60" s="89" t="str">
        <f t="shared" ca="1" si="28"/>
        <v/>
      </c>
      <c r="BC60" s="116" t="str">
        <f t="shared" ca="1" si="29"/>
        <v/>
      </c>
      <c r="BD60" s="117" t="str">
        <f t="shared" ca="1" si="30"/>
        <v/>
      </c>
      <c r="BE60" s="118" t="str">
        <f t="shared" ca="1" si="31"/>
        <v/>
      </c>
      <c r="BG60" s="28" t="str">
        <f t="shared" ca="1" si="12"/>
        <v/>
      </c>
    </row>
    <row r="61" spans="1:59" s="27" customFormat="1" ht="14.25" customHeight="1" x14ac:dyDescent="0.25">
      <c r="A61" s="76" t="str">
        <f t="shared" ca="1" si="13"/>
        <v/>
      </c>
      <c r="B61" s="119"/>
      <c r="C61" s="119" t="s">
        <v>35</v>
      </c>
      <c r="D61" s="119" t="s">
        <v>35</v>
      </c>
      <c r="E61" s="119" t="s">
        <v>35</v>
      </c>
      <c r="F61" s="119" t="s">
        <v>35</v>
      </c>
      <c r="G61" s="119" t="s">
        <v>138</v>
      </c>
      <c r="H61" s="119"/>
      <c r="I61" s="119"/>
      <c r="J61" s="119"/>
      <c r="L61" s="120">
        <v>73353</v>
      </c>
      <c r="M61" s="213" t="str">
        <f t="shared" si="0"/>
        <v/>
      </c>
      <c r="N61" s="121"/>
      <c r="O61" s="121"/>
      <c r="Y61" s="207"/>
      <c r="Z61" s="91"/>
      <c r="AB61" s="172"/>
      <c r="AC61" s="173"/>
      <c r="AD61" s="91">
        <f t="shared" si="32"/>
        <v>-1</v>
      </c>
      <c r="AE61" s="27">
        <f t="shared" si="32"/>
        <v>-1</v>
      </c>
      <c r="AF61" s="27">
        <f t="shared" si="32"/>
        <v>-1</v>
      </c>
      <c r="AG61" s="91"/>
      <c r="AJ61" s="91"/>
      <c r="AM61" s="207">
        <f t="shared" si="15"/>
        <v>5</v>
      </c>
      <c r="AN61" s="27" t="str">
        <f>IF($AM62&gt;$AM61, IFERROR(MATCH($AM61, $AM62:$AM$146, 0)-1, ROW($AN$146)-ROW()), "")</f>
        <v/>
      </c>
      <c r="AO61" s="91" t="str">
        <f t="shared" ca="1" si="16"/>
        <v/>
      </c>
      <c r="AP61" s="27" t="str">
        <f t="shared" ca="1" si="17"/>
        <v/>
      </c>
      <c r="AQ61" s="87" t="str">
        <f t="shared" ca="1" si="18"/>
        <v/>
      </c>
      <c r="AR61" s="27" t="str">
        <f t="shared" ca="1" si="19"/>
        <v/>
      </c>
      <c r="AS61" s="83" t="str">
        <f t="shared" si="20"/>
        <v/>
      </c>
      <c r="AT61" s="30" t="str">
        <f t="shared" si="21"/>
        <v/>
      </c>
      <c r="AU61" s="85" t="str">
        <f t="shared" si="22"/>
        <v/>
      </c>
      <c r="AV61" s="30" t="str">
        <f t="shared" si="23"/>
        <v/>
      </c>
      <c r="AW61" s="87" t="str">
        <f t="shared" ca="1" si="24"/>
        <v/>
      </c>
      <c r="AX61" s="27" t="str">
        <f t="shared" ca="1" si="25"/>
        <v/>
      </c>
      <c r="AY61" s="166" t="str">
        <f t="shared" si="26"/>
        <v/>
      </c>
      <c r="AZ61" s="27" t="str">
        <f t="shared" si="27"/>
        <v/>
      </c>
      <c r="BA61" s="174"/>
      <c r="BB61" s="89" t="str">
        <f t="shared" ca="1" si="28"/>
        <v/>
      </c>
      <c r="BC61" s="116" t="str">
        <f t="shared" ca="1" si="29"/>
        <v/>
      </c>
      <c r="BD61" s="117" t="str">
        <f t="shared" ca="1" si="30"/>
        <v/>
      </c>
      <c r="BE61" s="118" t="str">
        <f t="shared" ca="1" si="31"/>
        <v/>
      </c>
      <c r="BG61" s="28" t="str">
        <f t="shared" ca="1" si="12"/>
        <v/>
      </c>
    </row>
    <row r="62" spans="1:59" s="27" customFormat="1" ht="14.25" customHeight="1" x14ac:dyDescent="0.25">
      <c r="A62" s="76" t="str">
        <f t="shared" ca="1" si="13"/>
        <v/>
      </c>
      <c r="B62" s="119"/>
      <c r="C62" s="119" t="s">
        <v>35</v>
      </c>
      <c r="D62" s="27" t="s">
        <v>35</v>
      </c>
      <c r="E62" s="27" t="s">
        <v>35</v>
      </c>
      <c r="F62" s="27" t="s">
        <v>35</v>
      </c>
      <c r="G62" s="27" t="s">
        <v>119</v>
      </c>
      <c r="L62" s="120">
        <v>73354</v>
      </c>
      <c r="M62" s="213" t="str">
        <f t="shared" si="0"/>
        <v/>
      </c>
      <c r="N62" s="121"/>
      <c r="O62" s="121"/>
      <c r="Y62" s="207"/>
      <c r="Z62" s="91"/>
      <c r="AB62" s="172"/>
      <c r="AC62" s="173"/>
      <c r="AD62" s="91">
        <f t="shared" si="32"/>
        <v>-1</v>
      </c>
      <c r="AE62" s="27">
        <f t="shared" si="32"/>
        <v>-1</v>
      </c>
      <c r="AF62" s="27">
        <f t="shared" si="32"/>
        <v>-1</v>
      </c>
      <c r="AG62" s="91"/>
      <c r="AJ62" s="91"/>
      <c r="AM62" s="207">
        <f t="shared" si="15"/>
        <v>5</v>
      </c>
      <c r="AN62" s="27" t="str">
        <f>IF($AM63&gt;$AM62, IFERROR(MATCH($AM62, $AM63:$AM$146, 0)-1, ROW($AN$146)-ROW()), "")</f>
        <v/>
      </c>
      <c r="AO62" s="91" t="str">
        <f t="shared" ca="1" si="16"/>
        <v/>
      </c>
      <c r="AP62" s="27" t="str">
        <f t="shared" ca="1" si="17"/>
        <v/>
      </c>
      <c r="AQ62" s="87" t="str">
        <f t="shared" ca="1" si="18"/>
        <v/>
      </c>
      <c r="AR62" s="27" t="str">
        <f t="shared" ca="1" si="19"/>
        <v/>
      </c>
      <c r="AS62" s="83" t="str">
        <f t="shared" si="20"/>
        <v/>
      </c>
      <c r="AT62" s="30" t="str">
        <f t="shared" si="21"/>
        <v/>
      </c>
      <c r="AU62" s="85" t="str">
        <f t="shared" si="22"/>
        <v/>
      </c>
      <c r="AV62" s="30" t="str">
        <f t="shared" si="23"/>
        <v/>
      </c>
      <c r="AW62" s="87" t="str">
        <f t="shared" ca="1" si="24"/>
        <v/>
      </c>
      <c r="AX62" s="27" t="str">
        <f t="shared" ca="1" si="25"/>
        <v/>
      </c>
      <c r="AY62" s="166" t="str">
        <f t="shared" si="26"/>
        <v/>
      </c>
      <c r="AZ62" s="27" t="str">
        <f t="shared" si="27"/>
        <v/>
      </c>
      <c r="BA62" s="174"/>
      <c r="BB62" s="89" t="str">
        <f t="shared" ca="1" si="28"/>
        <v/>
      </c>
      <c r="BC62" s="116" t="str">
        <f t="shared" ca="1" si="29"/>
        <v/>
      </c>
      <c r="BD62" s="117" t="str">
        <f t="shared" ca="1" si="30"/>
        <v/>
      </c>
      <c r="BE62" s="118" t="str">
        <f t="shared" ca="1" si="31"/>
        <v/>
      </c>
      <c r="BG62" s="28" t="str">
        <f t="shared" ca="1" si="12"/>
        <v/>
      </c>
    </row>
    <row r="63" spans="1:59" s="27" customFormat="1" ht="14.25" customHeight="1" x14ac:dyDescent="0.25">
      <c r="A63" s="76" t="str">
        <f t="shared" ca="1" si="13"/>
        <v/>
      </c>
      <c r="B63" s="119"/>
      <c r="C63" s="119" t="s">
        <v>35</v>
      </c>
      <c r="D63" s="27" t="s">
        <v>35</v>
      </c>
      <c r="E63" s="27" t="s">
        <v>35</v>
      </c>
      <c r="F63" s="27" t="s">
        <v>35</v>
      </c>
      <c r="G63" s="27" t="s">
        <v>120</v>
      </c>
      <c r="L63" s="120">
        <v>73355</v>
      </c>
      <c r="M63" s="213" t="str">
        <f t="shared" si="0"/>
        <v/>
      </c>
      <c r="N63" s="121"/>
      <c r="O63" s="121"/>
      <c r="Y63" s="207"/>
      <c r="Z63" s="91"/>
      <c r="AB63" s="172"/>
      <c r="AC63" s="173"/>
      <c r="AD63" s="91">
        <f t="shared" ref="AD63:AF94" si="33">IF(AD$3, 0, -1)</f>
        <v>-1</v>
      </c>
      <c r="AE63" s="27">
        <f t="shared" si="33"/>
        <v>-1</v>
      </c>
      <c r="AF63" s="27">
        <f t="shared" si="33"/>
        <v>-1</v>
      </c>
      <c r="AG63" s="91"/>
      <c r="AJ63" s="91"/>
      <c r="AM63" s="207">
        <f t="shared" si="15"/>
        <v>5</v>
      </c>
      <c r="AN63" s="27" t="str">
        <f>IF($AM64&gt;$AM63, IFERROR(MATCH($AM63, $AM64:$AM$146, 0)-1, ROW($AN$146)-ROW()), "")</f>
        <v/>
      </c>
      <c r="AO63" s="91" t="str">
        <f t="shared" ca="1" si="16"/>
        <v/>
      </c>
      <c r="AP63" s="27" t="str">
        <f t="shared" ca="1" si="17"/>
        <v/>
      </c>
      <c r="AQ63" s="87" t="str">
        <f t="shared" ca="1" si="18"/>
        <v/>
      </c>
      <c r="AR63" s="27" t="str">
        <f t="shared" ca="1" si="19"/>
        <v/>
      </c>
      <c r="AS63" s="83" t="str">
        <f t="shared" si="20"/>
        <v/>
      </c>
      <c r="AT63" s="30" t="str">
        <f t="shared" si="21"/>
        <v/>
      </c>
      <c r="AU63" s="85" t="str">
        <f t="shared" si="22"/>
        <v/>
      </c>
      <c r="AV63" s="30" t="str">
        <f t="shared" si="23"/>
        <v/>
      </c>
      <c r="AW63" s="87" t="str">
        <f t="shared" ca="1" si="24"/>
        <v/>
      </c>
      <c r="AX63" s="27" t="str">
        <f t="shared" ca="1" si="25"/>
        <v/>
      </c>
      <c r="AY63" s="166" t="str">
        <f t="shared" si="26"/>
        <v/>
      </c>
      <c r="AZ63" s="27" t="str">
        <f t="shared" si="27"/>
        <v/>
      </c>
      <c r="BA63" s="174"/>
      <c r="BB63" s="89" t="str">
        <f t="shared" ca="1" si="28"/>
        <v/>
      </c>
      <c r="BC63" s="116" t="str">
        <f t="shared" ca="1" si="29"/>
        <v/>
      </c>
      <c r="BD63" s="117" t="str">
        <f t="shared" ca="1" si="30"/>
        <v/>
      </c>
      <c r="BE63" s="118" t="str">
        <f t="shared" ca="1" si="31"/>
        <v/>
      </c>
      <c r="BG63" s="28" t="str">
        <f t="shared" ca="1" si="12"/>
        <v/>
      </c>
    </row>
    <row r="64" spans="1:59" s="27" customFormat="1" ht="14.25" customHeight="1" x14ac:dyDescent="0.25">
      <c r="A64" s="76" t="str">
        <f t="shared" ca="1" si="13"/>
        <v/>
      </c>
      <c r="B64" s="119"/>
      <c r="C64" s="119" t="s">
        <v>35</v>
      </c>
      <c r="D64" s="119" t="s">
        <v>35</v>
      </c>
      <c r="E64" s="119" t="s">
        <v>35</v>
      </c>
      <c r="F64" s="119" t="s">
        <v>35</v>
      </c>
      <c r="G64" s="119" t="s">
        <v>121</v>
      </c>
      <c r="H64" s="119"/>
      <c r="I64" s="119"/>
      <c r="J64" s="119"/>
      <c r="L64" s="120">
        <v>73356</v>
      </c>
      <c r="M64" s="213" t="str">
        <f t="shared" si="0"/>
        <v/>
      </c>
      <c r="N64" s="121"/>
      <c r="O64" s="121"/>
      <c r="Y64" s="207"/>
      <c r="Z64" s="91"/>
      <c r="AB64" s="172"/>
      <c r="AC64" s="173"/>
      <c r="AD64" s="91">
        <f t="shared" si="33"/>
        <v>-1</v>
      </c>
      <c r="AE64" s="27">
        <f t="shared" si="33"/>
        <v>-1</v>
      </c>
      <c r="AF64" s="27">
        <f t="shared" si="33"/>
        <v>-1</v>
      </c>
      <c r="AG64" s="91"/>
      <c r="AJ64" s="91"/>
      <c r="AM64" s="207">
        <f t="shared" si="15"/>
        <v>5</v>
      </c>
      <c r="AN64" s="27" t="str">
        <f>IF($AM65&gt;$AM64, IFERROR(MATCH($AM64, $AM65:$AM$146, 0)-1, ROW($AN$146)-ROW()), "")</f>
        <v/>
      </c>
      <c r="AO64" s="91" t="str">
        <f t="shared" ca="1" si="16"/>
        <v/>
      </c>
      <c r="AP64" s="27" t="str">
        <f t="shared" ca="1" si="17"/>
        <v/>
      </c>
      <c r="AQ64" s="87" t="str">
        <f t="shared" ca="1" si="18"/>
        <v/>
      </c>
      <c r="AR64" s="27" t="str">
        <f t="shared" ca="1" si="19"/>
        <v/>
      </c>
      <c r="AS64" s="83" t="str">
        <f t="shared" si="20"/>
        <v/>
      </c>
      <c r="AT64" s="30" t="str">
        <f t="shared" si="21"/>
        <v/>
      </c>
      <c r="AU64" s="85" t="str">
        <f t="shared" si="22"/>
        <v/>
      </c>
      <c r="AV64" s="30" t="str">
        <f t="shared" si="23"/>
        <v/>
      </c>
      <c r="AW64" s="87" t="str">
        <f t="shared" ca="1" si="24"/>
        <v/>
      </c>
      <c r="AX64" s="27" t="str">
        <f t="shared" ca="1" si="25"/>
        <v/>
      </c>
      <c r="AY64" s="166" t="str">
        <f t="shared" si="26"/>
        <v/>
      </c>
      <c r="AZ64" s="27" t="str">
        <f t="shared" si="27"/>
        <v/>
      </c>
      <c r="BA64" s="174"/>
      <c r="BB64" s="89" t="str">
        <f t="shared" ca="1" si="28"/>
        <v/>
      </c>
      <c r="BC64" s="116" t="str">
        <f t="shared" ca="1" si="29"/>
        <v/>
      </c>
      <c r="BD64" s="117" t="str">
        <f t="shared" ca="1" si="30"/>
        <v/>
      </c>
      <c r="BE64" s="118" t="str">
        <f t="shared" ca="1" si="31"/>
        <v/>
      </c>
      <c r="BG64" s="28" t="str">
        <f t="shared" ca="1" si="12"/>
        <v/>
      </c>
    </row>
    <row r="65" spans="1:59" s="27" customFormat="1" ht="14.25" customHeight="1" x14ac:dyDescent="0.25">
      <c r="A65" s="76" t="str">
        <f t="shared" ca="1" si="13"/>
        <v/>
      </c>
      <c r="B65" s="119"/>
      <c r="C65" s="119" t="s">
        <v>35</v>
      </c>
      <c r="D65" s="119" t="s">
        <v>35</v>
      </c>
      <c r="E65" s="119" t="s">
        <v>35</v>
      </c>
      <c r="F65" s="119" t="s">
        <v>35</v>
      </c>
      <c r="G65" s="119" t="s">
        <v>122</v>
      </c>
      <c r="H65" s="119"/>
      <c r="I65" s="119"/>
      <c r="J65" s="119"/>
      <c r="L65" s="120">
        <v>73357</v>
      </c>
      <c r="M65" s="213" t="str">
        <f t="shared" si="0"/>
        <v/>
      </c>
      <c r="N65" s="121"/>
      <c r="O65" s="121"/>
      <c r="Y65" s="207"/>
      <c r="Z65" s="91"/>
      <c r="AB65" s="172"/>
      <c r="AC65" s="173"/>
      <c r="AD65" s="91">
        <f t="shared" si="33"/>
        <v>-1</v>
      </c>
      <c r="AE65" s="27">
        <f t="shared" si="33"/>
        <v>-1</v>
      </c>
      <c r="AF65" s="27">
        <f t="shared" si="33"/>
        <v>-1</v>
      </c>
      <c r="AG65" s="91"/>
      <c r="AJ65" s="91"/>
      <c r="AM65" s="207">
        <f t="shared" si="15"/>
        <v>5</v>
      </c>
      <c r="AN65" s="27" t="str">
        <f>IF($AM66&gt;$AM65, IFERROR(MATCH($AM65, $AM66:$AM$146, 0)-1, ROW($AN$146)-ROW()), "")</f>
        <v/>
      </c>
      <c r="AO65" s="91" t="str">
        <f t="shared" ca="1" si="16"/>
        <v/>
      </c>
      <c r="AP65" s="27" t="str">
        <f t="shared" ca="1" si="17"/>
        <v/>
      </c>
      <c r="AQ65" s="87" t="str">
        <f t="shared" ca="1" si="18"/>
        <v/>
      </c>
      <c r="AR65" s="27" t="str">
        <f t="shared" ca="1" si="19"/>
        <v/>
      </c>
      <c r="AS65" s="83" t="str">
        <f t="shared" si="20"/>
        <v/>
      </c>
      <c r="AT65" s="30" t="str">
        <f t="shared" si="21"/>
        <v/>
      </c>
      <c r="AU65" s="85" t="str">
        <f t="shared" si="22"/>
        <v/>
      </c>
      <c r="AV65" s="30" t="str">
        <f t="shared" si="23"/>
        <v/>
      </c>
      <c r="AW65" s="87" t="str">
        <f t="shared" ca="1" si="24"/>
        <v/>
      </c>
      <c r="AX65" s="27" t="str">
        <f t="shared" ca="1" si="25"/>
        <v/>
      </c>
      <c r="AY65" s="166" t="str">
        <f t="shared" si="26"/>
        <v/>
      </c>
      <c r="AZ65" s="27" t="str">
        <f t="shared" si="27"/>
        <v/>
      </c>
      <c r="BA65" s="174"/>
      <c r="BB65" s="89" t="str">
        <f t="shared" ca="1" si="28"/>
        <v/>
      </c>
      <c r="BC65" s="116" t="str">
        <f t="shared" ca="1" si="29"/>
        <v/>
      </c>
      <c r="BD65" s="117" t="str">
        <f t="shared" ca="1" si="30"/>
        <v/>
      </c>
      <c r="BE65" s="118" t="str">
        <f t="shared" ca="1" si="31"/>
        <v/>
      </c>
      <c r="BG65" s="28" t="str">
        <f t="shared" ca="1" si="12"/>
        <v/>
      </c>
    </row>
    <row r="66" spans="1:59" s="27" customFormat="1" ht="14.25" customHeight="1" x14ac:dyDescent="0.25">
      <c r="A66" s="76" t="str">
        <f t="shared" ca="1" si="13"/>
        <v/>
      </c>
      <c r="B66" s="119"/>
      <c r="C66" s="119" t="s">
        <v>35</v>
      </c>
      <c r="D66" s="119" t="s">
        <v>35</v>
      </c>
      <c r="E66" s="119" t="s">
        <v>35</v>
      </c>
      <c r="F66" s="119" t="s">
        <v>35</v>
      </c>
      <c r="G66" s="119" t="s">
        <v>279</v>
      </c>
      <c r="H66" s="119"/>
      <c r="I66" s="119"/>
      <c r="J66" s="119"/>
      <c r="L66" s="120">
        <v>73358</v>
      </c>
      <c r="M66" s="213" t="str">
        <f t="shared" si="0"/>
        <v/>
      </c>
      <c r="N66" s="121"/>
      <c r="O66" s="121"/>
      <c r="Y66" s="207"/>
      <c r="Z66" s="91"/>
      <c r="AB66" s="172"/>
      <c r="AC66" s="173"/>
      <c r="AD66" s="91">
        <f t="shared" si="33"/>
        <v>-1</v>
      </c>
      <c r="AE66" s="27">
        <f t="shared" si="33"/>
        <v>-1</v>
      </c>
      <c r="AF66" s="27">
        <f t="shared" si="33"/>
        <v>-1</v>
      </c>
      <c r="AG66" s="91"/>
      <c r="AJ66" s="91"/>
      <c r="AM66" s="207">
        <f t="shared" si="15"/>
        <v>5</v>
      </c>
      <c r="AN66" s="27" t="str">
        <f>IF($AM67&gt;$AM66, IFERROR(MATCH($AM66, $AM67:$AM$146, 0)-1, ROW($AN$146)-ROW()), "")</f>
        <v/>
      </c>
      <c r="AO66" s="91" t="str">
        <f t="shared" ca="1" si="16"/>
        <v/>
      </c>
      <c r="AP66" s="27" t="str">
        <f t="shared" ca="1" si="17"/>
        <v/>
      </c>
      <c r="AQ66" s="87" t="str">
        <f t="shared" ca="1" si="18"/>
        <v/>
      </c>
      <c r="AR66" s="27" t="str">
        <f t="shared" ca="1" si="19"/>
        <v/>
      </c>
      <c r="AS66" s="83" t="str">
        <f t="shared" si="20"/>
        <v/>
      </c>
      <c r="AT66" s="30" t="str">
        <f t="shared" si="21"/>
        <v/>
      </c>
      <c r="AU66" s="85" t="str">
        <f t="shared" si="22"/>
        <v/>
      </c>
      <c r="AV66" s="30" t="str">
        <f t="shared" si="23"/>
        <v/>
      </c>
      <c r="AW66" s="87" t="str">
        <f t="shared" ca="1" si="24"/>
        <v/>
      </c>
      <c r="AX66" s="27" t="str">
        <f t="shared" ca="1" si="25"/>
        <v/>
      </c>
      <c r="AY66" s="166" t="str">
        <f t="shared" si="26"/>
        <v/>
      </c>
      <c r="AZ66" s="27" t="str">
        <f t="shared" si="27"/>
        <v/>
      </c>
      <c r="BA66" s="174"/>
      <c r="BB66" s="89" t="str">
        <f t="shared" ca="1" si="28"/>
        <v/>
      </c>
      <c r="BC66" s="116" t="str">
        <f t="shared" ca="1" si="29"/>
        <v/>
      </c>
      <c r="BD66" s="117" t="str">
        <f t="shared" ca="1" si="30"/>
        <v/>
      </c>
      <c r="BE66" s="118" t="str">
        <f t="shared" ca="1" si="31"/>
        <v/>
      </c>
      <c r="BG66" s="28" t="str">
        <f t="shared" ca="1" si="12"/>
        <v/>
      </c>
    </row>
    <row r="67" spans="1:59" s="27" customFormat="1" ht="14.25" customHeight="1" x14ac:dyDescent="0.25">
      <c r="A67" s="76" t="str">
        <f t="shared" ca="1" si="13"/>
        <v/>
      </c>
      <c r="B67" s="119"/>
      <c r="C67" s="119" t="s">
        <v>35</v>
      </c>
      <c r="D67" s="119" t="s">
        <v>35</v>
      </c>
      <c r="E67" s="119" t="s">
        <v>35</v>
      </c>
      <c r="F67" s="119" t="s">
        <v>364</v>
      </c>
      <c r="G67" s="119"/>
      <c r="H67" s="119"/>
      <c r="I67" s="119"/>
      <c r="J67" s="119"/>
      <c r="L67" s="120">
        <v>7336</v>
      </c>
      <c r="M67" s="213" t="str">
        <f t="shared" si="0"/>
        <v/>
      </c>
      <c r="N67" s="121"/>
      <c r="O67" s="121"/>
      <c r="Y67" s="207"/>
      <c r="Z67" s="91"/>
      <c r="AB67" s="172"/>
      <c r="AC67" s="173"/>
      <c r="AD67" s="91">
        <f t="shared" si="33"/>
        <v>-1</v>
      </c>
      <c r="AE67" s="27">
        <f t="shared" si="33"/>
        <v>-1</v>
      </c>
      <c r="AF67" s="27">
        <f t="shared" si="33"/>
        <v>-1</v>
      </c>
      <c r="AG67" s="91"/>
      <c r="AJ67" s="91"/>
      <c r="AM67" s="207">
        <f t="shared" si="15"/>
        <v>4</v>
      </c>
      <c r="AN67" s="27" t="str">
        <f>IF($AM68&gt;$AM67, IFERROR(MATCH($AM67, $AM68:$AM$146, 0)-1, ROW($AN$146)-ROW()), "")</f>
        <v/>
      </c>
      <c r="AO67" s="91" t="str">
        <f t="shared" ca="1" si="16"/>
        <v/>
      </c>
      <c r="AP67" s="27" t="str">
        <f t="shared" ca="1" si="17"/>
        <v/>
      </c>
      <c r="AQ67" s="87" t="str">
        <f t="shared" ca="1" si="18"/>
        <v/>
      </c>
      <c r="AR67" s="27" t="str">
        <f t="shared" ca="1" si="19"/>
        <v/>
      </c>
      <c r="AS67" s="83" t="str">
        <f t="shared" si="20"/>
        <v/>
      </c>
      <c r="AT67" s="30" t="str">
        <f t="shared" si="21"/>
        <v/>
      </c>
      <c r="AU67" s="85" t="str">
        <f t="shared" si="22"/>
        <v/>
      </c>
      <c r="AV67" s="30" t="str">
        <f t="shared" si="23"/>
        <v/>
      </c>
      <c r="AW67" s="87" t="str">
        <f t="shared" ca="1" si="24"/>
        <v/>
      </c>
      <c r="AX67" s="27" t="str">
        <f t="shared" ca="1" si="25"/>
        <v/>
      </c>
      <c r="AY67" s="166" t="str">
        <f t="shared" si="26"/>
        <v/>
      </c>
      <c r="AZ67" s="27" t="str">
        <f t="shared" si="27"/>
        <v/>
      </c>
      <c r="BA67" s="174"/>
      <c r="BB67" s="89" t="str">
        <f t="shared" ca="1" si="28"/>
        <v/>
      </c>
      <c r="BC67" s="116" t="str">
        <f t="shared" ca="1" si="29"/>
        <v/>
      </c>
      <c r="BD67" s="117" t="str">
        <f t="shared" ca="1" si="30"/>
        <v/>
      </c>
      <c r="BE67" s="118" t="str">
        <f t="shared" ca="1" si="31"/>
        <v/>
      </c>
      <c r="BG67" s="28" t="str">
        <f t="shared" ca="1" si="12"/>
        <v/>
      </c>
    </row>
    <row r="68" spans="1:59" s="27" customFormat="1" ht="14.25" customHeight="1" x14ac:dyDescent="0.25">
      <c r="A68" s="76" t="str">
        <f t="shared" ca="1" si="13"/>
        <v/>
      </c>
      <c r="B68" s="119"/>
      <c r="C68" s="119" t="s">
        <v>35</v>
      </c>
      <c r="D68" s="119" t="s">
        <v>35</v>
      </c>
      <c r="E68" s="119" t="s">
        <v>35</v>
      </c>
      <c r="F68" s="119" t="s">
        <v>123</v>
      </c>
      <c r="G68" s="119"/>
      <c r="H68" s="119"/>
      <c r="I68" s="119"/>
      <c r="J68" s="119"/>
      <c r="L68" s="120">
        <v>7338</v>
      </c>
      <c r="M68" s="213" t="str">
        <f t="shared" ref="M68:M131" si="34">IF(_xlfn.CONCAT(N68:O68)&lt;&gt;"", SUM(N68:O68), "")</f>
        <v/>
      </c>
      <c r="N68" s="121"/>
      <c r="O68" s="121"/>
      <c r="Y68" s="207"/>
      <c r="Z68" s="91"/>
      <c r="AB68" s="172"/>
      <c r="AC68" s="173"/>
      <c r="AD68" s="91">
        <f t="shared" si="33"/>
        <v>-1</v>
      </c>
      <c r="AE68" s="27">
        <f t="shared" si="33"/>
        <v>-1</v>
      </c>
      <c r="AF68" s="27">
        <f t="shared" si="33"/>
        <v>-1</v>
      </c>
      <c r="AG68" s="91"/>
      <c r="AJ68" s="91"/>
      <c r="AM68" s="207">
        <f t="shared" si="15"/>
        <v>4</v>
      </c>
      <c r="AN68" s="27" t="str">
        <f>IF($AM69&gt;$AM68, IFERROR(MATCH($AM68, $AM69:$AM$146, 0)-1, ROW($AN$146)-ROW()), "")</f>
        <v/>
      </c>
      <c r="AO68" s="91" t="str">
        <f t="shared" ca="1" si="16"/>
        <v/>
      </c>
      <c r="AP68" s="27" t="str">
        <f t="shared" ca="1" si="17"/>
        <v/>
      </c>
      <c r="AQ68" s="87" t="str">
        <f t="shared" ca="1" si="18"/>
        <v/>
      </c>
      <c r="AR68" s="27" t="str">
        <f t="shared" ca="1" si="19"/>
        <v/>
      </c>
      <c r="AS68" s="83" t="str">
        <f t="shared" si="20"/>
        <v/>
      </c>
      <c r="AT68" s="30" t="str">
        <f t="shared" si="21"/>
        <v/>
      </c>
      <c r="AU68" s="85" t="str">
        <f t="shared" si="22"/>
        <v/>
      </c>
      <c r="AV68" s="30" t="str">
        <f t="shared" si="23"/>
        <v/>
      </c>
      <c r="AW68" s="87" t="str">
        <f t="shared" ca="1" si="24"/>
        <v/>
      </c>
      <c r="AX68" s="27" t="str">
        <f t="shared" ca="1" si="25"/>
        <v/>
      </c>
      <c r="AY68" s="166" t="str">
        <f t="shared" si="26"/>
        <v/>
      </c>
      <c r="AZ68" s="27" t="str">
        <f t="shared" si="27"/>
        <v/>
      </c>
      <c r="BA68" s="174"/>
      <c r="BB68" s="89" t="str">
        <f t="shared" ca="1" si="28"/>
        <v/>
      </c>
      <c r="BC68" s="116" t="str">
        <f t="shared" ca="1" si="29"/>
        <v/>
      </c>
      <c r="BD68" s="117" t="str">
        <f t="shared" ca="1" si="30"/>
        <v/>
      </c>
      <c r="BE68" s="118" t="str">
        <f t="shared" ca="1" si="31"/>
        <v/>
      </c>
      <c r="BG68" s="28" t="str">
        <f t="shared" ca="1" si="12"/>
        <v/>
      </c>
    </row>
    <row r="69" spans="1:59" s="27" customFormat="1" ht="14.25" customHeight="1" x14ac:dyDescent="0.25">
      <c r="A69" s="76" t="str">
        <f t="shared" ca="1" si="13"/>
        <v/>
      </c>
      <c r="B69" s="119"/>
      <c r="C69" s="119" t="s">
        <v>35</v>
      </c>
      <c r="D69" s="119" t="s">
        <v>35</v>
      </c>
      <c r="E69" s="119" t="s">
        <v>124</v>
      </c>
      <c r="F69" s="119"/>
      <c r="G69" s="119"/>
      <c r="H69" s="119"/>
      <c r="I69" s="119"/>
      <c r="J69" s="119"/>
      <c r="L69" s="120">
        <v>734</v>
      </c>
      <c r="M69" s="213">
        <f t="shared" si="34"/>
        <v>0</v>
      </c>
      <c r="N69" s="121">
        <f>SUM(N70:N73)</f>
        <v>0</v>
      </c>
      <c r="O69" s="121">
        <f>SUM(O70:O73)</f>
        <v>0</v>
      </c>
      <c r="Y69" s="207"/>
      <c r="Z69" s="91"/>
      <c r="AB69" s="172"/>
      <c r="AC69" s="173"/>
      <c r="AD69" s="91">
        <f t="shared" si="33"/>
        <v>-1</v>
      </c>
      <c r="AE69" s="27">
        <f t="shared" si="33"/>
        <v>-1</v>
      </c>
      <c r="AF69" s="27">
        <f t="shared" si="33"/>
        <v>-1</v>
      </c>
      <c r="AG69" s="91"/>
      <c r="AJ69" s="91"/>
      <c r="AM69" s="207">
        <f t="shared" si="15"/>
        <v>3</v>
      </c>
      <c r="AN69" s="27">
        <f>IF($AM70&gt;$AM69, IFERROR(MATCH($AM69, $AM70:$AM$146, 0)-1, ROW($AN$146)-ROW()), "")</f>
        <v>4</v>
      </c>
      <c r="AO69" s="91" t="str">
        <f t="shared" ca="1" si="16"/>
        <v/>
      </c>
      <c r="AP69" s="27" t="str">
        <f t="shared" ca="1" si="17"/>
        <v/>
      </c>
      <c r="AQ69" s="87" t="str">
        <f t="shared" ca="1" si="18"/>
        <v/>
      </c>
      <c r="AR69" s="27" t="str">
        <f t="shared" ca="1" si="19"/>
        <v/>
      </c>
      <c r="AS69" s="83" t="str">
        <f t="shared" si="20"/>
        <v/>
      </c>
      <c r="AT69" s="30" t="str">
        <f t="shared" si="21"/>
        <v/>
      </c>
      <c r="AU69" s="85" t="str">
        <f t="shared" si="22"/>
        <v/>
      </c>
      <c r="AV69" s="30" t="str">
        <f t="shared" si="23"/>
        <v/>
      </c>
      <c r="AW69" s="87" t="str">
        <f t="shared" ca="1" si="24"/>
        <v/>
      </c>
      <c r="AX69" s="27" t="str">
        <f t="shared" ca="1" si="25"/>
        <v/>
      </c>
      <c r="AY69" s="166" t="str">
        <f t="shared" si="26"/>
        <v/>
      </c>
      <c r="AZ69" s="27" t="str">
        <f t="shared" si="27"/>
        <v/>
      </c>
      <c r="BA69" s="174"/>
      <c r="BB69" s="89" t="str">
        <f t="shared" ca="1" si="28"/>
        <v/>
      </c>
      <c r="BC69" s="116" t="str">
        <f t="shared" ca="1" si="29"/>
        <v/>
      </c>
      <c r="BD69" s="117" t="str">
        <f t="shared" ca="1" si="30"/>
        <v/>
      </c>
      <c r="BE69" s="118" t="str">
        <f t="shared" ca="1" si="31"/>
        <v/>
      </c>
      <c r="BG69" s="28" t="str">
        <f t="shared" ref="BG69:BG132" ca="1" si="35">IF($BB69&lt;&gt;"", $BB69, $BE69)</f>
        <v/>
      </c>
    </row>
    <row r="70" spans="1:59" s="27" customFormat="1" ht="14.25" customHeight="1" x14ac:dyDescent="0.25">
      <c r="A70" s="76" t="str">
        <f t="shared" ref="A70:A133" ca="1" si="36">IF(BB70&lt;&gt;"", "✘", "")</f>
        <v/>
      </c>
      <c r="B70" s="119"/>
      <c r="C70" s="119"/>
      <c r="D70" s="119"/>
      <c r="E70" s="119"/>
      <c r="F70" s="216" t="s">
        <v>408</v>
      </c>
      <c r="G70" s="119"/>
      <c r="H70" s="119"/>
      <c r="I70" s="119"/>
      <c r="J70" s="119"/>
      <c r="L70" s="120">
        <v>7340</v>
      </c>
      <c r="M70" s="213" t="str">
        <f t="shared" si="34"/>
        <v/>
      </c>
      <c r="N70" s="121"/>
      <c r="O70" s="121"/>
      <c r="Y70" s="207"/>
      <c r="Z70" s="91"/>
      <c r="AB70" s="172"/>
      <c r="AC70" s="173"/>
      <c r="AD70" s="91">
        <f t="shared" si="33"/>
        <v>-1</v>
      </c>
      <c r="AE70" s="27">
        <f t="shared" si="33"/>
        <v>-1</v>
      </c>
      <c r="AF70" s="27">
        <f t="shared" si="33"/>
        <v>-1</v>
      </c>
      <c r="AG70" s="91"/>
      <c r="AJ70" s="91"/>
      <c r="AM70" s="207">
        <f t="shared" ref="AM70:AM133" si="37">IF(C70&lt;&gt;"",1,IF(D70&lt;&gt;"",2,IF(E70&lt;&gt;"",3,IF(F70&lt;&gt;"",4,IF(G70&lt;&gt;"",5,IF(H70&lt;&gt;"",6,IF(I70&lt;&gt;"",7,IF(J70&lt;&gt;"",8))))))))</f>
        <v>4</v>
      </c>
      <c r="AN70" s="27" t="str">
        <f>IF($AM71&gt;$AM70, IFERROR(MATCH($AM70, $AM71:$AM$146, 0)-1, ROW($AN$146)-ROW()), "")</f>
        <v/>
      </c>
      <c r="AO70" s="91" t="str">
        <f t="shared" ref="AO70:AO133" ca="1" si="38">IF(AE70&lt;&gt;-1, IF(AB70&lt;&gt;"", AB70, IF($AN70&lt;&gt;"", SUMIF(OFFSET($AM70, 1, 0, $AN70), $AM70+1, OFFSET(N70, 1, 0, $AN70)), N70)), "")</f>
        <v/>
      </c>
      <c r="AP70" s="27" t="str">
        <f t="shared" ref="AP70:AP133" ca="1" si="39">IF(AF70&lt;&gt;-1, IF(AC70&lt;&gt;"", AC70, IF($AN70&lt;&gt;"", SUMIF(OFFSET($AM70, 1, 0, $AN70), $AM70+1, OFFSET(O70, 1, 0, $AN70)), O70)), "")</f>
        <v/>
      </c>
      <c r="AQ70" s="87" t="str">
        <f t="shared" ref="AQ70:AQ133" ca="1" si="40">IF(AO70&lt;&gt;0, AO70, N70)</f>
        <v/>
      </c>
      <c r="AR70" s="27" t="str">
        <f t="shared" ref="AR70:AR133" ca="1" si="41">IF(AP70&lt;&gt;0, AP70, O70)</f>
        <v/>
      </c>
      <c r="AS70" s="83" t="str">
        <f t="shared" ref="AS70:AS133" si="42">IF(AE70&lt;&gt;-1, IF(ISTEXT(N70), IFERROR(IF(SEARCH(".", N70)&lt;&gt;0, "| Veld '"&amp;AS$4&amp;ROW()&amp;"': "&amp;Fout_punt), "| Veld '"&amp;AS$4&amp;ROW()&amp;"': "&amp;Fout_geen_getal), IF(N70&lt;&gt;AQ70, "| Veld '"&amp;AS$4&amp;ROW()&amp;"': "&amp;Fout_som&amp;TEXT(AQ70,"#.##0,00 €")&amp;"  ", IF($AA70&lt;&gt;0, IF(N70&gt;0, "| Veld '"&amp;AS$4&amp;ROW()&amp;"': "&amp;Fout_positief, ""), IF($Z70&lt;&gt;1, IF(N70&lt;0, "| Veld '"&amp;AS$4&amp;ROW()&amp;"': "&amp;Fout_negatief, ""), "")))), "")</f>
        <v/>
      </c>
      <c r="AT70" s="30" t="str">
        <f t="shared" ref="AT70:AT133" si="43">IF(AF70&lt;&gt;-1, IF(ISTEXT(O70), IFERROR(IF(SEARCH(".", O70)&lt;&gt;0, "| Veld '"&amp;AT$4&amp;ROW()&amp;"': "&amp;Fout_punt), "| Veld '"&amp;AT$4&amp;ROW()&amp;"': "&amp;Fout_geen_getal), IF(O70&lt;&gt;AR70, "| Veld '"&amp;AT$4&amp;ROW()&amp;"': "&amp;Fout_som&amp;TEXT(AR70,"#.##0,00 €")&amp;"  ", IF($AA70&lt;&gt;0, IF(O70&gt;0, "| Veld '"&amp;AT$4&amp;ROW()&amp;"': "&amp;Fout_positief, ""), IF($Z70&lt;&gt;1, IF(O70&lt;0, "| Veld '"&amp;AT$4&amp;ROW()&amp;"': "&amp;Fout_negatief, ""), "")))), "")</f>
        <v/>
      </c>
      <c r="AU70" s="85" t="str">
        <f t="shared" ref="AU70:AU133" si="44">IF(AS70&lt;&gt;"", ROW(), "")</f>
        <v/>
      </c>
      <c r="AV70" s="30" t="str">
        <f t="shared" ref="AV70:AV133" si="45">IF(AT70&lt;&gt;"", ROW(), "")</f>
        <v/>
      </c>
      <c r="AW70" s="87" t="str">
        <f t="shared" ref="AW70:AW133" ca="1" si="46">IF(AO70&lt;&gt;AQ70, "| Veld '"&amp;AW$4&amp;ROW()&amp;"': "&amp;Info_lege_velden, "")</f>
        <v/>
      </c>
      <c r="AX70" s="27" t="str">
        <f t="shared" ref="AX70:AX133" ca="1" si="47">IF(AP70&lt;&gt;AR70, "| Veld '"&amp;AX$4&amp;ROW()&amp;"': "&amp;Info_lege_velden, "")</f>
        <v/>
      </c>
      <c r="AY70" s="166" t="str">
        <f t="shared" ref="AY70:AY133" si="48">IF(AE70&lt;0, IF(N70&lt;&gt;0, "| Veld '"&amp;AY$4&amp;ROW()&amp;"'"&amp;Fout_redundant, ""), "")</f>
        <v/>
      </c>
      <c r="AZ70" s="27" t="str">
        <f t="shared" ref="AZ70:AZ133" si="49">IF(AF70&lt;0, IF(O70&lt;&gt;0, "| Veld '"&amp;AZ$4&amp;ROW()&amp;"'"&amp;Fout_redundant, ""), "")</f>
        <v/>
      </c>
      <c r="BA70" s="174"/>
      <c r="BB70" s="89" t="str">
        <f t="shared" ref="BB70:BB133" ca="1" si="50">_xlfn.CONCAT(AS70:AT70,AW70:AX70,AY70:AZ70,AG70:AI70)</f>
        <v/>
      </c>
      <c r="BC70" s="116" t="str">
        <f t="shared" ref="BC70:BC133" ca="1" si="51">IF($AN70&lt;&gt;"", IF(SUMIF(OFFSET($AM70, 1, 0, $AN70), "&gt;"&amp;$AM70, OFFSET(AU70, 1, 0, $AN70))&lt;&gt;0, IFERROR( "| Veld '"&amp;BC$4&amp;ROW()&amp;"': "&amp;Waarschuwing_1&amp;_xlfn.TEXTJOIN(" &amp; ", TRUE, OFFSET(AU70,1,0,$AN70))&amp;" in kolom '"&amp;BC$4&amp;"'"&amp;Waarschuwing_2, "| Veld '"&amp;BC$4&amp;ROW()&amp;"': "&amp;Waarschuwing_legacy), ""), "")</f>
        <v/>
      </c>
      <c r="BD70" s="117" t="str">
        <f t="shared" ref="BD70:BD133" ca="1" si="52">IF($AN70&lt;&gt;"", IF(SUMIF(OFFSET($AM70, 1, 0, $AN70), "&gt;"&amp;$AM70, OFFSET(AV70, 1, 0, $AN70))&lt;&gt;0, IFERROR( "| Veld '"&amp;BD$4&amp;ROW()&amp;"': "&amp;Waarschuwing_1&amp;_xlfn.TEXTJOIN(" &amp; ", TRUE, OFFSET(AV70,1,0,$AN70))&amp;" in kolom '"&amp;BD$4&amp;"'"&amp;Waarschuwing_2, "| Veld '"&amp;BD$4&amp;ROW()&amp;"': "&amp;Waarschuwing_legacy), ""), "")</f>
        <v/>
      </c>
      <c r="BE70" s="118" t="str">
        <f t="shared" ref="BE70:BE133" ca="1" si="53">_xlfn.CONCAT(BC70:BD70, AJ70:AL70)</f>
        <v/>
      </c>
      <c r="BG70" s="28" t="str">
        <f t="shared" ca="1" si="35"/>
        <v/>
      </c>
    </row>
    <row r="71" spans="1:59" s="27" customFormat="1" ht="14.25" customHeight="1" x14ac:dyDescent="0.25">
      <c r="A71" s="76" t="str">
        <f t="shared" ca="1" si="36"/>
        <v/>
      </c>
      <c r="B71" s="119"/>
      <c r="C71" s="119"/>
      <c r="D71" s="119"/>
      <c r="E71" s="119"/>
      <c r="F71" s="216" t="s">
        <v>409</v>
      </c>
      <c r="G71" s="119"/>
      <c r="H71" s="119"/>
      <c r="I71" s="119"/>
      <c r="J71" s="119"/>
      <c r="L71" s="120">
        <v>7341</v>
      </c>
      <c r="M71" s="213" t="str">
        <f t="shared" si="34"/>
        <v/>
      </c>
      <c r="N71" s="121"/>
      <c r="O71" s="121"/>
      <c r="Y71" s="207"/>
      <c r="Z71" s="91"/>
      <c r="AB71" s="172"/>
      <c r="AC71" s="173"/>
      <c r="AD71" s="91">
        <f t="shared" si="33"/>
        <v>-1</v>
      </c>
      <c r="AE71" s="27">
        <f t="shared" si="33"/>
        <v>-1</v>
      </c>
      <c r="AF71" s="27">
        <f t="shared" si="33"/>
        <v>-1</v>
      </c>
      <c r="AG71" s="91"/>
      <c r="AJ71" s="91"/>
      <c r="AM71" s="207">
        <f t="shared" si="37"/>
        <v>4</v>
      </c>
      <c r="AN71" s="27" t="str">
        <f>IF($AM72&gt;$AM71, IFERROR(MATCH($AM71, $AM72:$AM$146, 0)-1, ROW($AN$146)-ROW()), "")</f>
        <v/>
      </c>
      <c r="AO71" s="91" t="str">
        <f t="shared" ca="1" si="38"/>
        <v/>
      </c>
      <c r="AP71" s="27" t="str">
        <f t="shared" ca="1" si="39"/>
        <v/>
      </c>
      <c r="AQ71" s="87" t="str">
        <f t="shared" ca="1" si="40"/>
        <v/>
      </c>
      <c r="AR71" s="27" t="str">
        <f t="shared" ca="1" si="41"/>
        <v/>
      </c>
      <c r="AS71" s="83" t="str">
        <f t="shared" si="42"/>
        <v/>
      </c>
      <c r="AT71" s="30" t="str">
        <f t="shared" si="43"/>
        <v/>
      </c>
      <c r="AU71" s="85" t="str">
        <f t="shared" si="44"/>
        <v/>
      </c>
      <c r="AV71" s="30" t="str">
        <f t="shared" si="45"/>
        <v/>
      </c>
      <c r="AW71" s="87" t="str">
        <f t="shared" ca="1" si="46"/>
        <v/>
      </c>
      <c r="AX71" s="27" t="str">
        <f t="shared" ca="1" si="47"/>
        <v/>
      </c>
      <c r="AY71" s="166" t="str">
        <f t="shared" si="48"/>
        <v/>
      </c>
      <c r="AZ71" s="27" t="str">
        <f t="shared" si="49"/>
        <v/>
      </c>
      <c r="BA71" s="174"/>
      <c r="BB71" s="89" t="str">
        <f t="shared" ca="1" si="50"/>
        <v/>
      </c>
      <c r="BC71" s="116" t="str">
        <f t="shared" ca="1" si="51"/>
        <v/>
      </c>
      <c r="BD71" s="117" t="str">
        <f t="shared" ca="1" si="52"/>
        <v/>
      </c>
      <c r="BE71" s="118" t="str">
        <f t="shared" ca="1" si="53"/>
        <v/>
      </c>
      <c r="BG71" s="28" t="str">
        <f t="shared" ca="1" si="35"/>
        <v/>
      </c>
    </row>
    <row r="72" spans="1:59" s="27" customFormat="1" ht="14.25" customHeight="1" x14ac:dyDescent="0.25">
      <c r="A72" s="76" t="str">
        <f t="shared" ca="1" si="36"/>
        <v/>
      </c>
      <c r="B72" s="119"/>
      <c r="C72" s="119"/>
      <c r="D72" s="119"/>
      <c r="E72" s="119"/>
      <c r="F72" s="216" t="s">
        <v>410</v>
      </c>
      <c r="G72" s="119"/>
      <c r="H72" s="119"/>
      <c r="I72" s="119"/>
      <c r="J72" s="119"/>
      <c r="L72" s="120">
        <v>7342</v>
      </c>
      <c r="M72" s="213" t="str">
        <f t="shared" si="34"/>
        <v/>
      </c>
      <c r="N72" s="121"/>
      <c r="O72" s="121"/>
      <c r="Y72" s="207"/>
      <c r="Z72" s="91"/>
      <c r="AB72" s="172"/>
      <c r="AC72" s="173"/>
      <c r="AD72" s="91">
        <f t="shared" si="33"/>
        <v>-1</v>
      </c>
      <c r="AE72" s="27">
        <f t="shared" si="33"/>
        <v>-1</v>
      </c>
      <c r="AF72" s="27">
        <f t="shared" si="33"/>
        <v>-1</v>
      </c>
      <c r="AG72" s="91"/>
      <c r="AJ72" s="91"/>
      <c r="AM72" s="207">
        <f t="shared" si="37"/>
        <v>4</v>
      </c>
      <c r="AN72" s="27" t="str">
        <f>IF($AM73&gt;$AM72, IFERROR(MATCH($AM72, $AM73:$AM$146, 0)-1, ROW($AN$146)-ROW()), "")</f>
        <v/>
      </c>
      <c r="AO72" s="91" t="str">
        <f t="shared" ca="1" si="38"/>
        <v/>
      </c>
      <c r="AP72" s="27" t="str">
        <f t="shared" ca="1" si="39"/>
        <v/>
      </c>
      <c r="AQ72" s="87" t="str">
        <f t="shared" ca="1" si="40"/>
        <v/>
      </c>
      <c r="AR72" s="27" t="str">
        <f t="shared" ca="1" si="41"/>
        <v/>
      </c>
      <c r="AS72" s="83" t="str">
        <f t="shared" si="42"/>
        <v/>
      </c>
      <c r="AT72" s="30" t="str">
        <f t="shared" si="43"/>
        <v/>
      </c>
      <c r="AU72" s="85" t="str">
        <f t="shared" si="44"/>
        <v/>
      </c>
      <c r="AV72" s="30" t="str">
        <f t="shared" si="45"/>
        <v/>
      </c>
      <c r="AW72" s="87" t="str">
        <f t="shared" ca="1" si="46"/>
        <v/>
      </c>
      <c r="AX72" s="27" t="str">
        <f t="shared" ca="1" si="47"/>
        <v/>
      </c>
      <c r="AY72" s="166" t="str">
        <f t="shared" si="48"/>
        <v/>
      </c>
      <c r="AZ72" s="27" t="str">
        <f t="shared" si="49"/>
        <v/>
      </c>
      <c r="BA72" s="174"/>
      <c r="BB72" s="89" t="str">
        <f t="shared" ca="1" si="50"/>
        <v/>
      </c>
      <c r="BC72" s="116" t="str">
        <f t="shared" ca="1" si="51"/>
        <v/>
      </c>
      <c r="BD72" s="117" t="str">
        <f t="shared" ca="1" si="52"/>
        <v/>
      </c>
      <c r="BE72" s="118" t="str">
        <f t="shared" ca="1" si="53"/>
        <v/>
      </c>
      <c r="BG72" s="28" t="str">
        <f t="shared" ca="1" si="35"/>
        <v/>
      </c>
    </row>
    <row r="73" spans="1:59" s="27" customFormat="1" ht="14.25" customHeight="1" x14ac:dyDescent="0.25">
      <c r="A73" s="76" t="str">
        <f t="shared" ca="1" si="36"/>
        <v/>
      </c>
      <c r="B73" s="119"/>
      <c r="C73" s="119"/>
      <c r="D73" s="119"/>
      <c r="E73" s="119"/>
      <c r="F73" s="119" t="s">
        <v>275</v>
      </c>
      <c r="G73" s="119"/>
      <c r="H73" s="119"/>
      <c r="I73" s="119"/>
      <c r="J73" s="119"/>
      <c r="L73" s="120">
        <v>7348</v>
      </c>
      <c r="M73" s="213" t="str">
        <f t="shared" si="34"/>
        <v/>
      </c>
      <c r="N73" s="121"/>
      <c r="O73" s="121"/>
      <c r="Y73" s="207"/>
      <c r="Z73" s="91"/>
      <c r="AB73" s="172"/>
      <c r="AC73" s="173"/>
      <c r="AD73" s="91">
        <f t="shared" si="33"/>
        <v>-1</v>
      </c>
      <c r="AE73" s="27">
        <f t="shared" si="33"/>
        <v>-1</v>
      </c>
      <c r="AF73" s="27">
        <f t="shared" si="33"/>
        <v>-1</v>
      </c>
      <c r="AG73" s="91"/>
      <c r="AJ73" s="91"/>
      <c r="AM73" s="207">
        <f t="shared" si="37"/>
        <v>4</v>
      </c>
      <c r="AN73" s="27" t="str">
        <f>IF($AM74&gt;$AM73, IFERROR(MATCH($AM73, $AM74:$AM$146, 0)-1, ROW($AN$146)-ROW()), "")</f>
        <v/>
      </c>
      <c r="AO73" s="91" t="str">
        <f t="shared" ca="1" si="38"/>
        <v/>
      </c>
      <c r="AP73" s="27" t="str">
        <f t="shared" ca="1" si="39"/>
        <v/>
      </c>
      <c r="AQ73" s="87" t="str">
        <f t="shared" ca="1" si="40"/>
        <v/>
      </c>
      <c r="AR73" s="27" t="str">
        <f t="shared" ca="1" si="41"/>
        <v/>
      </c>
      <c r="AS73" s="83" t="str">
        <f t="shared" si="42"/>
        <v/>
      </c>
      <c r="AT73" s="30" t="str">
        <f t="shared" si="43"/>
        <v/>
      </c>
      <c r="AU73" s="85" t="str">
        <f t="shared" si="44"/>
        <v/>
      </c>
      <c r="AV73" s="30" t="str">
        <f t="shared" si="45"/>
        <v/>
      </c>
      <c r="AW73" s="87" t="str">
        <f t="shared" ca="1" si="46"/>
        <v/>
      </c>
      <c r="AX73" s="27" t="str">
        <f t="shared" ca="1" si="47"/>
        <v/>
      </c>
      <c r="AY73" s="166" t="str">
        <f t="shared" si="48"/>
        <v/>
      </c>
      <c r="AZ73" s="27" t="str">
        <f t="shared" si="49"/>
        <v/>
      </c>
      <c r="BA73" s="174"/>
      <c r="BB73" s="89" t="str">
        <f t="shared" ca="1" si="50"/>
        <v/>
      </c>
      <c r="BC73" s="116" t="str">
        <f t="shared" ca="1" si="51"/>
        <v/>
      </c>
      <c r="BD73" s="117" t="str">
        <f t="shared" ca="1" si="52"/>
        <v/>
      </c>
      <c r="BE73" s="118" t="str">
        <f t="shared" ca="1" si="53"/>
        <v/>
      </c>
      <c r="BG73" s="28" t="str">
        <f t="shared" ca="1" si="35"/>
        <v/>
      </c>
    </row>
    <row r="74" spans="1:59" s="27" customFormat="1" ht="14.25" customHeight="1" x14ac:dyDescent="0.25">
      <c r="A74" s="76" t="str">
        <f t="shared" ca="1" si="36"/>
        <v/>
      </c>
      <c r="B74" s="119"/>
      <c r="C74" s="119" t="s">
        <v>35</v>
      </c>
      <c r="D74" s="119" t="s">
        <v>35</v>
      </c>
      <c r="E74" s="119" t="s">
        <v>287</v>
      </c>
      <c r="F74" s="119"/>
      <c r="G74" s="119"/>
      <c r="H74" s="119"/>
      <c r="I74" s="119"/>
      <c r="J74" s="119"/>
      <c r="L74" s="120">
        <v>735</v>
      </c>
      <c r="M74" s="213" t="str">
        <f t="shared" si="34"/>
        <v/>
      </c>
      <c r="N74" s="121"/>
      <c r="O74" s="121"/>
      <c r="Y74" s="207"/>
      <c r="Z74" s="91"/>
      <c r="AB74" s="172"/>
      <c r="AC74" s="173"/>
      <c r="AD74" s="91">
        <f t="shared" si="33"/>
        <v>-1</v>
      </c>
      <c r="AE74" s="27">
        <f t="shared" si="33"/>
        <v>-1</v>
      </c>
      <c r="AF74" s="27">
        <f t="shared" si="33"/>
        <v>-1</v>
      </c>
      <c r="AG74" s="91"/>
      <c r="AJ74" s="91"/>
      <c r="AM74" s="207">
        <f t="shared" si="37"/>
        <v>3</v>
      </c>
      <c r="AN74" s="27" t="str">
        <f>IF($AM75&gt;$AM74, IFERROR(MATCH($AM74, $AM75:$AM$146, 0)-1, ROW($AN$146)-ROW()), "")</f>
        <v/>
      </c>
      <c r="AO74" s="91" t="str">
        <f t="shared" ca="1" si="38"/>
        <v/>
      </c>
      <c r="AP74" s="27" t="str">
        <f t="shared" ca="1" si="39"/>
        <v/>
      </c>
      <c r="AQ74" s="87" t="str">
        <f t="shared" ca="1" si="40"/>
        <v/>
      </c>
      <c r="AR74" s="27" t="str">
        <f t="shared" ca="1" si="41"/>
        <v/>
      </c>
      <c r="AS74" s="83" t="str">
        <f t="shared" si="42"/>
        <v/>
      </c>
      <c r="AT74" s="30" t="str">
        <f t="shared" si="43"/>
        <v/>
      </c>
      <c r="AU74" s="85" t="str">
        <f t="shared" si="44"/>
        <v/>
      </c>
      <c r="AV74" s="30" t="str">
        <f t="shared" si="45"/>
        <v/>
      </c>
      <c r="AW74" s="87" t="str">
        <f t="shared" ca="1" si="46"/>
        <v/>
      </c>
      <c r="AX74" s="27" t="str">
        <f t="shared" ca="1" si="47"/>
        <v/>
      </c>
      <c r="AY74" s="166" t="str">
        <f t="shared" si="48"/>
        <v/>
      </c>
      <c r="AZ74" s="27" t="str">
        <f t="shared" si="49"/>
        <v/>
      </c>
      <c r="BA74" s="174"/>
      <c r="BB74" s="89" t="str">
        <f t="shared" ca="1" si="50"/>
        <v/>
      </c>
      <c r="BC74" s="116" t="str">
        <f t="shared" ca="1" si="51"/>
        <v/>
      </c>
      <c r="BD74" s="117" t="str">
        <f t="shared" ca="1" si="52"/>
        <v/>
      </c>
      <c r="BE74" s="118" t="str">
        <f t="shared" ca="1" si="53"/>
        <v/>
      </c>
      <c r="BG74" s="28" t="str">
        <f t="shared" ca="1" si="35"/>
        <v/>
      </c>
    </row>
    <row r="75" spans="1:59" s="27" customFormat="1" ht="14.25" customHeight="1" x14ac:dyDescent="0.25">
      <c r="A75" s="76" t="str">
        <f t="shared" ca="1" si="36"/>
        <v/>
      </c>
      <c r="B75" s="119"/>
      <c r="C75" s="119" t="s">
        <v>35</v>
      </c>
      <c r="D75" s="119" t="s">
        <v>35</v>
      </c>
      <c r="E75" s="119" t="s">
        <v>125</v>
      </c>
      <c r="F75" s="119"/>
      <c r="G75" s="119"/>
      <c r="H75" s="119"/>
      <c r="I75" s="119"/>
      <c r="J75" s="119"/>
      <c r="L75" s="120">
        <v>736</v>
      </c>
      <c r="M75" s="213" t="str">
        <f t="shared" si="34"/>
        <v/>
      </c>
      <c r="N75" s="121"/>
      <c r="O75" s="121"/>
      <c r="Y75" s="207"/>
      <c r="Z75" s="91"/>
      <c r="AB75" s="172"/>
      <c r="AC75" s="173"/>
      <c r="AD75" s="91">
        <f t="shared" si="33"/>
        <v>-1</v>
      </c>
      <c r="AE75" s="27">
        <f t="shared" si="33"/>
        <v>-1</v>
      </c>
      <c r="AF75" s="27">
        <f t="shared" si="33"/>
        <v>-1</v>
      </c>
      <c r="AG75" s="91"/>
      <c r="AJ75" s="91"/>
      <c r="AM75" s="207">
        <f t="shared" si="37"/>
        <v>3</v>
      </c>
      <c r="AN75" s="27" t="str">
        <f>IF($AM76&gt;$AM75, IFERROR(MATCH($AM75, $AM76:$AM$146, 0)-1, ROW($AN$146)-ROW()), "")</f>
        <v/>
      </c>
      <c r="AO75" s="91" t="str">
        <f t="shared" ca="1" si="38"/>
        <v/>
      </c>
      <c r="AP75" s="27" t="str">
        <f t="shared" ca="1" si="39"/>
        <v/>
      </c>
      <c r="AQ75" s="87" t="str">
        <f t="shared" ca="1" si="40"/>
        <v/>
      </c>
      <c r="AR75" s="27" t="str">
        <f t="shared" ca="1" si="41"/>
        <v/>
      </c>
      <c r="AS75" s="83" t="str">
        <f t="shared" si="42"/>
        <v/>
      </c>
      <c r="AT75" s="30" t="str">
        <f t="shared" si="43"/>
        <v/>
      </c>
      <c r="AU75" s="85" t="str">
        <f t="shared" si="44"/>
        <v/>
      </c>
      <c r="AV75" s="30" t="str">
        <f t="shared" si="45"/>
        <v/>
      </c>
      <c r="AW75" s="87" t="str">
        <f t="shared" ca="1" si="46"/>
        <v/>
      </c>
      <c r="AX75" s="27" t="str">
        <f t="shared" ca="1" si="47"/>
        <v/>
      </c>
      <c r="AY75" s="166" t="str">
        <f t="shared" si="48"/>
        <v/>
      </c>
      <c r="AZ75" s="27" t="str">
        <f t="shared" si="49"/>
        <v/>
      </c>
      <c r="BA75" s="174"/>
      <c r="BB75" s="89" t="str">
        <f t="shared" ca="1" si="50"/>
        <v/>
      </c>
      <c r="BC75" s="116" t="str">
        <f t="shared" ca="1" si="51"/>
        <v/>
      </c>
      <c r="BD75" s="117" t="str">
        <f t="shared" ca="1" si="52"/>
        <v/>
      </c>
      <c r="BE75" s="118" t="str">
        <f t="shared" ca="1" si="53"/>
        <v/>
      </c>
      <c r="BG75" s="28" t="str">
        <f t="shared" ca="1" si="35"/>
        <v/>
      </c>
    </row>
    <row r="76" spans="1:59" s="27" customFormat="1" ht="14.25" customHeight="1" x14ac:dyDescent="0.25">
      <c r="A76" s="76" t="str">
        <f t="shared" ca="1" si="36"/>
        <v/>
      </c>
      <c r="B76" s="119"/>
      <c r="C76" s="119" t="s">
        <v>35</v>
      </c>
      <c r="D76" s="119" t="s">
        <v>398</v>
      </c>
      <c r="E76" s="119"/>
      <c r="F76" s="119"/>
      <c r="G76" s="119"/>
      <c r="H76" s="119"/>
      <c r="I76" s="119"/>
      <c r="J76" s="119"/>
      <c r="L76" s="120">
        <v>74</v>
      </c>
      <c r="M76" s="213" t="str">
        <f t="shared" si="34"/>
        <v/>
      </c>
      <c r="N76" s="121"/>
      <c r="O76" s="121"/>
      <c r="Y76" s="207"/>
      <c r="Z76" s="91"/>
      <c r="AB76" s="172"/>
      <c r="AC76" s="173"/>
      <c r="AD76" s="91">
        <f t="shared" si="33"/>
        <v>-1</v>
      </c>
      <c r="AE76" s="27">
        <f t="shared" si="33"/>
        <v>-1</v>
      </c>
      <c r="AF76" s="27">
        <f t="shared" si="33"/>
        <v>-1</v>
      </c>
      <c r="AG76" s="91"/>
      <c r="AJ76" s="91"/>
      <c r="AM76" s="207">
        <f t="shared" si="37"/>
        <v>2</v>
      </c>
      <c r="AN76" s="27" t="str">
        <f>IF($AM77&gt;$AM76, IFERROR(MATCH($AM76, $AM77:$AM$146, 0)-1, ROW($AN$146)-ROW()), "")</f>
        <v/>
      </c>
      <c r="AO76" s="91" t="str">
        <f t="shared" ca="1" si="38"/>
        <v/>
      </c>
      <c r="AP76" s="27" t="str">
        <f t="shared" ca="1" si="39"/>
        <v/>
      </c>
      <c r="AQ76" s="87" t="str">
        <f t="shared" ca="1" si="40"/>
        <v/>
      </c>
      <c r="AR76" s="27" t="str">
        <f t="shared" ca="1" si="41"/>
        <v/>
      </c>
      <c r="AS76" s="83" t="str">
        <f t="shared" si="42"/>
        <v/>
      </c>
      <c r="AT76" s="30" t="str">
        <f t="shared" si="43"/>
        <v/>
      </c>
      <c r="AU76" s="85" t="str">
        <f t="shared" si="44"/>
        <v/>
      </c>
      <c r="AV76" s="30" t="str">
        <f t="shared" si="45"/>
        <v/>
      </c>
      <c r="AW76" s="87" t="str">
        <f t="shared" ca="1" si="46"/>
        <v/>
      </c>
      <c r="AX76" s="27" t="str">
        <f t="shared" ca="1" si="47"/>
        <v/>
      </c>
      <c r="AY76" s="166" t="str">
        <f t="shared" si="48"/>
        <v/>
      </c>
      <c r="AZ76" s="27" t="str">
        <f t="shared" si="49"/>
        <v/>
      </c>
      <c r="BA76" s="174"/>
      <c r="BB76" s="89" t="str">
        <f t="shared" ca="1" si="50"/>
        <v/>
      </c>
      <c r="BC76" s="116" t="str">
        <f t="shared" ca="1" si="51"/>
        <v/>
      </c>
      <c r="BD76" s="117" t="str">
        <f t="shared" ca="1" si="52"/>
        <v/>
      </c>
      <c r="BE76" s="118" t="str">
        <f t="shared" ca="1" si="53"/>
        <v/>
      </c>
      <c r="BG76" s="28" t="str">
        <f t="shared" ca="1" si="35"/>
        <v/>
      </c>
    </row>
    <row r="77" spans="1:59" s="27" customFormat="1" ht="14.25" customHeight="1" x14ac:dyDescent="0.25">
      <c r="A77" s="76" t="str">
        <f t="shared" ca="1" si="36"/>
        <v/>
      </c>
      <c r="B77" s="119"/>
      <c r="C77" s="119" t="s">
        <v>35</v>
      </c>
      <c r="D77" s="119" t="s">
        <v>29</v>
      </c>
      <c r="E77" s="119"/>
      <c r="F77" s="119"/>
      <c r="G77" s="119"/>
      <c r="H77" s="119"/>
      <c r="I77" s="119"/>
      <c r="J77" s="119"/>
      <c r="L77" s="120" t="s">
        <v>26</v>
      </c>
      <c r="M77" s="213" t="str">
        <f t="shared" si="34"/>
        <v/>
      </c>
      <c r="N77" s="121"/>
      <c r="O77" s="121"/>
      <c r="Y77" s="207"/>
      <c r="Z77" s="91"/>
      <c r="AB77" s="172"/>
      <c r="AC77" s="173"/>
      <c r="AD77" s="91">
        <f t="shared" si="33"/>
        <v>-1</v>
      </c>
      <c r="AE77" s="27">
        <f t="shared" si="33"/>
        <v>-1</v>
      </c>
      <c r="AF77" s="27">
        <f t="shared" si="33"/>
        <v>-1</v>
      </c>
      <c r="AG77" s="91"/>
      <c r="AJ77" s="91"/>
      <c r="AM77" s="207">
        <f t="shared" si="37"/>
        <v>2</v>
      </c>
      <c r="AN77" s="27" t="str">
        <f>IF($AM78&gt;$AM77, IFERROR(MATCH($AM77, $AM78:$AM$146, 0)-1, ROW($AN$146)-ROW()), "")</f>
        <v/>
      </c>
      <c r="AO77" s="91" t="str">
        <f t="shared" ca="1" si="38"/>
        <v/>
      </c>
      <c r="AP77" s="27" t="str">
        <f t="shared" ca="1" si="39"/>
        <v/>
      </c>
      <c r="AQ77" s="87" t="str">
        <f t="shared" ca="1" si="40"/>
        <v/>
      </c>
      <c r="AR77" s="27" t="str">
        <f t="shared" ca="1" si="41"/>
        <v/>
      </c>
      <c r="AS77" s="83" t="str">
        <f t="shared" si="42"/>
        <v/>
      </c>
      <c r="AT77" s="30" t="str">
        <f t="shared" si="43"/>
        <v/>
      </c>
      <c r="AU77" s="85" t="str">
        <f t="shared" si="44"/>
        <v/>
      </c>
      <c r="AV77" s="30" t="str">
        <f t="shared" si="45"/>
        <v/>
      </c>
      <c r="AW77" s="87" t="str">
        <f t="shared" ca="1" si="46"/>
        <v/>
      </c>
      <c r="AX77" s="27" t="str">
        <f t="shared" ca="1" si="47"/>
        <v/>
      </c>
      <c r="AY77" s="166" t="str">
        <f t="shared" si="48"/>
        <v/>
      </c>
      <c r="AZ77" s="27" t="str">
        <f t="shared" si="49"/>
        <v/>
      </c>
      <c r="BA77" s="174"/>
      <c r="BB77" s="89" t="str">
        <f t="shared" ca="1" si="50"/>
        <v/>
      </c>
      <c r="BC77" s="116" t="str">
        <f t="shared" ca="1" si="51"/>
        <v/>
      </c>
      <c r="BD77" s="117" t="str">
        <f t="shared" ca="1" si="52"/>
        <v/>
      </c>
      <c r="BE77" s="118" t="str">
        <f t="shared" ca="1" si="53"/>
        <v/>
      </c>
      <c r="BG77" s="28" t="str">
        <f t="shared" ca="1" si="35"/>
        <v/>
      </c>
    </row>
    <row r="78" spans="1:59" s="27" customFormat="1" ht="14.25" customHeight="1" x14ac:dyDescent="0.25">
      <c r="A78" s="76" t="str">
        <f t="shared" ca="1" si="36"/>
        <v/>
      </c>
      <c r="B78" s="119"/>
      <c r="C78" s="119" t="s">
        <v>51</v>
      </c>
      <c r="D78" s="119"/>
      <c r="E78" s="119"/>
      <c r="F78" s="119"/>
      <c r="G78" s="119"/>
      <c r="H78" s="119"/>
      <c r="I78" s="119"/>
      <c r="J78" s="119"/>
      <c r="L78" s="120" t="s">
        <v>71</v>
      </c>
      <c r="M78" s="213">
        <f t="shared" si="34"/>
        <v>0</v>
      </c>
      <c r="N78" s="121">
        <f>SUM(N79,N82,N112,N118:N123)</f>
        <v>0</v>
      </c>
      <c r="O78" s="121">
        <f>SUM(O79,O82,O112,O118:O123)</f>
        <v>0</v>
      </c>
      <c r="Y78" s="207">
        <f>IF(AD$3, IF(AND(
IF(AE$3, N78&lt;&gt;0, TRUE),
IF(AF$3, O78&lt;&gt;0, TRUE)),
0, 1), 1)</f>
        <v>1</v>
      </c>
      <c r="Z78" s="91"/>
      <c r="AB78" s="172"/>
      <c r="AC78" s="173"/>
      <c r="AD78" s="91">
        <f t="shared" si="33"/>
        <v>-1</v>
      </c>
      <c r="AE78" s="27">
        <f t="shared" si="33"/>
        <v>-1</v>
      </c>
      <c r="AF78" s="27">
        <f t="shared" si="33"/>
        <v>-1</v>
      </c>
      <c r="AG78" s="91"/>
      <c r="AJ78" s="91"/>
      <c r="AM78" s="207">
        <f t="shared" si="37"/>
        <v>1</v>
      </c>
      <c r="AN78" s="27">
        <f>IF($AM79&gt;$AM78, IFERROR(MATCH($AM78, $AM79:$AM$146, 0)-1, ROW($AN$146)-ROW()), "")</f>
        <v>45</v>
      </c>
      <c r="AO78" s="91" t="str">
        <f t="shared" ca="1" si="38"/>
        <v/>
      </c>
      <c r="AP78" s="27" t="str">
        <f t="shared" ca="1" si="39"/>
        <v/>
      </c>
      <c r="AQ78" s="87" t="str">
        <f t="shared" ca="1" si="40"/>
        <v/>
      </c>
      <c r="AR78" s="27" t="str">
        <f t="shared" ca="1" si="41"/>
        <v/>
      </c>
      <c r="AS78" s="83" t="str">
        <f t="shared" si="42"/>
        <v/>
      </c>
      <c r="AT78" s="30" t="str">
        <f t="shared" si="43"/>
        <v/>
      </c>
      <c r="AU78" s="85" t="str">
        <f t="shared" si="44"/>
        <v/>
      </c>
      <c r="AV78" s="30" t="str">
        <f t="shared" si="45"/>
        <v/>
      </c>
      <c r="AW78" s="87" t="str">
        <f t="shared" ca="1" si="46"/>
        <v/>
      </c>
      <c r="AX78" s="27" t="str">
        <f t="shared" ca="1" si="47"/>
        <v/>
      </c>
      <c r="AY78" s="166" t="str">
        <f t="shared" si="48"/>
        <v/>
      </c>
      <c r="AZ78" s="27" t="str">
        <f t="shared" si="49"/>
        <v/>
      </c>
      <c r="BA78" s="174"/>
      <c r="BB78" s="89" t="str">
        <f t="shared" ca="1" si="50"/>
        <v/>
      </c>
      <c r="BC78" s="116" t="str">
        <f t="shared" ca="1" si="51"/>
        <v/>
      </c>
      <c r="BD78" s="117" t="str">
        <f t="shared" ca="1" si="52"/>
        <v/>
      </c>
      <c r="BE78" s="118" t="str">
        <f t="shared" ca="1" si="53"/>
        <v/>
      </c>
      <c r="BG78" s="28" t="str">
        <f t="shared" ca="1" si="35"/>
        <v/>
      </c>
    </row>
    <row r="79" spans="1:59" s="27" customFormat="1" ht="14.25" customHeight="1" x14ac:dyDescent="0.25">
      <c r="A79" s="76" t="str">
        <f t="shared" ca="1" si="36"/>
        <v/>
      </c>
      <c r="B79" s="119"/>
      <c r="C79" s="119" t="s">
        <v>35</v>
      </c>
      <c r="D79" s="119" t="s">
        <v>52</v>
      </c>
      <c r="E79" s="119"/>
      <c r="F79" s="119"/>
      <c r="G79" s="119"/>
      <c r="H79" s="119"/>
      <c r="I79" s="119"/>
      <c r="J79" s="119"/>
      <c r="L79" s="120">
        <v>60</v>
      </c>
      <c r="M79" s="213">
        <f t="shared" si="34"/>
        <v>0</v>
      </c>
      <c r="N79" s="121">
        <f>SUM(N80:N81)</f>
        <v>0</v>
      </c>
      <c r="O79" s="121">
        <f>SUM(O80:O81)</f>
        <v>0</v>
      </c>
      <c r="Y79" s="207"/>
      <c r="Z79" s="91">
        <v>1</v>
      </c>
      <c r="AB79" s="172"/>
      <c r="AC79" s="173"/>
      <c r="AD79" s="91">
        <f t="shared" si="33"/>
        <v>-1</v>
      </c>
      <c r="AE79" s="27">
        <f t="shared" si="33"/>
        <v>-1</v>
      </c>
      <c r="AF79" s="27">
        <f t="shared" si="33"/>
        <v>-1</v>
      </c>
      <c r="AG79" s="91"/>
      <c r="AJ79" s="91"/>
      <c r="AM79" s="207">
        <f t="shared" si="37"/>
        <v>2</v>
      </c>
      <c r="AN79" s="27">
        <f>IF($AM80&gt;$AM79, IFERROR(MATCH($AM79, $AM80:$AM$146, 0)-1, ROW($AN$146)-ROW()), "")</f>
        <v>2</v>
      </c>
      <c r="AO79" s="91" t="str">
        <f t="shared" ca="1" si="38"/>
        <v/>
      </c>
      <c r="AP79" s="27" t="str">
        <f t="shared" ca="1" si="39"/>
        <v/>
      </c>
      <c r="AQ79" s="87" t="str">
        <f t="shared" ca="1" si="40"/>
        <v/>
      </c>
      <c r="AR79" s="27" t="str">
        <f t="shared" ca="1" si="41"/>
        <v/>
      </c>
      <c r="AS79" s="83" t="str">
        <f t="shared" si="42"/>
        <v/>
      </c>
      <c r="AT79" s="30" t="str">
        <f t="shared" si="43"/>
        <v/>
      </c>
      <c r="AU79" s="85" t="str">
        <f t="shared" si="44"/>
        <v/>
      </c>
      <c r="AV79" s="30" t="str">
        <f t="shared" si="45"/>
        <v/>
      </c>
      <c r="AW79" s="87" t="str">
        <f t="shared" ca="1" si="46"/>
        <v/>
      </c>
      <c r="AX79" s="27" t="str">
        <f t="shared" ca="1" si="47"/>
        <v/>
      </c>
      <c r="AY79" s="166" t="str">
        <f t="shared" si="48"/>
        <v/>
      </c>
      <c r="AZ79" s="27" t="str">
        <f t="shared" si="49"/>
        <v/>
      </c>
      <c r="BA79" s="174"/>
      <c r="BB79" s="89" t="str">
        <f t="shared" ca="1" si="50"/>
        <v/>
      </c>
      <c r="BC79" s="116" t="str">
        <f t="shared" ca="1" si="51"/>
        <v/>
      </c>
      <c r="BD79" s="117" t="str">
        <f t="shared" ca="1" si="52"/>
        <v/>
      </c>
      <c r="BE79" s="118" t="str">
        <f t="shared" ca="1" si="53"/>
        <v/>
      </c>
      <c r="BG79" s="28" t="str">
        <f t="shared" ca="1" si="35"/>
        <v/>
      </c>
    </row>
    <row r="80" spans="1:59" s="27" customFormat="1" ht="14.25" customHeight="1" x14ac:dyDescent="0.25">
      <c r="A80" s="76" t="str">
        <f t="shared" ca="1" si="36"/>
        <v/>
      </c>
      <c r="B80" s="119"/>
      <c r="C80" s="119" t="s">
        <v>35</v>
      </c>
      <c r="D80" s="119" t="s">
        <v>35</v>
      </c>
      <c r="E80" s="119" t="s">
        <v>53</v>
      </c>
      <c r="F80" s="119"/>
      <c r="G80" s="119"/>
      <c r="H80" s="119"/>
      <c r="I80" s="119"/>
      <c r="J80" s="119"/>
      <c r="L80" s="120" t="s">
        <v>72</v>
      </c>
      <c r="M80" s="213" t="str">
        <f t="shared" si="34"/>
        <v/>
      </c>
      <c r="N80" s="121"/>
      <c r="O80" s="121"/>
      <c r="Y80" s="207"/>
      <c r="Z80" s="91"/>
      <c r="AB80" s="172"/>
      <c r="AC80" s="173"/>
      <c r="AD80" s="91">
        <f t="shared" si="33"/>
        <v>-1</v>
      </c>
      <c r="AE80" s="27">
        <f t="shared" si="33"/>
        <v>-1</v>
      </c>
      <c r="AF80" s="27">
        <f t="shared" si="33"/>
        <v>-1</v>
      </c>
      <c r="AG80" s="91"/>
      <c r="AJ80" s="91"/>
      <c r="AM80" s="207">
        <f t="shared" si="37"/>
        <v>3</v>
      </c>
      <c r="AN80" s="27" t="str">
        <f>IF($AM81&gt;$AM80, IFERROR(MATCH($AM80, $AM81:$AM$146, 0)-1, ROW($AN$146)-ROW()), "")</f>
        <v/>
      </c>
      <c r="AO80" s="91" t="str">
        <f t="shared" ca="1" si="38"/>
        <v/>
      </c>
      <c r="AP80" s="27" t="str">
        <f t="shared" ca="1" si="39"/>
        <v/>
      </c>
      <c r="AQ80" s="87" t="str">
        <f t="shared" ca="1" si="40"/>
        <v/>
      </c>
      <c r="AR80" s="27" t="str">
        <f t="shared" ca="1" si="41"/>
        <v/>
      </c>
      <c r="AS80" s="83" t="str">
        <f t="shared" si="42"/>
        <v/>
      </c>
      <c r="AT80" s="30" t="str">
        <f t="shared" si="43"/>
        <v/>
      </c>
      <c r="AU80" s="85" t="str">
        <f t="shared" si="44"/>
        <v/>
      </c>
      <c r="AV80" s="30" t="str">
        <f t="shared" si="45"/>
        <v/>
      </c>
      <c r="AW80" s="87" t="str">
        <f t="shared" ca="1" si="46"/>
        <v/>
      </c>
      <c r="AX80" s="27" t="str">
        <f t="shared" ca="1" si="47"/>
        <v/>
      </c>
      <c r="AY80" s="166" t="str">
        <f t="shared" si="48"/>
        <v/>
      </c>
      <c r="AZ80" s="27" t="str">
        <f t="shared" si="49"/>
        <v/>
      </c>
      <c r="BA80" s="174"/>
      <c r="BB80" s="89" t="str">
        <f t="shared" ca="1" si="50"/>
        <v/>
      </c>
      <c r="BC80" s="116" t="str">
        <f t="shared" ca="1" si="51"/>
        <v/>
      </c>
      <c r="BD80" s="117" t="str">
        <f t="shared" ca="1" si="52"/>
        <v/>
      </c>
      <c r="BE80" s="118" t="str">
        <f t="shared" ca="1" si="53"/>
        <v/>
      </c>
      <c r="BG80" s="28" t="str">
        <f t="shared" ca="1" si="35"/>
        <v/>
      </c>
    </row>
    <row r="81" spans="1:59" s="27" customFormat="1" ht="14.25" customHeight="1" x14ac:dyDescent="0.25">
      <c r="A81" s="76" t="str">
        <f t="shared" ca="1" si="36"/>
        <v/>
      </c>
      <c r="B81" s="119"/>
      <c r="C81" s="119" t="s">
        <v>35</v>
      </c>
      <c r="D81" s="119" t="s">
        <v>35</v>
      </c>
      <c r="E81" s="119" t="s">
        <v>54</v>
      </c>
      <c r="F81" s="119"/>
      <c r="G81" s="119"/>
      <c r="H81" s="119"/>
      <c r="I81" s="119"/>
      <c r="J81" s="119"/>
      <c r="L81" s="120">
        <v>609</v>
      </c>
      <c r="M81" s="213" t="str">
        <f t="shared" si="34"/>
        <v/>
      </c>
      <c r="N81" s="121"/>
      <c r="O81" s="121"/>
      <c r="Y81" s="207"/>
      <c r="Z81" s="91">
        <v>1</v>
      </c>
      <c r="AB81" s="172"/>
      <c r="AC81" s="173"/>
      <c r="AD81" s="91">
        <f t="shared" si="33"/>
        <v>-1</v>
      </c>
      <c r="AE81" s="27">
        <f t="shared" si="33"/>
        <v>-1</v>
      </c>
      <c r="AF81" s="27">
        <f t="shared" si="33"/>
        <v>-1</v>
      </c>
      <c r="AG81" s="91"/>
      <c r="AJ81" s="91"/>
      <c r="AM81" s="207">
        <f t="shared" si="37"/>
        <v>3</v>
      </c>
      <c r="AN81" s="27" t="str">
        <f>IF($AM82&gt;$AM81, IFERROR(MATCH($AM81, $AM82:$AM$146, 0)-1, ROW($AN$146)-ROW()), "")</f>
        <v/>
      </c>
      <c r="AO81" s="91" t="str">
        <f t="shared" ca="1" si="38"/>
        <v/>
      </c>
      <c r="AP81" s="27" t="str">
        <f t="shared" ca="1" si="39"/>
        <v/>
      </c>
      <c r="AQ81" s="87" t="str">
        <f t="shared" ca="1" si="40"/>
        <v/>
      </c>
      <c r="AR81" s="27" t="str">
        <f t="shared" ca="1" si="41"/>
        <v/>
      </c>
      <c r="AS81" s="83" t="str">
        <f t="shared" si="42"/>
        <v/>
      </c>
      <c r="AT81" s="30" t="str">
        <f t="shared" si="43"/>
        <v/>
      </c>
      <c r="AU81" s="85" t="str">
        <f t="shared" si="44"/>
        <v/>
      </c>
      <c r="AV81" s="30" t="str">
        <f t="shared" si="45"/>
        <v/>
      </c>
      <c r="AW81" s="87" t="str">
        <f t="shared" ca="1" si="46"/>
        <v/>
      </c>
      <c r="AX81" s="27" t="str">
        <f t="shared" ca="1" si="47"/>
        <v/>
      </c>
      <c r="AY81" s="166" t="str">
        <f t="shared" si="48"/>
        <v/>
      </c>
      <c r="AZ81" s="27" t="str">
        <f t="shared" si="49"/>
        <v/>
      </c>
      <c r="BA81" s="174"/>
      <c r="BB81" s="89" t="str">
        <f t="shared" ca="1" si="50"/>
        <v/>
      </c>
      <c r="BC81" s="116" t="str">
        <f t="shared" ca="1" si="51"/>
        <v/>
      </c>
      <c r="BD81" s="117" t="str">
        <f t="shared" ca="1" si="52"/>
        <v/>
      </c>
      <c r="BE81" s="118" t="str">
        <f t="shared" ca="1" si="53"/>
        <v/>
      </c>
      <c r="BG81" s="28" t="str">
        <f t="shared" ca="1" si="35"/>
        <v/>
      </c>
    </row>
    <row r="82" spans="1:59" s="27" customFormat="1" ht="14.25" customHeight="1" x14ac:dyDescent="0.25">
      <c r="A82" s="76" t="str">
        <f t="shared" ca="1" si="36"/>
        <v/>
      </c>
      <c r="B82" s="119"/>
      <c r="C82" s="119" t="s">
        <v>35</v>
      </c>
      <c r="D82" s="119" t="s">
        <v>3</v>
      </c>
      <c r="E82" s="119"/>
      <c r="F82" s="119"/>
      <c r="G82" s="119"/>
      <c r="H82" s="119"/>
      <c r="I82" s="119"/>
      <c r="J82" s="119"/>
      <c r="L82" s="120">
        <v>61</v>
      </c>
      <c r="M82" s="213">
        <f t="shared" si="34"/>
        <v>0</v>
      </c>
      <c r="N82" s="121">
        <f>SUM(N83,N86,N91,N95,N106:N111)</f>
        <v>0</v>
      </c>
      <c r="O82" s="121">
        <f>SUM(O83,O86,O91,O95,O106:O111)</f>
        <v>0</v>
      </c>
      <c r="Y82" s="207"/>
      <c r="Z82" s="91"/>
      <c r="AB82" s="172"/>
      <c r="AC82" s="173"/>
      <c r="AD82" s="91">
        <f t="shared" si="33"/>
        <v>-1</v>
      </c>
      <c r="AE82" s="27">
        <f t="shared" si="33"/>
        <v>-1</v>
      </c>
      <c r="AF82" s="27">
        <f t="shared" si="33"/>
        <v>-1</v>
      </c>
      <c r="AG82" s="91"/>
      <c r="AJ82" s="91"/>
      <c r="AM82" s="207">
        <f t="shared" si="37"/>
        <v>2</v>
      </c>
      <c r="AN82" s="27">
        <f>IF($AM83&gt;$AM82, IFERROR(MATCH($AM82, $AM83:$AM$146, 0)-1, ROW($AN$146)-ROW()), "")</f>
        <v>29</v>
      </c>
      <c r="AO82" s="91" t="str">
        <f t="shared" ca="1" si="38"/>
        <v/>
      </c>
      <c r="AP82" s="27" t="str">
        <f t="shared" ca="1" si="39"/>
        <v/>
      </c>
      <c r="AQ82" s="87" t="str">
        <f t="shared" ca="1" si="40"/>
        <v/>
      </c>
      <c r="AR82" s="27" t="str">
        <f t="shared" ca="1" si="41"/>
        <v/>
      </c>
      <c r="AS82" s="83" t="str">
        <f t="shared" si="42"/>
        <v/>
      </c>
      <c r="AT82" s="30" t="str">
        <f t="shared" si="43"/>
        <v/>
      </c>
      <c r="AU82" s="85" t="str">
        <f t="shared" si="44"/>
        <v/>
      </c>
      <c r="AV82" s="30" t="str">
        <f t="shared" si="45"/>
        <v/>
      </c>
      <c r="AW82" s="87" t="str">
        <f t="shared" ca="1" si="46"/>
        <v/>
      </c>
      <c r="AX82" s="27" t="str">
        <f t="shared" ca="1" si="47"/>
        <v/>
      </c>
      <c r="AY82" s="166" t="str">
        <f t="shared" si="48"/>
        <v/>
      </c>
      <c r="AZ82" s="27" t="str">
        <f t="shared" si="49"/>
        <v/>
      </c>
      <c r="BA82" s="174"/>
      <c r="BB82" s="89" t="str">
        <f t="shared" ca="1" si="50"/>
        <v/>
      </c>
      <c r="BC82" s="116" t="str">
        <f t="shared" ca="1" si="51"/>
        <v/>
      </c>
      <c r="BD82" s="117" t="str">
        <f t="shared" ca="1" si="52"/>
        <v/>
      </c>
      <c r="BE82" s="118" t="str">
        <f t="shared" ca="1" si="53"/>
        <v/>
      </c>
      <c r="BG82" s="28" t="str">
        <f t="shared" ca="1" si="35"/>
        <v/>
      </c>
    </row>
    <row r="83" spans="1:59" s="27" customFormat="1" ht="14.25" customHeight="1" x14ac:dyDescent="0.25">
      <c r="A83" s="76" t="str">
        <f t="shared" ca="1" si="36"/>
        <v/>
      </c>
      <c r="B83" s="119"/>
      <c r="C83" s="119"/>
      <c r="D83" s="119"/>
      <c r="E83" s="119" t="s">
        <v>319</v>
      </c>
      <c r="F83" s="119"/>
      <c r="G83" s="119"/>
      <c r="H83" s="119"/>
      <c r="I83" s="119"/>
      <c r="J83" s="119"/>
      <c r="L83" s="120">
        <v>610</v>
      </c>
      <c r="M83" s="213">
        <f t="shared" si="34"/>
        <v>0</v>
      </c>
      <c r="N83" s="121">
        <f>SUM(N84:N85)</f>
        <v>0</v>
      </c>
      <c r="O83" s="121">
        <f>SUM(O84:O85)</f>
        <v>0</v>
      </c>
      <c r="Y83" s="207"/>
      <c r="Z83" s="91"/>
      <c r="AB83" s="172"/>
      <c r="AC83" s="173"/>
      <c r="AD83" s="91">
        <f t="shared" si="33"/>
        <v>-1</v>
      </c>
      <c r="AE83" s="27">
        <f t="shared" si="33"/>
        <v>-1</v>
      </c>
      <c r="AF83" s="27">
        <f t="shared" si="33"/>
        <v>-1</v>
      </c>
      <c r="AG83" s="91"/>
      <c r="AJ83" s="91"/>
      <c r="AM83" s="207">
        <f t="shared" si="37"/>
        <v>3</v>
      </c>
      <c r="AN83" s="27">
        <f>IF($AM84&gt;$AM83, IFERROR(MATCH($AM83, $AM84:$AM$146, 0)-1, ROW($AN$146)-ROW()), "")</f>
        <v>2</v>
      </c>
      <c r="AO83" s="91" t="str">
        <f t="shared" ca="1" si="38"/>
        <v/>
      </c>
      <c r="AP83" s="27" t="str">
        <f t="shared" ca="1" si="39"/>
        <v/>
      </c>
      <c r="AQ83" s="87" t="str">
        <f t="shared" ca="1" si="40"/>
        <v/>
      </c>
      <c r="AR83" s="27" t="str">
        <f t="shared" ca="1" si="41"/>
        <v/>
      </c>
      <c r="AS83" s="83" t="str">
        <f t="shared" si="42"/>
        <v/>
      </c>
      <c r="AT83" s="30" t="str">
        <f t="shared" si="43"/>
        <v/>
      </c>
      <c r="AU83" s="85" t="str">
        <f t="shared" si="44"/>
        <v/>
      </c>
      <c r="AV83" s="30" t="str">
        <f t="shared" si="45"/>
        <v/>
      </c>
      <c r="AW83" s="87" t="str">
        <f t="shared" ca="1" si="46"/>
        <v/>
      </c>
      <c r="AX83" s="27" t="str">
        <f t="shared" ca="1" si="47"/>
        <v/>
      </c>
      <c r="AY83" s="166" t="str">
        <f t="shared" si="48"/>
        <v/>
      </c>
      <c r="AZ83" s="27" t="str">
        <f t="shared" si="49"/>
        <v/>
      </c>
      <c r="BA83" s="174"/>
      <c r="BB83" s="89" t="str">
        <f t="shared" ca="1" si="50"/>
        <v/>
      </c>
      <c r="BC83" s="116" t="str">
        <f t="shared" ca="1" si="51"/>
        <v/>
      </c>
      <c r="BD83" s="117" t="str">
        <f t="shared" ca="1" si="52"/>
        <v/>
      </c>
      <c r="BE83" s="118" t="str">
        <f t="shared" ca="1" si="53"/>
        <v/>
      </c>
      <c r="BG83" s="28" t="str">
        <f t="shared" ca="1" si="35"/>
        <v/>
      </c>
    </row>
    <row r="84" spans="1:59" s="27" customFormat="1" ht="14.25" customHeight="1" x14ac:dyDescent="0.25">
      <c r="A84" s="76" t="str">
        <f t="shared" ca="1" si="36"/>
        <v/>
      </c>
      <c r="B84" s="119"/>
      <c r="C84" s="119"/>
      <c r="D84" s="119"/>
      <c r="E84" s="119" t="s">
        <v>35</v>
      </c>
      <c r="F84" s="119" t="s">
        <v>320</v>
      </c>
      <c r="G84" s="119"/>
      <c r="H84" s="119"/>
      <c r="I84" s="119"/>
      <c r="J84" s="119"/>
      <c r="L84" s="120">
        <v>6100</v>
      </c>
      <c r="M84" s="213" t="str">
        <f t="shared" si="34"/>
        <v/>
      </c>
      <c r="N84" s="121"/>
      <c r="O84" s="121"/>
      <c r="Y84" s="207"/>
      <c r="Z84" s="91"/>
      <c r="AB84" s="172"/>
      <c r="AC84" s="173"/>
      <c r="AD84" s="91">
        <f t="shared" si="33"/>
        <v>-1</v>
      </c>
      <c r="AE84" s="27">
        <f t="shared" si="33"/>
        <v>-1</v>
      </c>
      <c r="AF84" s="27">
        <f t="shared" si="33"/>
        <v>-1</v>
      </c>
      <c r="AG84" s="91"/>
      <c r="AJ84" s="91"/>
      <c r="AM84" s="207">
        <f t="shared" si="37"/>
        <v>4</v>
      </c>
      <c r="AN84" s="27" t="str">
        <f>IF($AM85&gt;$AM84, IFERROR(MATCH($AM84, $AM85:$AM$146, 0)-1, ROW($AN$146)-ROW()), "")</f>
        <v/>
      </c>
      <c r="AO84" s="91" t="str">
        <f t="shared" ca="1" si="38"/>
        <v/>
      </c>
      <c r="AP84" s="27" t="str">
        <f t="shared" ca="1" si="39"/>
        <v/>
      </c>
      <c r="AQ84" s="87" t="str">
        <f t="shared" ca="1" si="40"/>
        <v/>
      </c>
      <c r="AR84" s="27" t="str">
        <f t="shared" ca="1" si="41"/>
        <v/>
      </c>
      <c r="AS84" s="83" t="str">
        <f t="shared" si="42"/>
        <v/>
      </c>
      <c r="AT84" s="30" t="str">
        <f t="shared" si="43"/>
        <v/>
      </c>
      <c r="AU84" s="85" t="str">
        <f t="shared" si="44"/>
        <v/>
      </c>
      <c r="AV84" s="30" t="str">
        <f t="shared" si="45"/>
        <v/>
      </c>
      <c r="AW84" s="87" t="str">
        <f t="shared" ca="1" si="46"/>
        <v/>
      </c>
      <c r="AX84" s="27" t="str">
        <f t="shared" ca="1" si="47"/>
        <v/>
      </c>
      <c r="AY84" s="166" t="str">
        <f t="shared" si="48"/>
        <v/>
      </c>
      <c r="AZ84" s="27" t="str">
        <f t="shared" si="49"/>
        <v/>
      </c>
      <c r="BA84" s="174"/>
      <c r="BB84" s="89" t="str">
        <f t="shared" ca="1" si="50"/>
        <v/>
      </c>
      <c r="BC84" s="116" t="str">
        <f t="shared" ca="1" si="51"/>
        <v/>
      </c>
      <c r="BD84" s="117" t="str">
        <f t="shared" ca="1" si="52"/>
        <v/>
      </c>
      <c r="BE84" s="118" t="str">
        <f t="shared" ca="1" si="53"/>
        <v/>
      </c>
      <c r="BG84" s="28" t="str">
        <f t="shared" ca="1" si="35"/>
        <v/>
      </c>
    </row>
    <row r="85" spans="1:59" s="27" customFormat="1" ht="14.25" customHeight="1" x14ac:dyDescent="0.25">
      <c r="A85" s="76" t="str">
        <f t="shared" ca="1" si="36"/>
        <v/>
      </c>
      <c r="B85" s="119"/>
      <c r="C85" s="119"/>
      <c r="D85" s="119"/>
      <c r="E85" s="119" t="s">
        <v>35</v>
      </c>
      <c r="F85" s="119" t="s">
        <v>321</v>
      </c>
      <c r="G85" s="119"/>
      <c r="H85" s="119"/>
      <c r="I85" s="119"/>
      <c r="J85" s="119"/>
      <c r="L85" s="120">
        <v>6101</v>
      </c>
      <c r="M85" s="213" t="str">
        <f t="shared" si="34"/>
        <v/>
      </c>
      <c r="N85" s="121"/>
      <c r="O85" s="121"/>
      <c r="Y85" s="207"/>
      <c r="Z85" s="91"/>
      <c r="AB85" s="172"/>
      <c r="AC85" s="173"/>
      <c r="AD85" s="91">
        <f t="shared" si="33"/>
        <v>-1</v>
      </c>
      <c r="AE85" s="27">
        <f t="shared" si="33"/>
        <v>-1</v>
      </c>
      <c r="AF85" s="27">
        <f t="shared" si="33"/>
        <v>-1</v>
      </c>
      <c r="AG85" s="91"/>
      <c r="AJ85" s="91"/>
      <c r="AM85" s="207">
        <f t="shared" si="37"/>
        <v>4</v>
      </c>
      <c r="AN85" s="27" t="str">
        <f>IF($AM86&gt;$AM85, IFERROR(MATCH($AM85, $AM86:$AM$146, 0)-1, ROW($AN$146)-ROW()), "")</f>
        <v/>
      </c>
      <c r="AO85" s="91" t="str">
        <f t="shared" ca="1" si="38"/>
        <v/>
      </c>
      <c r="AP85" s="27" t="str">
        <f t="shared" ca="1" si="39"/>
        <v/>
      </c>
      <c r="AQ85" s="87" t="str">
        <f t="shared" ca="1" si="40"/>
        <v/>
      </c>
      <c r="AR85" s="27" t="str">
        <f t="shared" ca="1" si="41"/>
        <v/>
      </c>
      <c r="AS85" s="83" t="str">
        <f t="shared" si="42"/>
        <v/>
      </c>
      <c r="AT85" s="30" t="str">
        <f t="shared" si="43"/>
        <v/>
      </c>
      <c r="AU85" s="85" t="str">
        <f t="shared" si="44"/>
        <v/>
      </c>
      <c r="AV85" s="30" t="str">
        <f t="shared" si="45"/>
        <v/>
      </c>
      <c r="AW85" s="87" t="str">
        <f t="shared" ca="1" si="46"/>
        <v/>
      </c>
      <c r="AX85" s="27" t="str">
        <f t="shared" ca="1" si="47"/>
        <v/>
      </c>
      <c r="AY85" s="166" t="str">
        <f t="shared" si="48"/>
        <v/>
      </c>
      <c r="AZ85" s="27" t="str">
        <f t="shared" si="49"/>
        <v/>
      </c>
      <c r="BA85" s="174"/>
      <c r="BB85" s="89" t="str">
        <f t="shared" ca="1" si="50"/>
        <v/>
      </c>
      <c r="BC85" s="116" t="str">
        <f t="shared" ca="1" si="51"/>
        <v/>
      </c>
      <c r="BD85" s="117" t="str">
        <f t="shared" ca="1" si="52"/>
        <v/>
      </c>
      <c r="BE85" s="118" t="str">
        <f t="shared" ca="1" si="53"/>
        <v/>
      </c>
      <c r="BG85" s="28" t="str">
        <f t="shared" ca="1" si="35"/>
        <v/>
      </c>
    </row>
    <row r="86" spans="1:59" s="27" customFormat="1" ht="14.25" customHeight="1" x14ac:dyDescent="0.25">
      <c r="A86" s="76" t="str">
        <f t="shared" ca="1" si="36"/>
        <v/>
      </c>
      <c r="B86" s="119"/>
      <c r="C86" s="119"/>
      <c r="D86" s="119"/>
      <c r="E86" s="119" t="s">
        <v>322</v>
      </c>
      <c r="F86" s="119"/>
      <c r="G86" s="119"/>
      <c r="H86" s="119"/>
      <c r="I86" s="119"/>
      <c r="J86" s="119"/>
      <c r="L86" s="120">
        <v>611</v>
      </c>
      <c r="M86" s="213">
        <f t="shared" si="34"/>
        <v>0</v>
      </c>
      <c r="N86" s="121">
        <f>SUM(N87:N90)</f>
        <v>0</v>
      </c>
      <c r="O86" s="121">
        <f>SUM(O87:O90)</f>
        <v>0</v>
      </c>
      <c r="Y86" s="207"/>
      <c r="Z86" s="91"/>
      <c r="AB86" s="172"/>
      <c r="AC86" s="173"/>
      <c r="AD86" s="91">
        <f t="shared" si="33"/>
        <v>-1</v>
      </c>
      <c r="AE86" s="27">
        <f t="shared" si="33"/>
        <v>-1</v>
      </c>
      <c r="AF86" s="27">
        <f t="shared" si="33"/>
        <v>-1</v>
      </c>
      <c r="AG86" s="91"/>
      <c r="AJ86" s="91"/>
      <c r="AM86" s="207">
        <f t="shared" si="37"/>
        <v>3</v>
      </c>
      <c r="AN86" s="27">
        <f>IF($AM87&gt;$AM86, IFERROR(MATCH($AM86, $AM87:$AM$146, 0)-1, ROW($AN$146)-ROW()), "")</f>
        <v>4</v>
      </c>
      <c r="AO86" s="91" t="str">
        <f t="shared" ca="1" si="38"/>
        <v/>
      </c>
      <c r="AP86" s="27" t="str">
        <f t="shared" ca="1" si="39"/>
        <v/>
      </c>
      <c r="AQ86" s="87" t="str">
        <f t="shared" ca="1" si="40"/>
        <v/>
      </c>
      <c r="AR86" s="27" t="str">
        <f t="shared" ca="1" si="41"/>
        <v/>
      </c>
      <c r="AS86" s="83" t="str">
        <f t="shared" si="42"/>
        <v/>
      </c>
      <c r="AT86" s="30" t="str">
        <f t="shared" si="43"/>
        <v/>
      </c>
      <c r="AU86" s="85" t="str">
        <f t="shared" si="44"/>
        <v/>
      </c>
      <c r="AV86" s="30" t="str">
        <f t="shared" si="45"/>
        <v/>
      </c>
      <c r="AW86" s="87" t="str">
        <f t="shared" ca="1" si="46"/>
        <v/>
      </c>
      <c r="AX86" s="27" t="str">
        <f t="shared" ca="1" si="47"/>
        <v/>
      </c>
      <c r="AY86" s="166" t="str">
        <f t="shared" si="48"/>
        <v/>
      </c>
      <c r="AZ86" s="27" t="str">
        <f t="shared" si="49"/>
        <v/>
      </c>
      <c r="BA86" s="174"/>
      <c r="BB86" s="89" t="str">
        <f t="shared" ca="1" si="50"/>
        <v/>
      </c>
      <c r="BC86" s="116" t="str">
        <f t="shared" ca="1" si="51"/>
        <v/>
      </c>
      <c r="BD86" s="117" t="str">
        <f t="shared" ca="1" si="52"/>
        <v/>
      </c>
      <c r="BE86" s="118" t="str">
        <f t="shared" ca="1" si="53"/>
        <v/>
      </c>
      <c r="BG86" s="28" t="str">
        <f t="shared" ca="1" si="35"/>
        <v/>
      </c>
    </row>
    <row r="87" spans="1:59" s="27" customFormat="1" ht="14.25" customHeight="1" x14ac:dyDescent="0.25">
      <c r="A87" s="76" t="str">
        <f t="shared" ca="1" si="36"/>
        <v/>
      </c>
      <c r="B87" s="119"/>
      <c r="C87" s="119"/>
      <c r="D87" s="119"/>
      <c r="E87" s="119"/>
      <c r="F87" s="119" t="s">
        <v>352</v>
      </c>
      <c r="G87" s="119"/>
      <c r="H87" s="119"/>
      <c r="I87" s="119"/>
      <c r="J87" s="119"/>
      <c r="L87" s="120">
        <v>6110</v>
      </c>
      <c r="M87" s="213" t="str">
        <f t="shared" si="34"/>
        <v/>
      </c>
      <c r="N87" s="121"/>
      <c r="O87" s="121"/>
      <c r="Y87" s="207"/>
      <c r="Z87" s="91"/>
      <c r="AB87" s="172"/>
      <c r="AC87" s="173"/>
      <c r="AD87" s="91">
        <f t="shared" si="33"/>
        <v>-1</v>
      </c>
      <c r="AE87" s="27">
        <f t="shared" si="33"/>
        <v>-1</v>
      </c>
      <c r="AF87" s="27">
        <f t="shared" si="33"/>
        <v>-1</v>
      </c>
      <c r="AG87" s="91"/>
      <c r="AJ87" s="91"/>
      <c r="AM87" s="207">
        <f t="shared" si="37"/>
        <v>4</v>
      </c>
      <c r="AN87" s="27" t="str">
        <f>IF($AM88&gt;$AM87, IFERROR(MATCH($AM87, $AM88:$AM$146, 0)-1, ROW($AN$146)-ROW()), "")</f>
        <v/>
      </c>
      <c r="AO87" s="91" t="str">
        <f t="shared" ca="1" si="38"/>
        <v/>
      </c>
      <c r="AP87" s="27" t="str">
        <f t="shared" ca="1" si="39"/>
        <v/>
      </c>
      <c r="AQ87" s="87" t="str">
        <f t="shared" ca="1" si="40"/>
        <v/>
      </c>
      <c r="AR87" s="27" t="str">
        <f t="shared" ca="1" si="41"/>
        <v/>
      </c>
      <c r="AS87" s="83" t="str">
        <f t="shared" si="42"/>
        <v/>
      </c>
      <c r="AT87" s="30" t="str">
        <f t="shared" si="43"/>
        <v/>
      </c>
      <c r="AU87" s="85" t="str">
        <f t="shared" si="44"/>
        <v/>
      </c>
      <c r="AV87" s="30" t="str">
        <f t="shared" si="45"/>
        <v/>
      </c>
      <c r="AW87" s="87" t="str">
        <f t="shared" ca="1" si="46"/>
        <v/>
      </c>
      <c r="AX87" s="27" t="str">
        <f t="shared" ca="1" si="47"/>
        <v/>
      </c>
      <c r="AY87" s="166" t="str">
        <f t="shared" si="48"/>
        <v/>
      </c>
      <c r="AZ87" s="27" t="str">
        <f t="shared" si="49"/>
        <v/>
      </c>
      <c r="BA87" s="174"/>
      <c r="BB87" s="89" t="str">
        <f t="shared" ca="1" si="50"/>
        <v/>
      </c>
      <c r="BC87" s="116" t="str">
        <f t="shared" ca="1" si="51"/>
        <v/>
      </c>
      <c r="BD87" s="117" t="str">
        <f t="shared" ca="1" si="52"/>
        <v/>
      </c>
      <c r="BE87" s="118" t="str">
        <f t="shared" ca="1" si="53"/>
        <v/>
      </c>
      <c r="BG87" s="28" t="str">
        <f t="shared" ca="1" si="35"/>
        <v/>
      </c>
    </row>
    <row r="88" spans="1:59" s="27" customFormat="1" ht="14.25" customHeight="1" x14ac:dyDescent="0.25">
      <c r="A88" s="76" t="str">
        <f t="shared" ca="1" si="36"/>
        <v/>
      </c>
      <c r="B88" s="119"/>
      <c r="C88" s="119"/>
      <c r="D88" s="119"/>
      <c r="E88" s="119"/>
      <c r="F88" s="119" t="s">
        <v>353</v>
      </c>
      <c r="G88" s="119"/>
      <c r="H88" s="119"/>
      <c r="I88" s="119"/>
      <c r="J88" s="119"/>
      <c r="L88" s="120">
        <v>6111</v>
      </c>
      <c r="M88" s="213" t="str">
        <f t="shared" si="34"/>
        <v/>
      </c>
      <c r="N88" s="121"/>
      <c r="O88" s="121"/>
      <c r="Y88" s="207"/>
      <c r="Z88" s="91"/>
      <c r="AB88" s="172"/>
      <c r="AC88" s="173"/>
      <c r="AD88" s="91">
        <f t="shared" si="33"/>
        <v>-1</v>
      </c>
      <c r="AE88" s="27">
        <f t="shared" si="33"/>
        <v>-1</v>
      </c>
      <c r="AF88" s="27">
        <f t="shared" si="33"/>
        <v>-1</v>
      </c>
      <c r="AG88" s="91"/>
      <c r="AJ88" s="91"/>
      <c r="AM88" s="207">
        <f t="shared" si="37"/>
        <v>4</v>
      </c>
      <c r="AN88" s="27" t="str">
        <f>IF($AM89&gt;$AM88, IFERROR(MATCH($AM88, $AM89:$AM$146, 0)-1, ROW($AN$146)-ROW()), "")</f>
        <v/>
      </c>
      <c r="AO88" s="91" t="str">
        <f t="shared" ca="1" si="38"/>
        <v/>
      </c>
      <c r="AP88" s="27" t="str">
        <f t="shared" ca="1" si="39"/>
        <v/>
      </c>
      <c r="AQ88" s="87" t="str">
        <f t="shared" ca="1" si="40"/>
        <v/>
      </c>
      <c r="AR88" s="27" t="str">
        <f t="shared" ca="1" si="41"/>
        <v/>
      </c>
      <c r="AS88" s="83" t="str">
        <f t="shared" si="42"/>
        <v/>
      </c>
      <c r="AT88" s="30" t="str">
        <f t="shared" si="43"/>
        <v/>
      </c>
      <c r="AU88" s="85" t="str">
        <f t="shared" si="44"/>
        <v/>
      </c>
      <c r="AV88" s="30" t="str">
        <f t="shared" si="45"/>
        <v/>
      </c>
      <c r="AW88" s="87" t="str">
        <f t="shared" ca="1" si="46"/>
        <v/>
      </c>
      <c r="AX88" s="27" t="str">
        <f t="shared" ca="1" si="47"/>
        <v/>
      </c>
      <c r="AY88" s="166" t="str">
        <f t="shared" si="48"/>
        <v/>
      </c>
      <c r="AZ88" s="27" t="str">
        <f t="shared" si="49"/>
        <v/>
      </c>
      <c r="BA88" s="174"/>
      <c r="BB88" s="89" t="str">
        <f t="shared" ca="1" si="50"/>
        <v/>
      </c>
      <c r="BC88" s="116" t="str">
        <f t="shared" ca="1" si="51"/>
        <v/>
      </c>
      <c r="BD88" s="117" t="str">
        <f t="shared" ca="1" si="52"/>
        <v/>
      </c>
      <c r="BE88" s="118" t="str">
        <f t="shared" ca="1" si="53"/>
        <v/>
      </c>
      <c r="BG88" s="28" t="str">
        <f t="shared" ca="1" si="35"/>
        <v/>
      </c>
    </row>
    <row r="89" spans="1:59" s="27" customFormat="1" ht="14.25" customHeight="1" x14ac:dyDescent="0.25">
      <c r="A89" s="76" t="str">
        <f t="shared" ca="1" si="36"/>
        <v/>
      </c>
      <c r="B89" s="119"/>
      <c r="C89" s="119"/>
      <c r="D89" s="119"/>
      <c r="E89" s="119"/>
      <c r="F89" s="119" t="s">
        <v>354</v>
      </c>
      <c r="G89" s="119"/>
      <c r="H89" s="119"/>
      <c r="I89" s="119"/>
      <c r="J89" s="119"/>
      <c r="L89" s="120">
        <v>6112</v>
      </c>
      <c r="M89" s="213" t="str">
        <f t="shared" si="34"/>
        <v/>
      </c>
      <c r="N89" s="121"/>
      <c r="O89" s="121"/>
      <c r="Y89" s="207"/>
      <c r="Z89" s="91"/>
      <c r="AB89" s="172"/>
      <c r="AC89" s="173"/>
      <c r="AD89" s="91">
        <f t="shared" si="33"/>
        <v>-1</v>
      </c>
      <c r="AE89" s="27">
        <f t="shared" si="33"/>
        <v>-1</v>
      </c>
      <c r="AF89" s="27">
        <f t="shared" si="33"/>
        <v>-1</v>
      </c>
      <c r="AG89" s="91"/>
      <c r="AJ89" s="91"/>
      <c r="AM89" s="207">
        <f t="shared" si="37"/>
        <v>4</v>
      </c>
      <c r="AN89" s="27" t="str">
        <f>IF($AM90&gt;$AM89, IFERROR(MATCH($AM89, $AM90:$AM$146, 0)-1, ROW($AN$146)-ROW()), "")</f>
        <v/>
      </c>
      <c r="AO89" s="91" t="str">
        <f t="shared" ca="1" si="38"/>
        <v/>
      </c>
      <c r="AP89" s="27" t="str">
        <f t="shared" ca="1" si="39"/>
        <v/>
      </c>
      <c r="AQ89" s="87" t="str">
        <f t="shared" ca="1" si="40"/>
        <v/>
      </c>
      <c r="AR89" s="27" t="str">
        <f t="shared" ca="1" si="41"/>
        <v/>
      </c>
      <c r="AS89" s="83" t="str">
        <f t="shared" si="42"/>
        <v/>
      </c>
      <c r="AT89" s="30" t="str">
        <f t="shared" si="43"/>
        <v/>
      </c>
      <c r="AU89" s="85" t="str">
        <f t="shared" si="44"/>
        <v/>
      </c>
      <c r="AV89" s="30" t="str">
        <f t="shared" si="45"/>
        <v/>
      </c>
      <c r="AW89" s="87" t="str">
        <f t="shared" ca="1" si="46"/>
        <v/>
      </c>
      <c r="AX89" s="27" t="str">
        <f t="shared" ca="1" si="47"/>
        <v/>
      </c>
      <c r="AY89" s="166" t="str">
        <f t="shared" si="48"/>
        <v/>
      </c>
      <c r="AZ89" s="27" t="str">
        <f t="shared" si="49"/>
        <v/>
      </c>
      <c r="BA89" s="174"/>
      <c r="BB89" s="89" t="str">
        <f t="shared" ca="1" si="50"/>
        <v/>
      </c>
      <c r="BC89" s="116" t="str">
        <f t="shared" ca="1" si="51"/>
        <v/>
      </c>
      <c r="BD89" s="117" t="str">
        <f t="shared" ca="1" si="52"/>
        <v/>
      </c>
      <c r="BE89" s="118" t="str">
        <f t="shared" ca="1" si="53"/>
        <v/>
      </c>
      <c r="BG89" s="28" t="str">
        <f t="shared" ca="1" si="35"/>
        <v/>
      </c>
    </row>
    <row r="90" spans="1:59" s="27" customFormat="1" ht="14.25" customHeight="1" x14ac:dyDescent="0.25">
      <c r="A90" s="76" t="str">
        <f t="shared" ca="1" si="36"/>
        <v/>
      </c>
      <c r="B90" s="119"/>
      <c r="C90" s="119"/>
      <c r="D90" s="119"/>
      <c r="E90" s="119"/>
      <c r="F90" s="119" t="s">
        <v>355</v>
      </c>
      <c r="G90" s="119"/>
      <c r="H90" s="119"/>
      <c r="I90" s="119"/>
      <c r="J90" s="119"/>
      <c r="L90" s="120">
        <v>6118</v>
      </c>
      <c r="M90" s="213" t="str">
        <f t="shared" si="34"/>
        <v/>
      </c>
      <c r="N90" s="121"/>
      <c r="O90" s="121"/>
      <c r="Y90" s="207"/>
      <c r="Z90" s="91"/>
      <c r="AB90" s="172"/>
      <c r="AC90" s="173"/>
      <c r="AD90" s="91">
        <f t="shared" si="33"/>
        <v>-1</v>
      </c>
      <c r="AE90" s="27">
        <f t="shared" si="33"/>
        <v>-1</v>
      </c>
      <c r="AF90" s="27">
        <f t="shared" si="33"/>
        <v>-1</v>
      </c>
      <c r="AG90" s="91"/>
      <c r="AJ90" s="91"/>
      <c r="AM90" s="207">
        <f t="shared" si="37"/>
        <v>4</v>
      </c>
      <c r="AN90" s="27" t="str">
        <f>IF($AM91&gt;$AM90, IFERROR(MATCH($AM90, $AM91:$AM$146, 0)-1, ROW($AN$146)-ROW()), "")</f>
        <v/>
      </c>
      <c r="AO90" s="91" t="str">
        <f t="shared" ca="1" si="38"/>
        <v/>
      </c>
      <c r="AP90" s="27" t="str">
        <f t="shared" ca="1" si="39"/>
        <v/>
      </c>
      <c r="AQ90" s="87" t="str">
        <f t="shared" ca="1" si="40"/>
        <v/>
      </c>
      <c r="AR90" s="27" t="str">
        <f t="shared" ca="1" si="41"/>
        <v/>
      </c>
      <c r="AS90" s="83" t="str">
        <f t="shared" si="42"/>
        <v/>
      </c>
      <c r="AT90" s="30" t="str">
        <f t="shared" si="43"/>
        <v/>
      </c>
      <c r="AU90" s="85" t="str">
        <f t="shared" si="44"/>
        <v/>
      </c>
      <c r="AV90" s="30" t="str">
        <f t="shared" si="45"/>
        <v/>
      </c>
      <c r="AW90" s="87" t="str">
        <f t="shared" ca="1" si="46"/>
        <v/>
      </c>
      <c r="AX90" s="27" t="str">
        <f t="shared" ca="1" si="47"/>
        <v/>
      </c>
      <c r="AY90" s="166" t="str">
        <f t="shared" si="48"/>
        <v/>
      </c>
      <c r="AZ90" s="27" t="str">
        <f t="shared" si="49"/>
        <v/>
      </c>
      <c r="BA90" s="174"/>
      <c r="BB90" s="89" t="str">
        <f t="shared" ca="1" si="50"/>
        <v/>
      </c>
      <c r="BC90" s="116" t="str">
        <f t="shared" ca="1" si="51"/>
        <v/>
      </c>
      <c r="BD90" s="117" t="str">
        <f t="shared" ca="1" si="52"/>
        <v/>
      </c>
      <c r="BE90" s="118" t="str">
        <f t="shared" ca="1" si="53"/>
        <v/>
      </c>
      <c r="BG90" s="28" t="str">
        <f t="shared" ca="1" si="35"/>
        <v/>
      </c>
    </row>
    <row r="91" spans="1:59" s="27" customFormat="1" ht="14.25" customHeight="1" x14ac:dyDescent="0.25">
      <c r="A91" s="76" t="str">
        <f t="shared" ca="1" si="36"/>
        <v/>
      </c>
      <c r="B91" s="119"/>
      <c r="C91" s="119"/>
      <c r="D91" s="119"/>
      <c r="E91" s="119" t="s">
        <v>323</v>
      </c>
      <c r="F91" s="119"/>
      <c r="G91" s="119"/>
      <c r="H91" s="119"/>
      <c r="I91" s="119"/>
      <c r="J91" s="119"/>
      <c r="L91" s="120">
        <v>612</v>
      </c>
      <c r="M91" s="213">
        <f t="shared" si="34"/>
        <v>0</v>
      </c>
      <c r="N91" s="121">
        <f>SUM(N92:N94)</f>
        <v>0</v>
      </c>
      <c r="O91" s="121">
        <f>SUM(O92:O94)</f>
        <v>0</v>
      </c>
      <c r="Y91" s="207"/>
      <c r="Z91" s="91"/>
      <c r="AB91" s="172"/>
      <c r="AC91" s="173"/>
      <c r="AD91" s="91">
        <f t="shared" si="33"/>
        <v>-1</v>
      </c>
      <c r="AE91" s="27">
        <f t="shared" si="33"/>
        <v>-1</v>
      </c>
      <c r="AF91" s="27">
        <f t="shared" si="33"/>
        <v>-1</v>
      </c>
      <c r="AG91" s="91"/>
      <c r="AJ91" s="91"/>
      <c r="AM91" s="207">
        <f t="shared" si="37"/>
        <v>3</v>
      </c>
      <c r="AN91" s="27">
        <f>IF($AM92&gt;$AM91, IFERROR(MATCH($AM91, $AM92:$AM$146, 0)-1, ROW($AN$146)-ROW()), "")</f>
        <v>3</v>
      </c>
      <c r="AO91" s="91" t="str">
        <f t="shared" ca="1" si="38"/>
        <v/>
      </c>
      <c r="AP91" s="27" t="str">
        <f t="shared" ca="1" si="39"/>
        <v/>
      </c>
      <c r="AQ91" s="87" t="str">
        <f t="shared" ca="1" si="40"/>
        <v/>
      </c>
      <c r="AR91" s="27" t="str">
        <f t="shared" ca="1" si="41"/>
        <v/>
      </c>
      <c r="AS91" s="83" t="str">
        <f t="shared" si="42"/>
        <v/>
      </c>
      <c r="AT91" s="30" t="str">
        <f t="shared" si="43"/>
        <v/>
      </c>
      <c r="AU91" s="85" t="str">
        <f t="shared" si="44"/>
        <v/>
      </c>
      <c r="AV91" s="30" t="str">
        <f t="shared" si="45"/>
        <v/>
      </c>
      <c r="AW91" s="87" t="str">
        <f t="shared" ca="1" si="46"/>
        <v/>
      </c>
      <c r="AX91" s="27" t="str">
        <f t="shared" ca="1" si="47"/>
        <v/>
      </c>
      <c r="AY91" s="166" t="str">
        <f t="shared" si="48"/>
        <v/>
      </c>
      <c r="AZ91" s="27" t="str">
        <f t="shared" si="49"/>
        <v/>
      </c>
      <c r="BA91" s="174"/>
      <c r="BB91" s="89" t="str">
        <f t="shared" ca="1" si="50"/>
        <v/>
      </c>
      <c r="BC91" s="116" t="str">
        <f t="shared" ca="1" si="51"/>
        <v/>
      </c>
      <c r="BD91" s="117" t="str">
        <f t="shared" ca="1" si="52"/>
        <v/>
      </c>
      <c r="BE91" s="118" t="str">
        <f t="shared" ca="1" si="53"/>
        <v/>
      </c>
      <c r="BG91" s="28" t="str">
        <f t="shared" ca="1" si="35"/>
        <v/>
      </c>
    </row>
    <row r="92" spans="1:59" s="27" customFormat="1" ht="14.25" customHeight="1" x14ac:dyDescent="0.25">
      <c r="A92" s="76" t="str">
        <f t="shared" ca="1" si="36"/>
        <v/>
      </c>
      <c r="B92" s="119"/>
      <c r="C92" s="119"/>
      <c r="D92" s="119"/>
      <c r="E92" s="119"/>
      <c r="F92" s="119" t="s">
        <v>387</v>
      </c>
      <c r="G92" s="119"/>
      <c r="H92" s="119"/>
      <c r="I92" s="119"/>
      <c r="J92" s="119"/>
      <c r="L92" s="120">
        <v>6120</v>
      </c>
      <c r="M92" s="213" t="str">
        <f t="shared" si="34"/>
        <v/>
      </c>
      <c r="N92" s="121"/>
      <c r="O92" s="121"/>
      <c r="Y92" s="207"/>
      <c r="Z92" s="91"/>
      <c r="AB92" s="172"/>
      <c r="AC92" s="173"/>
      <c r="AD92" s="91">
        <f t="shared" si="33"/>
        <v>-1</v>
      </c>
      <c r="AE92" s="27">
        <f t="shared" si="33"/>
        <v>-1</v>
      </c>
      <c r="AF92" s="27">
        <f t="shared" si="33"/>
        <v>-1</v>
      </c>
      <c r="AG92" s="91"/>
      <c r="AJ92" s="91"/>
      <c r="AM92" s="207">
        <f t="shared" si="37"/>
        <v>4</v>
      </c>
      <c r="AN92" s="27" t="str">
        <f>IF($AM93&gt;$AM92, IFERROR(MATCH($AM92, $AM93:$AM$146, 0)-1, ROW($AN$146)-ROW()), "")</f>
        <v/>
      </c>
      <c r="AO92" s="91" t="str">
        <f t="shared" ca="1" si="38"/>
        <v/>
      </c>
      <c r="AP92" s="27" t="str">
        <f t="shared" ca="1" si="39"/>
        <v/>
      </c>
      <c r="AQ92" s="87" t="str">
        <f t="shared" ca="1" si="40"/>
        <v/>
      </c>
      <c r="AR92" s="27" t="str">
        <f t="shared" ca="1" si="41"/>
        <v/>
      </c>
      <c r="AS92" s="83" t="str">
        <f t="shared" si="42"/>
        <v/>
      </c>
      <c r="AT92" s="30" t="str">
        <f t="shared" si="43"/>
        <v/>
      </c>
      <c r="AU92" s="85" t="str">
        <f t="shared" si="44"/>
        <v/>
      </c>
      <c r="AV92" s="30" t="str">
        <f t="shared" si="45"/>
        <v/>
      </c>
      <c r="AW92" s="87" t="str">
        <f t="shared" ca="1" si="46"/>
        <v/>
      </c>
      <c r="AX92" s="27" t="str">
        <f t="shared" ca="1" si="47"/>
        <v/>
      </c>
      <c r="AY92" s="166" t="str">
        <f t="shared" si="48"/>
        <v/>
      </c>
      <c r="AZ92" s="27" t="str">
        <f t="shared" si="49"/>
        <v/>
      </c>
      <c r="BA92" s="174"/>
      <c r="BB92" s="89" t="str">
        <f t="shared" ca="1" si="50"/>
        <v/>
      </c>
      <c r="BC92" s="116" t="str">
        <f t="shared" ca="1" si="51"/>
        <v/>
      </c>
      <c r="BD92" s="117" t="str">
        <f t="shared" ca="1" si="52"/>
        <v/>
      </c>
      <c r="BE92" s="118" t="str">
        <f t="shared" ca="1" si="53"/>
        <v/>
      </c>
      <c r="BG92" s="28" t="str">
        <f t="shared" ca="1" si="35"/>
        <v/>
      </c>
    </row>
    <row r="93" spans="1:59" s="27" customFormat="1" ht="14.25" customHeight="1" x14ac:dyDescent="0.25">
      <c r="A93" s="76" t="str">
        <f t="shared" ca="1" si="36"/>
        <v/>
      </c>
      <c r="B93" s="119"/>
      <c r="C93" s="119"/>
      <c r="D93" s="119"/>
      <c r="E93" s="119"/>
      <c r="F93" s="119" t="s">
        <v>358</v>
      </c>
      <c r="G93" s="119"/>
      <c r="H93" s="119"/>
      <c r="I93" s="119"/>
      <c r="J93" s="119"/>
      <c r="L93" s="120">
        <v>6121</v>
      </c>
      <c r="M93" s="213" t="str">
        <f t="shared" si="34"/>
        <v/>
      </c>
      <c r="N93" s="121"/>
      <c r="O93" s="121"/>
      <c r="Y93" s="207"/>
      <c r="Z93" s="91"/>
      <c r="AB93" s="172"/>
      <c r="AC93" s="173"/>
      <c r="AD93" s="91">
        <f t="shared" si="33"/>
        <v>-1</v>
      </c>
      <c r="AE93" s="27">
        <f t="shared" si="33"/>
        <v>-1</v>
      </c>
      <c r="AF93" s="27">
        <f t="shared" si="33"/>
        <v>-1</v>
      </c>
      <c r="AG93" s="91"/>
      <c r="AJ93" s="91"/>
      <c r="AM93" s="207">
        <f t="shared" si="37"/>
        <v>4</v>
      </c>
      <c r="AN93" s="27" t="str">
        <f>IF($AM94&gt;$AM93, IFERROR(MATCH($AM93, $AM94:$AM$146, 0)-1, ROW($AN$146)-ROW()), "")</f>
        <v/>
      </c>
      <c r="AO93" s="91" t="str">
        <f t="shared" ca="1" si="38"/>
        <v/>
      </c>
      <c r="AP93" s="27" t="str">
        <f t="shared" ca="1" si="39"/>
        <v/>
      </c>
      <c r="AQ93" s="87" t="str">
        <f t="shared" ca="1" si="40"/>
        <v/>
      </c>
      <c r="AR93" s="27" t="str">
        <f t="shared" ca="1" si="41"/>
        <v/>
      </c>
      <c r="AS93" s="83" t="str">
        <f t="shared" si="42"/>
        <v/>
      </c>
      <c r="AT93" s="30" t="str">
        <f t="shared" si="43"/>
        <v/>
      </c>
      <c r="AU93" s="85" t="str">
        <f t="shared" si="44"/>
        <v/>
      </c>
      <c r="AV93" s="30" t="str">
        <f t="shared" si="45"/>
        <v/>
      </c>
      <c r="AW93" s="87" t="str">
        <f t="shared" ca="1" si="46"/>
        <v/>
      </c>
      <c r="AX93" s="27" t="str">
        <f t="shared" ca="1" si="47"/>
        <v/>
      </c>
      <c r="AY93" s="166" t="str">
        <f t="shared" si="48"/>
        <v/>
      </c>
      <c r="AZ93" s="27" t="str">
        <f t="shared" si="49"/>
        <v/>
      </c>
      <c r="BA93" s="174"/>
      <c r="BB93" s="89" t="str">
        <f t="shared" ca="1" si="50"/>
        <v/>
      </c>
      <c r="BC93" s="116" t="str">
        <f t="shared" ca="1" si="51"/>
        <v/>
      </c>
      <c r="BD93" s="117" t="str">
        <f t="shared" ca="1" si="52"/>
        <v/>
      </c>
      <c r="BE93" s="118" t="str">
        <f t="shared" ca="1" si="53"/>
        <v/>
      </c>
      <c r="BG93" s="28" t="str">
        <f t="shared" ca="1" si="35"/>
        <v/>
      </c>
    </row>
    <row r="94" spans="1:59" s="27" customFormat="1" ht="14.25" customHeight="1" x14ac:dyDescent="0.25">
      <c r="A94" s="76" t="str">
        <f t="shared" ca="1" si="36"/>
        <v/>
      </c>
      <c r="B94" s="119"/>
      <c r="C94" s="119"/>
      <c r="D94" s="119"/>
      <c r="E94" s="119"/>
      <c r="F94" s="119" t="s">
        <v>388</v>
      </c>
      <c r="G94" s="119"/>
      <c r="H94" s="119"/>
      <c r="I94" s="119"/>
      <c r="J94" s="119"/>
      <c r="L94" s="120">
        <v>6128</v>
      </c>
      <c r="M94" s="213" t="str">
        <f t="shared" si="34"/>
        <v/>
      </c>
      <c r="N94" s="121"/>
      <c r="O94" s="121"/>
      <c r="Y94" s="207"/>
      <c r="Z94" s="91"/>
      <c r="AB94" s="172"/>
      <c r="AC94" s="173"/>
      <c r="AD94" s="91">
        <f t="shared" si="33"/>
        <v>-1</v>
      </c>
      <c r="AE94" s="27">
        <f t="shared" si="33"/>
        <v>-1</v>
      </c>
      <c r="AF94" s="27">
        <f t="shared" si="33"/>
        <v>-1</v>
      </c>
      <c r="AG94" s="91"/>
      <c r="AJ94" s="91"/>
      <c r="AM94" s="207">
        <f t="shared" si="37"/>
        <v>4</v>
      </c>
      <c r="AN94" s="27" t="str">
        <f>IF($AM95&gt;$AM94, IFERROR(MATCH($AM94, $AM95:$AM$146, 0)-1, ROW($AN$146)-ROW()), "")</f>
        <v/>
      </c>
      <c r="AO94" s="91" t="str">
        <f t="shared" ca="1" si="38"/>
        <v/>
      </c>
      <c r="AP94" s="27" t="str">
        <f t="shared" ca="1" si="39"/>
        <v/>
      </c>
      <c r="AQ94" s="87" t="str">
        <f t="shared" ca="1" si="40"/>
        <v/>
      </c>
      <c r="AR94" s="27" t="str">
        <f t="shared" ca="1" si="41"/>
        <v/>
      </c>
      <c r="AS94" s="83" t="str">
        <f t="shared" si="42"/>
        <v/>
      </c>
      <c r="AT94" s="30" t="str">
        <f t="shared" si="43"/>
        <v/>
      </c>
      <c r="AU94" s="85" t="str">
        <f t="shared" si="44"/>
        <v/>
      </c>
      <c r="AV94" s="30" t="str">
        <f t="shared" si="45"/>
        <v/>
      </c>
      <c r="AW94" s="87" t="str">
        <f t="shared" ca="1" si="46"/>
        <v/>
      </c>
      <c r="AX94" s="27" t="str">
        <f t="shared" ca="1" si="47"/>
        <v/>
      </c>
      <c r="AY94" s="166" t="str">
        <f t="shared" si="48"/>
        <v/>
      </c>
      <c r="AZ94" s="27" t="str">
        <f t="shared" si="49"/>
        <v/>
      </c>
      <c r="BA94" s="174"/>
      <c r="BB94" s="89" t="str">
        <f t="shared" ca="1" si="50"/>
        <v/>
      </c>
      <c r="BC94" s="116" t="str">
        <f t="shared" ca="1" si="51"/>
        <v/>
      </c>
      <c r="BD94" s="117" t="str">
        <f t="shared" ca="1" si="52"/>
        <v/>
      </c>
      <c r="BE94" s="118" t="str">
        <f t="shared" ca="1" si="53"/>
        <v/>
      </c>
      <c r="BG94" s="28" t="str">
        <f t="shared" ca="1" si="35"/>
        <v/>
      </c>
    </row>
    <row r="95" spans="1:59" s="27" customFormat="1" ht="14.25" customHeight="1" x14ac:dyDescent="0.25">
      <c r="A95" s="76" t="str">
        <f t="shared" ca="1" si="36"/>
        <v/>
      </c>
      <c r="B95" s="119"/>
      <c r="C95" s="119"/>
      <c r="D95" s="119"/>
      <c r="E95" s="119" t="s">
        <v>324</v>
      </c>
      <c r="F95" s="119"/>
      <c r="G95" s="119"/>
      <c r="H95" s="119"/>
      <c r="I95" s="119"/>
      <c r="J95" s="119"/>
      <c r="L95" s="120">
        <v>613</v>
      </c>
      <c r="M95" s="213">
        <f t="shared" si="34"/>
        <v>0</v>
      </c>
      <c r="N95" s="121">
        <f>SUM(N96:N98,N101,N104:N105)</f>
        <v>0</v>
      </c>
      <c r="O95" s="121">
        <f>SUM(O96:O98,O101,O104:O105)</f>
        <v>0</v>
      </c>
      <c r="Y95" s="207"/>
      <c r="Z95" s="91"/>
      <c r="AB95" s="172"/>
      <c r="AC95" s="173"/>
      <c r="AD95" s="91">
        <f t="shared" ref="AD95:AF116" si="54">IF(AD$3, 0, -1)</f>
        <v>-1</v>
      </c>
      <c r="AE95" s="27">
        <f t="shared" si="54"/>
        <v>-1</v>
      </c>
      <c r="AF95" s="27">
        <f t="shared" si="54"/>
        <v>-1</v>
      </c>
      <c r="AG95" s="91"/>
      <c r="AJ95" s="91"/>
      <c r="AM95" s="207">
        <f t="shared" si="37"/>
        <v>3</v>
      </c>
      <c r="AN95" s="27">
        <f>IF($AM96&gt;$AM95, IFERROR(MATCH($AM95, $AM96:$AM$146, 0)-1, ROW($AN$146)-ROW()), "")</f>
        <v>10</v>
      </c>
      <c r="AO95" s="91" t="str">
        <f t="shared" ca="1" si="38"/>
        <v/>
      </c>
      <c r="AP95" s="27" t="str">
        <f t="shared" ca="1" si="39"/>
        <v/>
      </c>
      <c r="AQ95" s="87" t="str">
        <f t="shared" ca="1" si="40"/>
        <v/>
      </c>
      <c r="AR95" s="27" t="str">
        <f t="shared" ca="1" si="41"/>
        <v/>
      </c>
      <c r="AS95" s="83" t="str">
        <f t="shared" si="42"/>
        <v/>
      </c>
      <c r="AT95" s="30" t="str">
        <f t="shared" si="43"/>
        <v/>
      </c>
      <c r="AU95" s="85" t="str">
        <f t="shared" si="44"/>
        <v/>
      </c>
      <c r="AV95" s="30" t="str">
        <f t="shared" si="45"/>
        <v/>
      </c>
      <c r="AW95" s="87" t="str">
        <f t="shared" ca="1" si="46"/>
        <v/>
      </c>
      <c r="AX95" s="27" t="str">
        <f t="shared" ca="1" si="47"/>
        <v/>
      </c>
      <c r="AY95" s="166" t="str">
        <f t="shared" si="48"/>
        <v/>
      </c>
      <c r="AZ95" s="27" t="str">
        <f t="shared" si="49"/>
        <v/>
      </c>
      <c r="BA95" s="174"/>
      <c r="BB95" s="89" t="str">
        <f t="shared" ca="1" si="50"/>
        <v/>
      </c>
      <c r="BC95" s="116" t="str">
        <f t="shared" ca="1" si="51"/>
        <v/>
      </c>
      <c r="BD95" s="117" t="str">
        <f t="shared" ca="1" si="52"/>
        <v/>
      </c>
      <c r="BE95" s="118" t="str">
        <f t="shared" ca="1" si="53"/>
        <v/>
      </c>
      <c r="BG95" s="28" t="str">
        <f t="shared" ca="1" si="35"/>
        <v/>
      </c>
    </row>
    <row r="96" spans="1:59" s="27" customFormat="1" ht="14.25" customHeight="1" x14ac:dyDescent="0.25">
      <c r="A96" s="76" t="str">
        <f t="shared" ca="1" si="36"/>
        <v/>
      </c>
      <c r="B96" s="119"/>
      <c r="C96" s="119"/>
      <c r="D96" s="119"/>
      <c r="E96" s="119" t="s">
        <v>35</v>
      </c>
      <c r="F96" s="119" t="s">
        <v>325</v>
      </c>
      <c r="G96" s="119"/>
      <c r="H96" s="119"/>
      <c r="I96" s="119"/>
      <c r="J96" s="119"/>
      <c r="L96" s="120">
        <v>6130</v>
      </c>
      <c r="M96" s="213" t="str">
        <f t="shared" si="34"/>
        <v/>
      </c>
      <c r="N96" s="121"/>
      <c r="O96" s="121"/>
      <c r="Y96" s="207"/>
      <c r="Z96" s="91"/>
      <c r="AB96" s="172"/>
      <c r="AC96" s="173"/>
      <c r="AD96" s="91">
        <f t="shared" si="54"/>
        <v>-1</v>
      </c>
      <c r="AE96" s="27">
        <f t="shared" si="54"/>
        <v>-1</v>
      </c>
      <c r="AF96" s="27">
        <f t="shared" si="54"/>
        <v>-1</v>
      </c>
      <c r="AG96" s="91"/>
      <c r="AJ96" s="91"/>
      <c r="AM96" s="207">
        <f t="shared" si="37"/>
        <v>4</v>
      </c>
      <c r="AN96" s="27" t="str">
        <f>IF($AM97&gt;$AM96, IFERROR(MATCH($AM96, $AM97:$AM$146, 0)-1, ROW($AN$146)-ROW()), "")</f>
        <v/>
      </c>
      <c r="AO96" s="91" t="str">
        <f t="shared" ca="1" si="38"/>
        <v/>
      </c>
      <c r="AP96" s="27" t="str">
        <f t="shared" ca="1" si="39"/>
        <v/>
      </c>
      <c r="AQ96" s="87" t="str">
        <f t="shared" ca="1" si="40"/>
        <v/>
      </c>
      <c r="AR96" s="27" t="str">
        <f t="shared" ca="1" si="41"/>
        <v/>
      </c>
      <c r="AS96" s="83" t="str">
        <f t="shared" si="42"/>
        <v/>
      </c>
      <c r="AT96" s="30" t="str">
        <f t="shared" si="43"/>
        <v/>
      </c>
      <c r="AU96" s="85" t="str">
        <f t="shared" si="44"/>
        <v/>
      </c>
      <c r="AV96" s="30" t="str">
        <f t="shared" si="45"/>
        <v/>
      </c>
      <c r="AW96" s="87" t="str">
        <f t="shared" ca="1" si="46"/>
        <v/>
      </c>
      <c r="AX96" s="27" t="str">
        <f t="shared" ca="1" si="47"/>
        <v/>
      </c>
      <c r="AY96" s="166" t="str">
        <f t="shared" si="48"/>
        <v/>
      </c>
      <c r="AZ96" s="27" t="str">
        <f t="shared" si="49"/>
        <v/>
      </c>
      <c r="BA96" s="174"/>
      <c r="BB96" s="89" t="str">
        <f t="shared" ca="1" si="50"/>
        <v/>
      </c>
      <c r="BC96" s="116" t="str">
        <f t="shared" ca="1" si="51"/>
        <v/>
      </c>
      <c r="BD96" s="117" t="str">
        <f t="shared" ca="1" si="52"/>
        <v/>
      </c>
      <c r="BE96" s="118" t="str">
        <f t="shared" ca="1" si="53"/>
        <v/>
      </c>
      <c r="BG96" s="28" t="str">
        <f t="shared" ca="1" si="35"/>
        <v/>
      </c>
    </row>
    <row r="97" spans="1:59" s="27" customFormat="1" ht="14.25" customHeight="1" x14ac:dyDescent="0.25">
      <c r="A97" s="76" t="str">
        <f t="shared" ca="1" si="36"/>
        <v/>
      </c>
      <c r="B97" s="119"/>
      <c r="C97" s="119"/>
      <c r="D97" s="119"/>
      <c r="E97" s="119" t="s">
        <v>35</v>
      </c>
      <c r="F97" s="119" t="s">
        <v>359</v>
      </c>
      <c r="G97" s="119"/>
      <c r="H97" s="119"/>
      <c r="I97" s="119"/>
      <c r="J97" s="119"/>
      <c r="L97" s="120">
        <v>6131</v>
      </c>
      <c r="M97" s="213" t="str">
        <f t="shared" si="34"/>
        <v/>
      </c>
      <c r="N97" s="121"/>
      <c r="O97" s="121"/>
      <c r="Y97" s="207"/>
      <c r="Z97" s="91"/>
      <c r="AB97" s="172"/>
      <c r="AC97" s="173"/>
      <c r="AD97" s="91">
        <f t="shared" si="54"/>
        <v>-1</v>
      </c>
      <c r="AE97" s="27">
        <f t="shared" si="54"/>
        <v>-1</v>
      </c>
      <c r="AF97" s="27">
        <f t="shared" si="54"/>
        <v>-1</v>
      </c>
      <c r="AG97" s="91"/>
      <c r="AJ97" s="91"/>
      <c r="AM97" s="207">
        <f t="shared" si="37"/>
        <v>4</v>
      </c>
      <c r="AN97" s="27" t="str">
        <f>IF($AM98&gt;$AM97, IFERROR(MATCH($AM97, $AM98:$AM$146, 0)-1, ROW($AN$146)-ROW()), "")</f>
        <v/>
      </c>
      <c r="AO97" s="91" t="str">
        <f t="shared" ca="1" si="38"/>
        <v/>
      </c>
      <c r="AP97" s="27" t="str">
        <f t="shared" ca="1" si="39"/>
        <v/>
      </c>
      <c r="AQ97" s="87" t="str">
        <f t="shared" ca="1" si="40"/>
        <v/>
      </c>
      <c r="AR97" s="27" t="str">
        <f t="shared" ca="1" si="41"/>
        <v/>
      </c>
      <c r="AS97" s="83" t="str">
        <f t="shared" si="42"/>
        <v/>
      </c>
      <c r="AT97" s="30" t="str">
        <f t="shared" si="43"/>
        <v/>
      </c>
      <c r="AU97" s="85" t="str">
        <f t="shared" si="44"/>
        <v/>
      </c>
      <c r="AV97" s="30" t="str">
        <f t="shared" si="45"/>
        <v/>
      </c>
      <c r="AW97" s="87" t="str">
        <f t="shared" ca="1" si="46"/>
        <v/>
      </c>
      <c r="AX97" s="27" t="str">
        <f t="shared" ca="1" si="47"/>
        <v/>
      </c>
      <c r="AY97" s="166" t="str">
        <f t="shared" si="48"/>
        <v/>
      </c>
      <c r="AZ97" s="27" t="str">
        <f t="shared" si="49"/>
        <v/>
      </c>
      <c r="BA97" s="174"/>
      <c r="BB97" s="89" t="str">
        <f t="shared" ca="1" si="50"/>
        <v/>
      </c>
      <c r="BC97" s="116" t="str">
        <f t="shared" ca="1" si="51"/>
        <v/>
      </c>
      <c r="BD97" s="117" t="str">
        <f t="shared" ca="1" si="52"/>
        <v/>
      </c>
      <c r="BE97" s="118" t="str">
        <f t="shared" ca="1" si="53"/>
        <v/>
      </c>
      <c r="BG97" s="28" t="str">
        <f t="shared" ca="1" si="35"/>
        <v/>
      </c>
    </row>
    <row r="98" spans="1:59" s="27" customFormat="1" ht="14.25" customHeight="1" x14ac:dyDescent="0.25">
      <c r="A98" s="76" t="str">
        <f t="shared" ca="1" si="36"/>
        <v/>
      </c>
      <c r="B98" s="119"/>
      <c r="C98" s="119"/>
      <c r="D98" s="119"/>
      <c r="E98" s="119" t="s">
        <v>35</v>
      </c>
      <c r="F98" s="119" t="s">
        <v>360</v>
      </c>
      <c r="G98" s="119"/>
      <c r="H98" s="119"/>
      <c r="I98" s="119"/>
      <c r="J98" s="119"/>
      <c r="L98" s="120">
        <v>6132</v>
      </c>
      <c r="M98" s="213">
        <f t="shared" si="34"/>
        <v>0</v>
      </c>
      <c r="N98" s="121">
        <f>SUM(N99:N100)</f>
        <v>0</v>
      </c>
      <c r="O98" s="121">
        <f>SUM(O99:O100)</f>
        <v>0</v>
      </c>
      <c r="Y98" s="207"/>
      <c r="Z98" s="91"/>
      <c r="AB98" s="172"/>
      <c r="AC98" s="173"/>
      <c r="AD98" s="91">
        <f t="shared" si="54"/>
        <v>-1</v>
      </c>
      <c r="AE98" s="27">
        <f t="shared" si="54"/>
        <v>-1</v>
      </c>
      <c r="AF98" s="27">
        <f t="shared" si="54"/>
        <v>-1</v>
      </c>
      <c r="AG98" s="91"/>
      <c r="AJ98" s="91"/>
      <c r="AM98" s="207">
        <f t="shared" si="37"/>
        <v>4</v>
      </c>
      <c r="AN98" s="27">
        <f>IF($AM99&gt;$AM98, IFERROR(MATCH($AM98, $AM99:$AM$146, 0)-1, ROW($AN$146)-ROW()), "")</f>
        <v>2</v>
      </c>
      <c r="AO98" s="91" t="str">
        <f t="shared" ca="1" si="38"/>
        <v/>
      </c>
      <c r="AP98" s="27" t="str">
        <f t="shared" ca="1" si="39"/>
        <v/>
      </c>
      <c r="AQ98" s="87" t="str">
        <f t="shared" ca="1" si="40"/>
        <v/>
      </c>
      <c r="AR98" s="27" t="str">
        <f t="shared" ca="1" si="41"/>
        <v/>
      </c>
      <c r="AS98" s="83" t="str">
        <f t="shared" si="42"/>
        <v/>
      </c>
      <c r="AT98" s="30" t="str">
        <f t="shared" si="43"/>
        <v/>
      </c>
      <c r="AU98" s="85" t="str">
        <f t="shared" si="44"/>
        <v/>
      </c>
      <c r="AV98" s="30" t="str">
        <f t="shared" si="45"/>
        <v/>
      </c>
      <c r="AW98" s="87" t="str">
        <f t="shared" ca="1" si="46"/>
        <v/>
      </c>
      <c r="AX98" s="27" t="str">
        <f t="shared" ca="1" si="47"/>
        <v/>
      </c>
      <c r="AY98" s="166" t="str">
        <f t="shared" si="48"/>
        <v/>
      </c>
      <c r="AZ98" s="27" t="str">
        <f t="shared" si="49"/>
        <v/>
      </c>
      <c r="BA98" s="174"/>
      <c r="BB98" s="89" t="str">
        <f t="shared" ca="1" si="50"/>
        <v/>
      </c>
      <c r="BC98" s="116" t="str">
        <f t="shared" ca="1" si="51"/>
        <v/>
      </c>
      <c r="BD98" s="117" t="str">
        <f t="shared" ca="1" si="52"/>
        <v/>
      </c>
      <c r="BE98" s="118" t="str">
        <f t="shared" ca="1" si="53"/>
        <v/>
      </c>
      <c r="BG98" s="28" t="str">
        <f t="shared" ca="1" si="35"/>
        <v/>
      </c>
    </row>
    <row r="99" spans="1:59" s="27" customFormat="1" ht="14.25" customHeight="1" x14ac:dyDescent="0.25">
      <c r="A99" s="76" t="str">
        <f t="shared" ca="1" si="36"/>
        <v/>
      </c>
      <c r="B99" s="119"/>
      <c r="C99" s="119"/>
      <c r="D99" s="119"/>
      <c r="E99" s="119" t="s">
        <v>35</v>
      </c>
      <c r="F99" s="119" t="s">
        <v>35</v>
      </c>
      <c r="G99" s="119" t="s">
        <v>361</v>
      </c>
      <c r="H99" s="119"/>
      <c r="I99" s="119"/>
      <c r="J99" s="119"/>
      <c r="L99" s="120">
        <v>61320</v>
      </c>
      <c r="M99" s="213" t="str">
        <f t="shared" si="34"/>
        <v/>
      </c>
      <c r="N99" s="121"/>
      <c r="O99" s="121"/>
      <c r="Y99" s="207"/>
      <c r="Z99" s="91"/>
      <c r="AB99" s="172"/>
      <c r="AC99" s="173"/>
      <c r="AD99" s="91">
        <f t="shared" si="54"/>
        <v>-1</v>
      </c>
      <c r="AE99" s="27">
        <f t="shared" si="54"/>
        <v>-1</v>
      </c>
      <c r="AF99" s="27">
        <f t="shared" si="54"/>
        <v>-1</v>
      </c>
      <c r="AG99" s="91"/>
      <c r="AJ99" s="91"/>
      <c r="AM99" s="207">
        <f t="shared" si="37"/>
        <v>5</v>
      </c>
      <c r="AN99" s="27" t="str">
        <f>IF($AM100&gt;$AM99, IFERROR(MATCH($AM99, $AM100:$AM$146, 0)-1, ROW($AN$146)-ROW()), "")</f>
        <v/>
      </c>
      <c r="AO99" s="91" t="str">
        <f t="shared" ca="1" si="38"/>
        <v/>
      </c>
      <c r="AP99" s="27" t="str">
        <f t="shared" ca="1" si="39"/>
        <v/>
      </c>
      <c r="AQ99" s="87" t="str">
        <f t="shared" ca="1" si="40"/>
        <v/>
      </c>
      <c r="AR99" s="27" t="str">
        <f t="shared" ca="1" si="41"/>
        <v/>
      </c>
      <c r="AS99" s="83" t="str">
        <f t="shared" si="42"/>
        <v/>
      </c>
      <c r="AT99" s="30" t="str">
        <f t="shared" si="43"/>
        <v/>
      </c>
      <c r="AU99" s="85" t="str">
        <f t="shared" si="44"/>
        <v/>
      </c>
      <c r="AV99" s="30" t="str">
        <f t="shared" si="45"/>
        <v/>
      </c>
      <c r="AW99" s="87" t="str">
        <f t="shared" ca="1" si="46"/>
        <v/>
      </c>
      <c r="AX99" s="27" t="str">
        <f t="shared" ca="1" si="47"/>
        <v/>
      </c>
      <c r="AY99" s="166" t="str">
        <f t="shared" si="48"/>
        <v/>
      </c>
      <c r="AZ99" s="27" t="str">
        <f t="shared" si="49"/>
        <v/>
      </c>
      <c r="BA99" s="174"/>
      <c r="BB99" s="89" t="str">
        <f t="shared" ca="1" si="50"/>
        <v/>
      </c>
      <c r="BC99" s="116" t="str">
        <f t="shared" ca="1" si="51"/>
        <v/>
      </c>
      <c r="BD99" s="117" t="str">
        <f t="shared" ca="1" si="52"/>
        <v/>
      </c>
      <c r="BE99" s="118" t="str">
        <f t="shared" ca="1" si="53"/>
        <v/>
      </c>
      <c r="BG99" s="28" t="str">
        <f t="shared" ca="1" si="35"/>
        <v/>
      </c>
    </row>
    <row r="100" spans="1:59" s="27" customFormat="1" ht="14.25" customHeight="1" x14ac:dyDescent="0.25">
      <c r="A100" s="76" t="str">
        <f t="shared" ca="1" si="36"/>
        <v/>
      </c>
      <c r="B100" s="119"/>
      <c r="C100" s="119"/>
      <c r="D100" s="119"/>
      <c r="E100" s="119" t="s">
        <v>35</v>
      </c>
      <c r="F100" s="119" t="s">
        <v>35</v>
      </c>
      <c r="G100" s="119" t="s">
        <v>362</v>
      </c>
      <c r="H100" s="119"/>
      <c r="I100" s="119"/>
      <c r="J100" s="119"/>
      <c r="L100" s="120">
        <v>61321</v>
      </c>
      <c r="M100" s="213" t="str">
        <f t="shared" si="34"/>
        <v/>
      </c>
      <c r="N100" s="121"/>
      <c r="O100" s="121"/>
      <c r="Y100" s="207"/>
      <c r="Z100" s="91"/>
      <c r="AB100" s="172"/>
      <c r="AC100" s="173"/>
      <c r="AD100" s="91">
        <f t="shared" si="54"/>
        <v>-1</v>
      </c>
      <c r="AE100" s="27">
        <f t="shared" si="54"/>
        <v>-1</v>
      </c>
      <c r="AF100" s="27">
        <f t="shared" si="54"/>
        <v>-1</v>
      </c>
      <c r="AG100" s="91"/>
      <c r="AJ100" s="91"/>
      <c r="AM100" s="207">
        <f t="shared" si="37"/>
        <v>5</v>
      </c>
      <c r="AN100" s="27" t="str">
        <f>IF($AM101&gt;$AM100, IFERROR(MATCH($AM100, $AM101:$AM$146, 0)-1, ROW($AN$146)-ROW()), "")</f>
        <v/>
      </c>
      <c r="AO100" s="91" t="str">
        <f t="shared" ca="1" si="38"/>
        <v/>
      </c>
      <c r="AP100" s="27" t="str">
        <f t="shared" ca="1" si="39"/>
        <v/>
      </c>
      <c r="AQ100" s="87" t="str">
        <f t="shared" ca="1" si="40"/>
        <v/>
      </c>
      <c r="AR100" s="27" t="str">
        <f t="shared" ca="1" si="41"/>
        <v/>
      </c>
      <c r="AS100" s="83" t="str">
        <f t="shared" si="42"/>
        <v/>
      </c>
      <c r="AT100" s="30" t="str">
        <f t="shared" si="43"/>
        <v/>
      </c>
      <c r="AU100" s="85" t="str">
        <f t="shared" si="44"/>
        <v/>
      </c>
      <c r="AV100" s="30" t="str">
        <f t="shared" si="45"/>
        <v/>
      </c>
      <c r="AW100" s="87" t="str">
        <f t="shared" ca="1" si="46"/>
        <v/>
      </c>
      <c r="AX100" s="27" t="str">
        <f t="shared" ca="1" si="47"/>
        <v/>
      </c>
      <c r="AY100" s="166" t="str">
        <f t="shared" si="48"/>
        <v/>
      </c>
      <c r="AZ100" s="27" t="str">
        <f t="shared" si="49"/>
        <v/>
      </c>
      <c r="BA100" s="174"/>
      <c r="BB100" s="89" t="str">
        <f t="shared" ca="1" si="50"/>
        <v/>
      </c>
      <c r="BC100" s="116" t="str">
        <f t="shared" ca="1" si="51"/>
        <v/>
      </c>
      <c r="BD100" s="117" t="str">
        <f t="shared" ca="1" si="52"/>
        <v/>
      </c>
      <c r="BE100" s="118" t="str">
        <f t="shared" ca="1" si="53"/>
        <v/>
      </c>
      <c r="BG100" s="28" t="str">
        <f t="shared" ca="1" si="35"/>
        <v/>
      </c>
    </row>
    <row r="101" spans="1:59" s="27" customFormat="1" ht="14.25" customHeight="1" x14ac:dyDescent="0.25">
      <c r="A101" s="76" t="str">
        <f t="shared" ca="1" si="36"/>
        <v/>
      </c>
      <c r="B101" s="119"/>
      <c r="C101" s="119"/>
      <c r="D101" s="119"/>
      <c r="E101" s="119" t="s">
        <v>35</v>
      </c>
      <c r="F101" s="119" t="s">
        <v>326</v>
      </c>
      <c r="G101" s="119"/>
      <c r="H101" s="119"/>
      <c r="I101" s="119"/>
      <c r="J101" s="119"/>
      <c r="L101" s="120">
        <v>6133</v>
      </c>
      <c r="M101" s="213">
        <f t="shared" si="34"/>
        <v>0</v>
      </c>
      <c r="N101" s="121">
        <f>SUM(N102:N103)</f>
        <v>0</v>
      </c>
      <c r="O101" s="121">
        <f>SUM(O102:O103)</f>
        <v>0</v>
      </c>
      <c r="Y101" s="207"/>
      <c r="Z101" s="91"/>
      <c r="AB101" s="172"/>
      <c r="AC101" s="173"/>
      <c r="AD101" s="91">
        <f t="shared" si="54"/>
        <v>-1</v>
      </c>
      <c r="AE101" s="27">
        <f t="shared" si="54"/>
        <v>-1</v>
      </c>
      <c r="AF101" s="27">
        <f t="shared" si="54"/>
        <v>-1</v>
      </c>
      <c r="AG101" s="91"/>
      <c r="AJ101" s="91"/>
      <c r="AM101" s="207">
        <f t="shared" si="37"/>
        <v>4</v>
      </c>
      <c r="AN101" s="27">
        <f>IF($AM102&gt;$AM101, IFERROR(MATCH($AM101, $AM102:$AM$146, 0)-1, ROW($AN$146)-ROW()), "")</f>
        <v>2</v>
      </c>
      <c r="AO101" s="91" t="str">
        <f t="shared" ca="1" si="38"/>
        <v/>
      </c>
      <c r="AP101" s="27" t="str">
        <f t="shared" ca="1" si="39"/>
        <v/>
      </c>
      <c r="AQ101" s="87" t="str">
        <f t="shared" ca="1" si="40"/>
        <v/>
      </c>
      <c r="AR101" s="27" t="str">
        <f t="shared" ca="1" si="41"/>
        <v/>
      </c>
      <c r="AS101" s="83" t="str">
        <f t="shared" si="42"/>
        <v/>
      </c>
      <c r="AT101" s="30" t="str">
        <f t="shared" si="43"/>
        <v/>
      </c>
      <c r="AU101" s="85" t="str">
        <f t="shared" si="44"/>
        <v/>
      </c>
      <c r="AV101" s="30" t="str">
        <f t="shared" si="45"/>
        <v/>
      </c>
      <c r="AW101" s="87" t="str">
        <f t="shared" ca="1" si="46"/>
        <v/>
      </c>
      <c r="AX101" s="27" t="str">
        <f t="shared" ca="1" si="47"/>
        <v/>
      </c>
      <c r="AY101" s="166" t="str">
        <f t="shared" si="48"/>
        <v/>
      </c>
      <c r="AZ101" s="27" t="str">
        <f t="shared" si="49"/>
        <v/>
      </c>
      <c r="BA101" s="174"/>
      <c r="BB101" s="89" t="str">
        <f t="shared" ca="1" si="50"/>
        <v/>
      </c>
      <c r="BC101" s="116" t="str">
        <f t="shared" ca="1" si="51"/>
        <v/>
      </c>
      <c r="BD101" s="117" t="str">
        <f t="shared" ca="1" si="52"/>
        <v/>
      </c>
      <c r="BE101" s="118" t="str">
        <f t="shared" ca="1" si="53"/>
        <v/>
      </c>
      <c r="BG101" s="28" t="str">
        <f t="shared" ca="1" si="35"/>
        <v/>
      </c>
    </row>
    <row r="102" spans="1:59" s="27" customFormat="1" ht="14.25" customHeight="1" x14ac:dyDescent="0.25">
      <c r="A102" s="76" t="str">
        <f t="shared" ca="1" si="36"/>
        <v/>
      </c>
      <c r="B102" s="119"/>
      <c r="C102" s="119"/>
      <c r="D102" s="119"/>
      <c r="E102" s="119" t="s">
        <v>35</v>
      </c>
      <c r="F102" s="119" t="s">
        <v>35</v>
      </c>
      <c r="G102" s="119" t="s">
        <v>316</v>
      </c>
      <c r="H102" s="119"/>
      <c r="I102" s="119"/>
      <c r="J102" s="119"/>
      <c r="L102" s="120">
        <v>61330</v>
      </c>
      <c r="M102" s="213" t="str">
        <f t="shared" si="34"/>
        <v/>
      </c>
      <c r="N102" s="121"/>
      <c r="O102" s="121"/>
      <c r="Y102" s="207"/>
      <c r="Z102" s="91"/>
      <c r="AB102" s="172"/>
      <c r="AC102" s="173"/>
      <c r="AD102" s="91">
        <f t="shared" si="54"/>
        <v>-1</v>
      </c>
      <c r="AE102" s="27">
        <f t="shared" si="54"/>
        <v>-1</v>
      </c>
      <c r="AF102" s="27">
        <f t="shared" si="54"/>
        <v>-1</v>
      </c>
      <c r="AG102" s="91"/>
      <c r="AJ102" s="91"/>
      <c r="AM102" s="207">
        <f t="shared" si="37"/>
        <v>5</v>
      </c>
      <c r="AN102" s="27" t="str">
        <f>IF($AM103&gt;$AM102, IFERROR(MATCH($AM102, $AM103:$AM$146, 0)-1, ROW($AN$146)-ROW()), "")</f>
        <v/>
      </c>
      <c r="AO102" s="91" t="str">
        <f t="shared" ca="1" si="38"/>
        <v/>
      </c>
      <c r="AP102" s="27" t="str">
        <f t="shared" ca="1" si="39"/>
        <v/>
      </c>
      <c r="AQ102" s="87" t="str">
        <f t="shared" ca="1" si="40"/>
        <v/>
      </c>
      <c r="AR102" s="27" t="str">
        <f t="shared" ca="1" si="41"/>
        <v/>
      </c>
      <c r="AS102" s="83" t="str">
        <f t="shared" si="42"/>
        <v/>
      </c>
      <c r="AT102" s="30" t="str">
        <f t="shared" si="43"/>
        <v/>
      </c>
      <c r="AU102" s="85" t="str">
        <f t="shared" si="44"/>
        <v/>
      </c>
      <c r="AV102" s="30" t="str">
        <f t="shared" si="45"/>
        <v/>
      </c>
      <c r="AW102" s="87" t="str">
        <f t="shared" ca="1" si="46"/>
        <v/>
      </c>
      <c r="AX102" s="27" t="str">
        <f t="shared" ca="1" si="47"/>
        <v/>
      </c>
      <c r="AY102" s="166" t="str">
        <f t="shared" si="48"/>
        <v/>
      </c>
      <c r="AZ102" s="27" t="str">
        <f t="shared" si="49"/>
        <v/>
      </c>
      <c r="BA102" s="174"/>
      <c r="BB102" s="89" t="str">
        <f t="shared" ca="1" si="50"/>
        <v/>
      </c>
      <c r="BC102" s="116" t="str">
        <f t="shared" ca="1" si="51"/>
        <v/>
      </c>
      <c r="BD102" s="117" t="str">
        <f t="shared" ca="1" si="52"/>
        <v/>
      </c>
      <c r="BE102" s="118" t="str">
        <f t="shared" ca="1" si="53"/>
        <v/>
      </c>
      <c r="BG102" s="28" t="str">
        <f t="shared" ca="1" si="35"/>
        <v/>
      </c>
    </row>
    <row r="103" spans="1:59" s="27" customFormat="1" ht="14.25" customHeight="1" x14ac:dyDescent="0.25">
      <c r="A103" s="76" t="str">
        <f t="shared" ca="1" si="36"/>
        <v/>
      </c>
      <c r="B103" s="119"/>
      <c r="C103" s="119"/>
      <c r="D103" s="119"/>
      <c r="E103" s="119" t="s">
        <v>35</v>
      </c>
      <c r="F103" s="119" t="s">
        <v>35</v>
      </c>
      <c r="G103" s="119" t="s">
        <v>317</v>
      </c>
      <c r="H103" s="119"/>
      <c r="I103" s="119"/>
      <c r="J103" s="119"/>
      <c r="L103" s="120">
        <v>61331</v>
      </c>
      <c r="M103" s="213" t="str">
        <f t="shared" si="34"/>
        <v/>
      </c>
      <c r="N103" s="121"/>
      <c r="O103" s="121"/>
      <c r="Y103" s="207"/>
      <c r="Z103" s="91"/>
      <c r="AB103" s="172"/>
      <c r="AC103" s="173"/>
      <c r="AD103" s="91">
        <f t="shared" si="54"/>
        <v>-1</v>
      </c>
      <c r="AE103" s="27">
        <f t="shared" si="54"/>
        <v>-1</v>
      </c>
      <c r="AF103" s="27">
        <f t="shared" si="54"/>
        <v>-1</v>
      </c>
      <c r="AG103" s="91"/>
      <c r="AJ103" s="91"/>
      <c r="AM103" s="207">
        <f t="shared" si="37"/>
        <v>5</v>
      </c>
      <c r="AN103" s="27" t="str">
        <f>IF($AM104&gt;$AM103, IFERROR(MATCH($AM103, $AM104:$AM$146, 0)-1, ROW($AN$146)-ROW()), "")</f>
        <v/>
      </c>
      <c r="AO103" s="91" t="str">
        <f t="shared" ca="1" si="38"/>
        <v/>
      </c>
      <c r="AP103" s="27" t="str">
        <f t="shared" ca="1" si="39"/>
        <v/>
      </c>
      <c r="AQ103" s="87" t="str">
        <f t="shared" ca="1" si="40"/>
        <v/>
      </c>
      <c r="AR103" s="27" t="str">
        <f t="shared" ca="1" si="41"/>
        <v/>
      </c>
      <c r="AS103" s="83" t="str">
        <f t="shared" si="42"/>
        <v/>
      </c>
      <c r="AT103" s="30" t="str">
        <f t="shared" si="43"/>
        <v/>
      </c>
      <c r="AU103" s="85" t="str">
        <f t="shared" si="44"/>
        <v/>
      </c>
      <c r="AV103" s="30" t="str">
        <f t="shared" si="45"/>
        <v/>
      </c>
      <c r="AW103" s="87" t="str">
        <f t="shared" ca="1" si="46"/>
        <v/>
      </c>
      <c r="AX103" s="27" t="str">
        <f t="shared" ca="1" si="47"/>
        <v/>
      </c>
      <c r="AY103" s="166" t="str">
        <f t="shared" si="48"/>
        <v/>
      </c>
      <c r="AZ103" s="27" t="str">
        <f t="shared" si="49"/>
        <v/>
      </c>
      <c r="BA103" s="174"/>
      <c r="BB103" s="89" t="str">
        <f t="shared" ca="1" si="50"/>
        <v/>
      </c>
      <c r="BC103" s="116" t="str">
        <f t="shared" ca="1" si="51"/>
        <v/>
      </c>
      <c r="BD103" s="117" t="str">
        <f t="shared" ca="1" si="52"/>
        <v/>
      </c>
      <c r="BE103" s="118" t="str">
        <f t="shared" ca="1" si="53"/>
        <v/>
      </c>
      <c r="BG103" s="28" t="str">
        <f t="shared" ca="1" si="35"/>
        <v/>
      </c>
    </row>
    <row r="104" spans="1:59" s="27" customFormat="1" ht="14.25" customHeight="1" x14ac:dyDescent="0.25">
      <c r="A104" s="76" t="str">
        <f t="shared" ca="1" si="36"/>
        <v/>
      </c>
      <c r="B104" s="119"/>
      <c r="C104" s="119"/>
      <c r="D104" s="119"/>
      <c r="E104" s="119" t="s">
        <v>35</v>
      </c>
      <c r="F104" s="119" t="s">
        <v>327</v>
      </c>
      <c r="G104" s="119"/>
      <c r="H104" s="119"/>
      <c r="I104" s="119"/>
      <c r="J104" s="119"/>
      <c r="L104" s="120">
        <v>6137</v>
      </c>
      <c r="M104" s="213" t="str">
        <f t="shared" si="34"/>
        <v/>
      </c>
      <c r="N104" s="121"/>
      <c r="O104" s="121"/>
      <c r="Y104" s="207"/>
      <c r="Z104" s="91"/>
      <c r="AB104" s="172"/>
      <c r="AC104" s="173"/>
      <c r="AD104" s="91">
        <f t="shared" si="54"/>
        <v>-1</v>
      </c>
      <c r="AE104" s="27">
        <f t="shared" si="54"/>
        <v>-1</v>
      </c>
      <c r="AF104" s="27">
        <f t="shared" si="54"/>
        <v>-1</v>
      </c>
      <c r="AG104" s="91"/>
      <c r="AJ104" s="91"/>
      <c r="AM104" s="207">
        <f t="shared" si="37"/>
        <v>4</v>
      </c>
      <c r="AN104" s="27" t="str">
        <f>IF($AM105&gt;$AM104, IFERROR(MATCH($AM104, $AM105:$AM$146, 0)-1, ROW($AN$146)-ROW()), "")</f>
        <v/>
      </c>
      <c r="AO104" s="91" t="str">
        <f t="shared" ca="1" si="38"/>
        <v/>
      </c>
      <c r="AP104" s="27" t="str">
        <f t="shared" ca="1" si="39"/>
        <v/>
      </c>
      <c r="AQ104" s="87" t="str">
        <f t="shared" ca="1" si="40"/>
        <v/>
      </c>
      <c r="AR104" s="27" t="str">
        <f t="shared" ca="1" si="41"/>
        <v/>
      </c>
      <c r="AS104" s="83" t="str">
        <f t="shared" si="42"/>
        <v/>
      </c>
      <c r="AT104" s="30" t="str">
        <f t="shared" si="43"/>
        <v/>
      </c>
      <c r="AU104" s="85" t="str">
        <f t="shared" si="44"/>
        <v/>
      </c>
      <c r="AV104" s="30" t="str">
        <f t="shared" si="45"/>
        <v/>
      </c>
      <c r="AW104" s="87" t="str">
        <f t="shared" ca="1" si="46"/>
        <v/>
      </c>
      <c r="AX104" s="27" t="str">
        <f t="shared" ca="1" si="47"/>
        <v/>
      </c>
      <c r="AY104" s="166" t="str">
        <f t="shared" si="48"/>
        <v/>
      </c>
      <c r="AZ104" s="27" t="str">
        <f t="shared" si="49"/>
        <v/>
      </c>
      <c r="BA104" s="174"/>
      <c r="BB104" s="89" t="str">
        <f t="shared" ca="1" si="50"/>
        <v/>
      </c>
      <c r="BC104" s="116" t="str">
        <f t="shared" ca="1" si="51"/>
        <v/>
      </c>
      <c r="BD104" s="117" t="str">
        <f t="shared" ca="1" si="52"/>
        <v/>
      </c>
      <c r="BE104" s="118" t="str">
        <f t="shared" ca="1" si="53"/>
        <v/>
      </c>
      <c r="BG104" s="28" t="str">
        <f t="shared" ca="1" si="35"/>
        <v/>
      </c>
    </row>
    <row r="105" spans="1:59" s="27" customFormat="1" ht="14.25" customHeight="1" x14ac:dyDescent="0.25">
      <c r="A105" s="76" t="str">
        <f t="shared" ca="1" si="36"/>
        <v/>
      </c>
      <c r="B105" s="119"/>
      <c r="C105" s="119"/>
      <c r="D105" s="119"/>
      <c r="E105" s="119" t="s">
        <v>35</v>
      </c>
      <c r="F105" s="119" t="s">
        <v>328</v>
      </c>
      <c r="G105" s="119"/>
      <c r="H105" s="119"/>
      <c r="I105" s="119"/>
      <c r="J105" s="119"/>
      <c r="L105" s="120">
        <v>6138</v>
      </c>
      <c r="M105" s="213" t="str">
        <f t="shared" si="34"/>
        <v/>
      </c>
      <c r="N105" s="121"/>
      <c r="O105" s="121"/>
      <c r="Y105" s="207"/>
      <c r="Z105" s="91"/>
      <c r="AB105" s="172"/>
      <c r="AC105" s="173"/>
      <c r="AD105" s="91">
        <f t="shared" si="54"/>
        <v>-1</v>
      </c>
      <c r="AE105" s="27">
        <f t="shared" si="54"/>
        <v>-1</v>
      </c>
      <c r="AF105" s="27">
        <f t="shared" si="54"/>
        <v>-1</v>
      </c>
      <c r="AG105" s="91"/>
      <c r="AJ105" s="91"/>
      <c r="AM105" s="207">
        <f t="shared" si="37"/>
        <v>4</v>
      </c>
      <c r="AN105" s="27" t="str">
        <f>IF($AM106&gt;$AM105, IFERROR(MATCH($AM105, $AM106:$AM$146, 0)-1, ROW($AN$146)-ROW()), "")</f>
        <v/>
      </c>
      <c r="AO105" s="91" t="str">
        <f t="shared" ca="1" si="38"/>
        <v/>
      </c>
      <c r="AP105" s="27" t="str">
        <f t="shared" ca="1" si="39"/>
        <v/>
      </c>
      <c r="AQ105" s="87" t="str">
        <f t="shared" ca="1" si="40"/>
        <v/>
      </c>
      <c r="AR105" s="27" t="str">
        <f t="shared" ca="1" si="41"/>
        <v/>
      </c>
      <c r="AS105" s="83" t="str">
        <f t="shared" si="42"/>
        <v/>
      </c>
      <c r="AT105" s="30" t="str">
        <f t="shared" si="43"/>
        <v/>
      </c>
      <c r="AU105" s="85" t="str">
        <f t="shared" si="44"/>
        <v/>
      </c>
      <c r="AV105" s="30" t="str">
        <f t="shared" si="45"/>
        <v/>
      </c>
      <c r="AW105" s="87" t="str">
        <f t="shared" ca="1" si="46"/>
        <v/>
      </c>
      <c r="AX105" s="27" t="str">
        <f t="shared" ca="1" si="47"/>
        <v/>
      </c>
      <c r="AY105" s="166" t="str">
        <f t="shared" si="48"/>
        <v/>
      </c>
      <c r="AZ105" s="27" t="str">
        <f t="shared" si="49"/>
        <v/>
      </c>
      <c r="BA105" s="174"/>
      <c r="BB105" s="89" t="str">
        <f t="shared" ca="1" si="50"/>
        <v/>
      </c>
      <c r="BC105" s="116" t="str">
        <f t="shared" ca="1" si="51"/>
        <v/>
      </c>
      <c r="BD105" s="117" t="str">
        <f t="shared" ca="1" si="52"/>
        <v/>
      </c>
      <c r="BE105" s="118" t="str">
        <f t="shared" ca="1" si="53"/>
        <v/>
      </c>
      <c r="BG105" s="28" t="str">
        <f t="shared" ca="1" si="35"/>
        <v/>
      </c>
    </row>
    <row r="106" spans="1:59" s="27" customFormat="1" ht="14.25" customHeight="1" x14ac:dyDescent="0.25">
      <c r="A106" s="76" t="str">
        <f t="shared" ca="1" si="36"/>
        <v/>
      </c>
      <c r="B106" s="119"/>
      <c r="C106" s="119"/>
      <c r="D106" s="119"/>
      <c r="E106" s="119" t="s">
        <v>329</v>
      </c>
      <c r="F106" s="119"/>
      <c r="G106" s="119"/>
      <c r="H106" s="119"/>
      <c r="I106" s="119"/>
      <c r="J106" s="119"/>
      <c r="L106" s="120">
        <v>614</v>
      </c>
      <c r="M106" s="213" t="str">
        <f t="shared" si="34"/>
        <v/>
      </c>
      <c r="N106" s="121"/>
      <c r="O106" s="121"/>
      <c r="Y106" s="207"/>
      <c r="Z106" s="91"/>
      <c r="AB106" s="172"/>
      <c r="AC106" s="173"/>
      <c r="AD106" s="91">
        <f t="shared" si="54"/>
        <v>-1</v>
      </c>
      <c r="AE106" s="27">
        <f t="shared" si="54"/>
        <v>-1</v>
      </c>
      <c r="AF106" s="27">
        <f t="shared" si="54"/>
        <v>-1</v>
      </c>
      <c r="AG106" s="91"/>
      <c r="AJ106" s="91"/>
      <c r="AM106" s="207">
        <f t="shared" si="37"/>
        <v>3</v>
      </c>
      <c r="AN106" s="27" t="str">
        <f>IF($AM107&gt;$AM106, IFERROR(MATCH($AM106, $AM107:$AM$146, 0)-1, ROW($AN$146)-ROW()), "")</f>
        <v/>
      </c>
      <c r="AO106" s="91" t="str">
        <f t="shared" ca="1" si="38"/>
        <v/>
      </c>
      <c r="AP106" s="27" t="str">
        <f t="shared" ca="1" si="39"/>
        <v/>
      </c>
      <c r="AQ106" s="87" t="str">
        <f t="shared" ca="1" si="40"/>
        <v/>
      </c>
      <c r="AR106" s="27" t="str">
        <f t="shared" ca="1" si="41"/>
        <v/>
      </c>
      <c r="AS106" s="83" t="str">
        <f t="shared" si="42"/>
        <v/>
      </c>
      <c r="AT106" s="30" t="str">
        <f t="shared" si="43"/>
        <v/>
      </c>
      <c r="AU106" s="85" t="str">
        <f t="shared" si="44"/>
        <v/>
      </c>
      <c r="AV106" s="30" t="str">
        <f t="shared" si="45"/>
        <v/>
      </c>
      <c r="AW106" s="87" t="str">
        <f t="shared" ca="1" si="46"/>
        <v/>
      </c>
      <c r="AX106" s="27" t="str">
        <f t="shared" ca="1" si="47"/>
        <v/>
      </c>
      <c r="AY106" s="166" t="str">
        <f t="shared" si="48"/>
        <v/>
      </c>
      <c r="AZ106" s="27" t="str">
        <f t="shared" si="49"/>
        <v/>
      </c>
      <c r="BA106" s="174"/>
      <c r="BB106" s="89" t="str">
        <f t="shared" ca="1" si="50"/>
        <v/>
      </c>
      <c r="BC106" s="116" t="str">
        <f t="shared" ca="1" si="51"/>
        <v/>
      </c>
      <c r="BD106" s="117" t="str">
        <f t="shared" ca="1" si="52"/>
        <v/>
      </c>
      <c r="BE106" s="118" t="str">
        <f t="shared" ca="1" si="53"/>
        <v/>
      </c>
      <c r="BG106" s="28" t="str">
        <f t="shared" ca="1" si="35"/>
        <v/>
      </c>
    </row>
    <row r="107" spans="1:59" s="27" customFormat="1" ht="14.25" customHeight="1" x14ac:dyDescent="0.25">
      <c r="A107" s="76" t="str">
        <f t="shared" ca="1" si="36"/>
        <v/>
      </c>
      <c r="B107" s="119"/>
      <c r="C107" s="119"/>
      <c r="D107" s="119"/>
      <c r="E107" s="119" t="s">
        <v>330</v>
      </c>
      <c r="F107" s="119"/>
      <c r="G107" s="119"/>
      <c r="H107" s="119"/>
      <c r="I107" s="119"/>
      <c r="J107" s="119"/>
      <c r="L107" s="120">
        <v>615</v>
      </c>
      <c r="M107" s="213" t="str">
        <f t="shared" si="34"/>
        <v/>
      </c>
      <c r="N107" s="121"/>
      <c r="O107" s="121"/>
      <c r="Y107" s="207"/>
      <c r="Z107" s="91"/>
      <c r="AB107" s="172"/>
      <c r="AC107" s="173"/>
      <c r="AD107" s="91">
        <f t="shared" si="54"/>
        <v>-1</v>
      </c>
      <c r="AE107" s="27">
        <f t="shared" si="54"/>
        <v>-1</v>
      </c>
      <c r="AF107" s="27">
        <f t="shared" si="54"/>
        <v>-1</v>
      </c>
      <c r="AG107" s="91"/>
      <c r="AJ107" s="91"/>
      <c r="AM107" s="207">
        <f t="shared" si="37"/>
        <v>3</v>
      </c>
      <c r="AN107" s="27" t="str">
        <f>IF($AM108&gt;$AM107, IFERROR(MATCH($AM107, $AM108:$AM$146, 0)-1, ROW($AN$146)-ROW()), "")</f>
        <v/>
      </c>
      <c r="AO107" s="91" t="str">
        <f t="shared" ca="1" si="38"/>
        <v/>
      </c>
      <c r="AP107" s="27" t="str">
        <f t="shared" ca="1" si="39"/>
        <v/>
      </c>
      <c r="AQ107" s="87" t="str">
        <f t="shared" ca="1" si="40"/>
        <v/>
      </c>
      <c r="AR107" s="27" t="str">
        <f t="shared" ca="1" si="41"/>
        <v/>
      </c>
      <c r="AS107" s="83" t="str">
        <f t="shared" si="42"/>
        <v/>
      </c>
      <c r="AT107" s="30" t="str">
        <f t="shared" si="43"/>
        <v/>
      </c>
      <c r="AU107" s="85" t="str">
        <f t="shared" si="44"/>
        <v/>
      </c>
      <c r="AV107" s="30" t="str">
        <f t="shared" si="45"/>
        <v/>
      </c>
      <c r="AW107" s="87" t="str">
        <f t="shared" ca="1" si="46"/>
        <v/>
      </c>
      <c r="AX107" s="27" t="str">
        <f t="shared" ca="1" si="47"/>
        <v/>
      </c>
      <c r="AY107" s="166" t="str">
        <f t="shared" si="48"/>
        <v/>
      </c>
      <c r="AZ107" s="27" t="str">
        <f t="shared" si="49"/>
        <v/>
      </c>
      <c r="BA107" s="174"/>
      <c r="BB107" s="89" t="str">
        <f t="shared" ca="1" si="50"/>
        <v/>
      </c>
      <c r="BC107" s="116" t="str">
        <f t="shared" ca="1" si="51"/>
        <v/>
      </c>
      <c r="BD107" s="117" t="str">
        <f t="shared" ca="1" si="52"/>
        <v/>
      </c>
      <c r="BE107" s="118" t="str">
        <f t="shared" ca="1" si="53"/>
        <v/>
      </c>
      <c r="BG107" s="28" t="str">
        <f t="shared" ca="1" si="35"/>
        <v/>
      </c>
    </row>
    <row r="108" spans="1:59" s="27" customFormat="1" ht="14.25" customHeight="1" x14ac:dyDescent="0.25">
      <c r="A108" s="76" t="str">
        <f t="shared" ca="1" si="36"/>
        <v/>
      </c>
      <c r="B108" s="119"/>
      <c r="C108" s="119"/>
      <c r="D108" s="119"/>
      <c r="E108" s="119" t="s">
        <v>363</v>
      </c>
      <c r="F108" s="119"/>
      <c r="G108" s="119"/>
      <c r="H108" s="119"/>
      <c r="I108" s="119"/>
      <c r="J108" s="119"/>
      <c r="L108" s="120">
        <v>616</v>
      </c>
      <c r="M108" s="213" t="str">
        <f t="shared" si="34"/>
        <v/>
      </c>
      <c r="N108" s="121"/>
      <c r="O108" s="121"/>
      <c r="Y108" s="207"/>
      <c r="Z108" s="91"/>
      <c r="AB108" s="172"/>
      <c r="AC108" s="173"/>
      <c r="AD108" s="91">
        <f t="shared" si="54"/>
        <v>-1</v>
      </c>
      <c r="AE108" s="27">
        <f t="shared" si="54"/>
        <v>-1</v>
      </c>
      <c r="AF108" s="27">
        <f t="shared" si="54"/>
        <v>-1</v>
      </c>
      <c r="AG108" s="91"/>
      <c r="AJ108" s="91"/>
      <c r="AM108" s="207">
        <f t="shared" si="37"/>
        <v>3</v>
      </c>
      <c r="AN108" s="27" t="str">
        <f>IF($AM109&gt;$AM108, IFERROR(MATCH($AM108, $AM109:$AM$146, 0)-1, ROW($AN$146)-ROW()), "")</f>
        <v/>
      </c>
      <c r="AO108" s="91" t="str">
        <f t="shared" ca="1" si="38"/>
        <v/>
      </c>
      <c r="AP108" s="27" t="str">
        <f t="shared" ca="1" si="39"/>
        <v/>
      </c>
      <c r="AQ108" s="87" t="str">
        <f t="shared" ca="1" si="40"/>
        <v/>
      </c>
      <c r="AR108" s="27" t="str">
        <f t="shared" ca="1" si="41"/>
        <v/>
      </c>
      <c r="AS108" s="83" t="str">
        <f t="shared" si="42"/>
        <v/>
      </c>
      <c r="AT108" s="30" t="str">
        <f t="shared" si="43"/>
        <v/>
      </c>
      <c r="AU108" s="85" t="str">
        <f t="shared" si="44"/>
        <v/>
      </c>
      <c r="AV108" s="30" t="str">
        <f t="shared" si="45"/>
        <v/>
      </c>
      <c r="AW108" s="87" t="str">
        <f t="shared" ca="1" si="46"/>
        <v/>
      </c>
      <c r="AX108" s="27" t="str">
        <f t="shared" ca="1" si="47"/>
        <v/>
      </c>
      <c r="AY108" s="166" t="str">
        <f t="shared" si="48"/>
        <v/>
      </c>
      <c r="AZ108" s="27" t="str">
        <f t="shared" si="49"/>
        <v/>
      </c>
      <c r="BA108" s="174"/>
      <c r="BB108" s="89" t="str">
        <f t="shared" ca="1" si="50"/>
        <v/>
      </c>
      <c r="BC108" s="116" t="str">
        <f t="shared" ca="1" si="51"/>
        <v/>
      </c>
      <c r="BD108" s="117" t="str">
        <f t="shared" ca="1" si="52"/>
        <v/>
      </c>
      <c r="BE108" s="118" t="str">
        <f t="shared" ca="1" si="53"/>
        <v/>
      </c>
      <c r="BG108" s="28" t="str">
        <f t="shared" ca="1" si="35"/>
        <v/>
      </c>
    </row>
    <row r="109" spans="1:59" s="27" customFormat="1" ht="14.25" customHeight="1" x14ac:dyDescent="0.25">
      <c r="A109" s="76" t="str">
        <f t="shared" ca="1" si="36"/>
        <v/>
      </c>
      <c r="B109" s="119"/>
      <c r="C109" s="119"/>
      <c r="D109" s="119"/>
      <c r="E109" s="119" t="s">
        <v>331</v>
      </c>
      <c r="F109" s="119"/>
      <c r="G109" s="119"/>
      <c r="H109" s="119"/>
      <c r="I109" s="119"/>
      <c r="J109" s="119"/>
      <c r="L109" s="120">
        <v>617</v>
      </c>
      <c r="M109" s="213" t="str">
        <f t="shared" si="34"/>
        <v/>
      </c>
      <c r="N109" s="121"/>
      <c r="O109" s="121"/>
      <c r="Y109" s="207"/>
      <c r="Z109" s="91"/>
      <c r="AB109" s="172"/>
      <c r="AC109" s="173"/>
      <c r="AD109" s="91">
        <f t="shared" si="54"/>
        <v>-1</v>
      </c>
      <c r="AE109" s="27">
        <f t="shared" si="54"/>
        <v>-1</v>
      </c>
      <c r="AF109" s="27">
        <f t="shared" si="54"/>
        <v>-1</v>
      </c>
      <c r="AG109" s="91"/>
      <c r="AJ109" s="91"/>
      <c r="AM109" s="207">
        <f t="shared" si="37"/>
        <v>3</v>
      </c>
      <c r="AN109" s="27" t="str">
        <f>IF($AM110&gt;$AM109, IFERROR(MATCH($AM109, $AM110:$AM$146, 0)-1, ROW($AN$146)-ROW()), "")</f>
        <v/>
      </c>
      <c r="AO109" s="91" t="str">
        <f t="shared" ca="1" si="38"/>
        <v/>
      </c>
      <c r="AP109" s="27" t="str">
        <f t="shared" ca="1" si="39"/>
        <v/>
      </c>
      <c r="AQ109" s="87" t="str">
        <f t="shared" ca="1" si="40"/>
        <v/>
      </c>
      <c r="AR109" s="27" t="str">
        <f t="shared" ca="1" si="41"/>
        <v/>
      </c>
      <c r="AS109" s="83" t="str">
        <f t="shared" si="42"/>
        <v/>
      </c>
      <c r="AT109" s="30" t="str">
        <f t="shared" si="43"/>
        <v/>
      </c>
      <c r="AU109" s="85" t="str">
        <f t="shared" si="44"/>
        <v/>
      </c>
      <c r="AV109" s="30" t="str">
        <f t="shared" si="45"/>
        <v/>
      </c>
      <c r="AW109" s="87" t="str">
        <f t="shared" ca="1" si="46"/>
        <v/>
      </c>
      <c r="AX109" s="27" t="str">
        <f t="shared" ca="1" si="47"/>
        <v/>
      </c>
      <c r="AY109" s="166" t="str">
        <f t="shared" si="48"/>
        <v/>
      </c>
      <c r="AZ109" s="27" t="str">
        <f t="shared" si="49"/>
        <v/>
      </c>
      <c r="BA109" s="174"/>
      <c r="BB109" s="89" t="str">
        <f t="shared" ca="1" si="50"/>
        <v/>
      </c>
      <c r="BC109" s="116" t="str">
        <f t="shared" ca="1" si="51"/>
        <v/>
      </c>
      <c r="BD109" s="117" t="str">
        <f t="shared" ca="1" si="52"/>
        <v/>
      </c>
      <c r="BE109" s="118" t="str">
        <f t="shared" ca="1" si="53"/>
        <v/>
      </c>
      <c r="BG109" s="28" t="str">
        <f t="shared" ca="1" si="35"/>
        <v/>
      </c>
    </row>
    <row r="110" spans="1:59" s="27" customFormat="1" ht="28.5" customHeight="1" x14ac:dyDescent="0.25">
      <c r="A110" s="76" t="str">
        <f t="shared" ca="1" si="36"/>
        <v/>
      </c>
      <c r="B110" s="119"/>
      <c r="C110" s="119"/>
      <c r="D110" s="119"/>
      <c r="E110" s="258" t="s">
        <v>332</v>
      </c>
      <c r="F110" s="258"/>
      <c r="G110" s="258"/>
      <c r="H110" s="258"/>
      <c r="I110" s="258"/>
      <c r="J110" s="258"/>
      <c r="K110" s="258"/>
      <c r="L110" s="120">
        <v>618</v>
      </c>
      <c r="M110" s="213" t="str">
        <f t="shared" si="34"/>
        <v/>
      </c>
      <c r="N110" s="121"/>
      <c r="O110" s="121"/>
      <c r="Y110" s="207"/>
      <c r="Z110" s="91"/>
      <c r="AB110" s="172"/>
      <c r="AC110" s="173"/>
      <c r="AD110" s="91">
        <f t="shared" si="54"/>
        <v>-1</v>
      </c>
      <c r="AE110" s="27">
        <f t="shared" si="54"/>
        <v>-1</v>
      </c>
      <c r="AF110" s="27">
        <f t="shared" si="54"/>
        <v>-1</v>
      </c>
      <c r="AG110" s="91"/>
      <c r="AJ110" s="91"/>
      <c r="AM110" s="207">
        <f t="shared" si="37"/>
        <v>3</v>
      </c>
      <c r="AN110" s="27" t="str">
        <f>IF($AM111&gt;$AM110, IFERROR(MATCH($AM110, $AM111:$AM$146, 0)-1, ROW($AN$146)-ROW()), "")</f>
        <v/>
      </c>
      <c r="AO110" s="91" t="str">
        <f t="shared" ca="1" si="38"/>
        <v/>
      </c>
      <c r="AP110" s="27" t="str">
        <f t="shared" ca="1" si="39"/>
        <v/>
      </c>
      <c r="AQ110" s="87" t="str">
        <f t="shared" ca="1" si="40"/>
        <v/>
      </c>
      <c r="AR110" s="27" t="str">
        <f t="shared" ca="1" si="41"/>
        <v/>
      </c>
      <c r="AS110" s="83" t="str">
        <f t="shared" si="42"/>
        <v/>
      </c>
      <c r="AT110" s="30" t="str">
        <f t="shared" si="43"/>
        <v/>
      </c>
      <c r="AU110" s="85" t="str">
        <f t="shared" si="44"/>
        <v/>
      </c>
      <c r="AV110" s="30" t="str">
        <f t="shared" si="45"/>
        <v/>
      </c>
      <c r="AW110" s="87" t="str">
        <f t="shared" ca="1" si="46"/>
        <v/>
      </c>
      <c r="AX110" s="27" t="str">
        <f t="shared" ca="1" si="47"/>
        <v/>
      </c>
      <c r="AY110" s="166" t="str">
        <f t="shared" si="48"/>
        <v/>
      </c>
      <c r="AZ110" s="27" t="str">
        <f t="shared" si="49"/>
        <v/>
      </c>
      <c r="BA110" s="174"/>
      <c r="BB110" s="89" t="str">
        <f t="shared" ca="1" si="50"/>
        <v/>
      </c>
      <c r="BC110" s="116" t="str">
        <f t="shared" ca="1" si="51"/>
        <v/>
      </c>
      <c r="BD110" s="117" t="str">
        <f t="shared" ca="1" si="52"/>
        <v/>
      </c>
      <c r="BE110" s="118" t="str">
        <f t="shared" ca="1" si="53"/>
        <v/>
      </c>
      <c r="BG110" s="28" t="str">
        <f t="shared" ca="1" si="35"/>
        <v/>
      </c>
    </row>
    <row r="111" spans="1:59" s="27" customFormat="1" ht="14.25" customHeight="1" x14ac:dyDescent="0.25">
      <c r="A111" s="76" t="str">
        <f t="shared" ca="1" si="36"/>
        <v/>
      </c>
      <c r="B111" s="119"/>
      <c r="C111" s="119"/>
      <c r="D111" s="119"/>
      <c r="E111" s="119" t="s">
        <v>333</v>
      </c>
      <c r="F111" s="119"/>
      <c r="G111" s="119"/>
      <c r="H111" s="119"/>
      <c r="I111" s="119"/>
      <c r="J111" s="119"/>
      <c r="L111" s="120">
        <v>619</v>
      </c>
      <c r="M111" s="213" t="str">
        <f t="shared" si="34"/>
        <v/>
      </c>
      <c r="N111" s="121"/>
      <c r="O111" s="121"/>
      <c r="Y111" s="207"/>
      <c r="Z111" s="91"/>
      <c r="AB111" s="172"/>
      <c r="AC111" s="173"/>
      <c r="AD111" s="91">
        <f t="shared" si="54"/>
        <v>-1</v>
      </c>
      <c r="AE111" s="27">
        <f t="shared" si="54"/>
        <v>-1</v>
      </c>
      <c r="AF111" s="27">
        <f t="shared" si="54"/>
        <v>-1</v>
      </c>
      <c r="AG111" s="91"/>
      <c r="AJ111" s="91"/>
      <c r="AM111" s="207">
        <f t="shared" si="37"/>
        <v>3</v>
      </c>
      <c r="AN111" s="27" t="str">
        <f>IF($AM112&gt;$AM111, IFERROR(MATCH($AM111, $AM112:$AM$146, 0)-1, ROW($AN$146)-ROW()), "")</f>
        <v/>
      </c>
      <c r="AO111" s="91" t="str">
        <f t="shared" ca="1" si="38"/>
        <v/>
      </c>
      <c r="AP111" s="27" t="str">
        <f t="shared" ca="1" si="39"/>
        <v/>
      </c>
      <c r="AQ111" s="87" t="str">
        <f t="shared" ca="1" si="40"/>
        <v/>
      </c>
      <c r="AR111" s="27" t="str">
        <f t="shared" ca="1" si="41"/>
        <v/>
      </c>
      <c r="AS111" s="83" t="str">
        <f t="shared" si="42"/>
        <v/>
      </c>
      <c r="AT111" s="30" t="str">
        <f t="shared" si="43"/>
        <v/>
      </c>
      <c r="AU111" s="85" t="str">
        <f t="shared" si="44"/>
        <v/>
      </c>
      <c r="AV111" s="30" t="str">
        <f t="shared" si="45"/>
        <v/>
      </c>
      <c r="AW111" s="87" t="str">
        <f t="shared" ca="1" si="46"/>
        <v/>
      </c>
      <c r="AX111" s="27" t="str">
        <f t="shared" ca="1" si="47"/>
        <v/>
      </c>
      <c r="AY111" s="166" t="str">
        <f t="shared" si="48"/>
        <v/>
      </c>
      <c r="AZ111" s="27" t="str">
        <f t="shared" si="49"/>
        <v/>
      </c>
      <c r="BA111" s="174"/>
      <c r="BB111" s="89" t="str">
        <f t="shared" ca="1" si="50"/>
        <v/>
      </c>
      <c r="BC111" s="116" t="str">
        <f t="shared" ca="1" si="51"/>
        <v/>
      </c>
      <c r="BD111" s="117" t="str">
        <f t="shared" ca="1" si="52"/>
        <v/>
      </c>
      <c r="BE111" s="118" t="str">
        <f t="shared" ca="1" si="53"/>
        <v/>
      </c>
      <c r="BG111" s="28" t="str">
        <f t="shared" ca="1" si="35"/>
        <v/>
      </c>
    </row>
    <row r="112" spans="1:59" s="27" customFormat="1" ht="14.25" customHeight="1" x14ac:dyDescent="0.25">
      <c r="A112" s="76" t="str">
        <f t="shared" ca="1" si="36"/>
        <v/>
      </c>
      <c r="B112" s="119"/>
      <c r="C112" s="119" t="s">
        <v>35</v>
      </c>
      <c r="D112" s="119" t="s">
        <v>55</v>
      </c>
      <c r="E112" s="119"/>
      <c r="F112" s="119"/>
      <c r="G112" s="119"/>
      <c r="H112" s="119"/>
      <c r="I112" s="119"/>
      <c r="J112" s="119"/>
      <c r="L112" s="120">
        <v>62</v>
      </c>
      <c r="M112" s="213">
        <f t="shared" si="34"/>
        <v>0</v>
      </c>
      <c r="N112" s="121">
        <f>SUM(N113:N117)</f>
        <v>0</v>
      </c>
      <c r="O112" s="121">
        <f>SUM(O113:O117)</f>
        <v>0</v>
      </c>
      <c r="Y112" s="207"/>
      <c r="Z112" s="91">
        <v>1</v>
      </c>
      <c r="AB112" s="172"/>
      <c r="AC112" s="173"/>
      <c r="AD112" s="91">
        <f t="shared" si="54"/>
        <v>-1</v>
      </c>
      <c r="AE112" s="27">
        <f t="shared" si="54"/>
        <v>-1</v>
      </c>
      <c r="AF112" s="27">
        <f t="shared" si="54"/>
        <v>-1</v>
      </c>
      <c r="AG112" s="91"/>
      <c r="AJ112" s="91"/>
      <c r="AM112" s="207">
        <f t="shared" si="37"/>
        <v>2</v>
      </c>
      <c r="AN112" s="27">
        <f>IF($AM113&gt;$AM112, IFERROR(MATCH($AM112, $AM113:$AM$146, 0)-1, ROW($AN$146)-ROW()), "")</f>
        <v>5</v>
      </c>
      <c r="AO112" s="91" t="str">
        <f t="shared" ca="1" si="38"/>
        <v/>
      </c>
      <c r="AP112" s="27" t="str">
        <f t="shared" ca="1" si="39"/>
        <v/>
      </c>
      <c r="AQ112" s="87" t="str">
        <f t="shared" ca="1" si="40"/>
        <v/>
      </c>
      <c r="AR112" s="27" t="str">
        <f t="shared" ca="1" si="41"/>
        <v/>
      </c>
      <c r="AS112" s="83" t="str">
        <f t="shared" si="42"/>
        <v/>
      </c>
      <c r="AT112" s="30" t="str">
        <f t="shared" si="43"/>
        <v/>
      </c>
      <c r="AU112" s="85" t="str">
        <f t="shared" si="44"/>
        <v/>
      </c>
      <c r="AV112" s="30" t="str">
        <f t="shared" si="45"/>
        <v/>
      </c>
      <c r="AW112" s="87" t="str">
        <f t="shared" ca="1" si="46"/>
        <v/>
      </c>
      <c r="AX112" s="27" t="str">
        <f t="shared" ca="1" si="47"/>
        <v/>
      </c>
      <c r="AY112" s="166" t="str">
        <f t="shared" si="48"/>
        <v/>
      </c>
      <c r="AZ112" s="27" t="str">
        <f t="shared" si="49"/>
        <v/>
      </c>
      <c r="BA112" s="174"/>
      <c r="BB112" s="89" t="str">
        <f t="shared" ca="1" si="50"/>
        <v/>
      </c>
      <c r="BC112" s="116" t="str">
        <f t="shared" ca="1" si="51"/>
        <v/>
      </c>
      <c r="BD112" s="117" t="str">
        <f t="shared" ca="1" si="52"/>
        <v/>
      </c>
      <c r="BE112" s="118" t="str">
        <f t="shared" ca="1" si="53"/>
        <v/>
      </c>
      <c r="BG112" s="28" t="str">
        <f t="shared" ca="1" si="35"/>
        <v/>
      </c>
    </row>
    <row r="113" spans="1:59" s="27" customFormat="1" ht="14.25" customHeight="1" x14ac:dyDescent="0.25">
      <c r="A113" s="76" t="str">
        <f t="shared" ca="1" si="36"/>
        <v/>
      </c>
      <c r="B113" s="119"/>
      <c r="C113" s="119" t="s">
        <v>35</v>
      </c>
      <c r="D113" s="119" t="s">
        <v>35</v>
      </c>
      <c r="E113" s="119" t="s">
        <v>160</v>
      </c>
      <c r="F113" s="119"/>
      <c r="G113" s="119"/>
      <c r="H113" s="119"/>
      <c r="I113" s="119"/>
      <c r="J113" s="119"/>
      <c r="L113" s="120">
        <v>620</v>
      </c>
      <c r="M113" s="213" t="str">
        <f t="shared" si="34"/>
        <v/>
      </c>
      <c r="N113" s="121"/>
      <c r="O113" s="121"/>
      <c r="Y113" s="207"/>
      <c r="Z113" s="91"/>
      <c r="AB113" s="172"/>
      <c r="AC113" s="173"/>
      <c r="AD113" s="91">
        <f t="shared" si="54"/>
        <v>-1</v>
      </c>
      <c r="AE113" s="27">
        <f t="shared" si="54"/>
        <v>-1</v>
      </c>
      <c r="AF113" s="27">
        <f t="shared" si="54"/>
        <v>-1</v>
      </c>
      <c r="AG113" s="172"/>
      <c r="AH113" s="173"/>
      <c r="AI113" s="173"/>
      <c r="AJ113" s="172"/>
      <c r="AK113" s="173"/>
      <c r="AL113" s="173"/>
      <c r="AM113" s="207">
        <f t="shared" si="37"/>
        <v>3</v>
      </c>
      <c r="AN113" s="27" t="str">
        <f>IF($AM114&gt;$AM113, IFERROR(MATCH($AM113, $AM114:$AM$146, 0)-1, ROW($AN$146)-ROW()), "")</f>
        <v/>
      </c>
      <c r="AO113" s="91" t="str">
        <f t="shared" ca="1" si="38"/>
        <v/>
      </c>
      <c r="AP113" s="27" t="str">
        <f t="shared" ca="1" si="39"/>
        <v/>
      </c>
      <c r="AQ113" s="87" t="str">
        <f t="shared" ca="1" si="40"/>
        <v/>
      </c>
      <c r="AR113" s="27" t="str">
        <f t="shared" ca="1" si="41"/>
        <v/>
      </c>
      <c r="AS113" s="83" t="str">
        <f t="shared" si="42"/>
        <v/>
      </c>
      <c r="AT113" s="30" t="str">
        <f t="shared" si="43"/>
        <v/>
      </c>
      <c r="AU113" s="85" t="str">
        <f t="shared" si="44"/>
        <v/>
      </c>
      <c r="AV113" s="30" t="str">
        <f t="shared" si="45"/>
        <v/>
      </c>
      <c r="AW113" s="87" t="str">
        <f t="shared" ca="1" si="46"/>
        <v/>
      </c>
      <c r="AX113" s="27" t="str">
        <f t="shared" ca="1" si="47"/>
        <v/>
      </c>
      <c r="AY113" s="166" t="str">
        <f t="shared" si="48"/>
        <v/>
      </c>
      <c r="AZ113" s="27" t="str">
        <f t="shared" si="49"/>
        <v/>
      </c>
      <c r="BA113" s="174"/>
      <c r="BB113" s="89" t="str">
        <f t="shared" ca="1" si="50"/>
        <v/>
      </c>
      <c r="BC113" s="116" t="str">
        <f t="shared" ca="1" si="51"/>
        <v/>
      </c>
      <c r="BD113" s="117" t="str">
        <f t="shared" ca="1" si="52"/>
        <v/>
      </c>
      <c r="BE113" s="118" t="str">
        <f t="shared" ca="1" si="53"/>
        <v/>
      </c>
      <c r="BG113" s="28" t="str">
        <f t="shared" ca="1" si="35"/>
        <v/>
      </c>
    </row>
    <row r="114" spans="1:59" s="27" customFormat="1" ht="14.25" customHeight="1" x14ac:dyDescent="0.25">
      <c r="A114" s="76" t="str">
        <f t="shared" ca="1" si="36"/>
        <v/>
      </c>
      <c r="B114" s="119"/>
      <c r="C114" s="119" t="s">
        <v>35</v>
      </c>
      <c r="D114" s="119" t="s">
        <v>35</v>
      </c>
      <c r="E114" s="119" t="s">
        <v>161</v>
      </c>
      <c r="F114" s="119"/>
      <c r="G114" s="119"/>
      <c r="H114" s="119"/>
      <c r="I114" s="119"/>
      <c r="J114" s="119"/>
      <c r="L114" s="120">
        <v>621</v>
      </c>
      <c r="M114" s="213" t="str">
        <f t="shared" si="34"/>
        <v/>
      </c>
      <c r="N114" s="121"/>
      <c r="O114" s="121"/>
      <c r="Y114" s="207"/>
      <c r="Z114" s="91"/>
      <c r="AB114" s="172"/>
      <c r="AC114" s="173"/>
      <c r="AD114" s="91">
        <f t="shared" si="54"/>
        <v>-1</v>
      </c>
      <c r="AE114" s="27">
        <f t="shared" si="54"/>
        <v>-1</v>
      </c>
      <c r="AF114" s="27">
        <f t="shared" si="54"/>
        <v>-1</v>
      </c>
      <c r="AG114" s="91"/>
      <c r="AJ114" s="91"/>
      <c r="AM114" s="207">
        <f t="shared" si="37"/>
        <v>3</v>
      </c>
      <c r="AN114" s="27" t="str">
        <f>IF($AM115&gt;$AM114, IFERROR(MATCH($AM114, $AM115:$AM$146, 0)-1, ROW($AN$146)-ROW()), "")</f>
        <v/>
      </c>
      <c r="AO114" s="91" t="str">
        <f t="shared" ca="1" si="38"/>
        <v/>
      </c>
      <c r="AP114" s="27" t="str">
        <f t="shared" ca="1" si="39"/>
        <v/>
      </c>
      <c r="AQ114" s="87" t="str">
        <f t="shared" ca="1" si="40"/>
        <v/>
      </c>
      <c r="AR114" s="27" t="str">
        <f t="shared" ca="1" si="41"/>
        <v/>
      </c>
      <c r="AS114" s="83" t="str">
        <f t="shared" si="42"/>
        <v/>
      </c>
      <c r="AT114" s="30" t="str">
        <f t="shared" si="43"/>
        <v/>
      </c>
      <c r="AU114" s="85" t="str">
        <f t="shared" si="44"/>
        <v/>
      </c>
      <c r="AV114" s="30" t="str">
        <f t="shared" si="45"/>
        <v/>
      </c>
      <c r="AW114" s="87" t="str">
        <f t="shared" ca="1" si="46"/>
        <v/>
      </c>
      <c r="AX114" s="27" t="str">
        <f t="shared" ca="1" si="47"/>
        <v/>
      </c>
      <c r="AY114" s="166" t="str">
        <f t="shared" si="48"/>
        <v/>
      </c>
      <c r="AZ114" s="27" t="str">
        <f t="shared" si="49"/>
        <v/>
      </c>
      <c r="BA114" s="174"/>
      <c r="BB114" s="89" t="str">
        <f t="shared" ca="1" si="50"/>
        <v/>
      </c>
      <c r="BC114" s="116" t="str">
        <f t="shared" ca="1" si="51"/>
        <v/>
      </c>
      <c r="BD114" s="117" t="str">
        <f t="shared" ca="1" si="52"/>
        <v/>
      </c>
      <c r="BE114" s="118" t="str">
        <f t="shared" ca="1" si="53"/>
        <v/>
      </c>
      <c r="BG114" s="28" t="str">
        <f t="shared" ca="1" si="35"/>
        <v/>
      </c>
    </row>
    <row r="115" spans="1:59" s="27" customFormat="1" ht="14.25" customHeight="1" x14ac:dyDescent="0.25">
      <c r="A115" s="76" t="str">
        <f t="shared" ca="1" si="36"/>
        <v/>
      </c>
      <c r="B115" s="119"/>
      <c r="C115" s="119" t="s">
        <v>35</v>
      </c>
      <c r="D115" s="119" t="s">
        <v>35</v>
      </c>
      <c r="E115" s="119" t="s">
        <v>162</v>
      </c>
      <c r="F115" s="119"/>
      <c r="G115" s="119"/>
      <c r="H115" s="119"/>
      <c r="I115" s="119"/>
      <c r="J115" s="119"/>
      <c r="L115" s="120">
        <v>622</v>
      </c>
      <c r="M115" s="213" t="str">
        <f t="shared" si="34"/>
        <v/>
      </c>
      <c r="N115" s="121"/>
      <c r="O115" s="121"/>
      <c r="Y115" s="207"/>
      <c r="Z115" s="91"/>
      <c r="AB115" s="172"/>
      <c r="AC115" s="173"/>
      <c r="AD115" s="91">
        <f t="shared" si="54"/>
        <v>-1</v>
      </c>
      <c r="AE115" s="27">
        <f t="shared" si="54"/>
        <v>-1</v>
      </c>
      <c r="AF115" s="27">
        <f t="shared" si="54"/>
        <v>-1</v>
      </c>
      <c r="AG115" s="91"/>
      <c r="AJ115" s="91"/>
      <c r="AM115" s="207">
        <f t="shared" si="37"/>
        <v>3</v>
      </c>
      <c r="AN115" s="27" t="str">
        <f>IF($AM116&gt;$AM115, IFERROR(MATCH($AM115, $AM116:$AM$146, 0)-1, ROW($AN$146)-ROW()), "")</f>
        <v/>
      </c>
      <c r="AO115" s="91" t="str">
        <f t="shared" ca="1" si="38"/>
        <v/>
      </c>
      <c r="AP115" s="27" t="str">
        <f t="shared" ca="1" si="39"/>
        <v/>
      </c>
      <c r="AQ115" s="87" t="str">
        <f t="shared" ca="1" si="40"/>
        <v/>
      </c>
      <c r="AR115" s="27" t="str">
        <f t="shared" ca="1" si="41"/>
        <v/>
      </c>
      <c r="AS115" s="83" t="str">
        <f t="shared" si="42"/>
        <v/>
      </c>
      <c r="AT115" s="30" t="str">
        <f t="shared" si="43"/>
        <v/>
      </c>
      <c r="AU115" s="85" t="str">
        <f t="shared" si="44"/>
        <v/>
      </c>
      <c r="AV115" s="30" t="str">
        <f t="shared" si="45"/>
        <v/>
      </c>
      <c r="AW115" s="87" t="str">
        <f t="shared" ca="1" si="46"/>
        <v/>
      </c>
      <c r="AX115" s="27" t="str">
        <f t="shared" ca="1" si="47"/>
        <v/>
      </c>
      <c r="AY115" s="166" t="str">
        <f t="shared" si="48"/>
        <v/>
      </c>
      <c r="AZ115" s="27" t="str">
        <f t="shared" si="49"/>
        <v/>
      </c>
      <c r="BA115" s="174"/>
      <c r="BB115" s="89" t="str">
        <f t="shared" ca="1" si="50"/>
        <v/>
      </c>
      <c r="BC115" s="116" t="str">
        <f t="shared" ca="1" si="51"/>
        <v/>
      </c>
      <c r="BD115" s="117" t="str">
        <f t="shared" ca="1" si="52"/>
        <v/>
      </c>
      <c r="BE115" s="118" t="str">
        <f t="shared" ca="1" si="53"/>
        <v/>
      </c>
      <c r="BG115" s="28" t="str">
        <f t="shared" ca="1" si="35"/>
        <v/>
      </c>
    </row>
    <row r="116" spans="1:59" s="27" customFormat="1" ht="14.25" customHeight="1" x14ac:dyDescent="0.25">
      <c r="A116" s="76" t="str">
        <f t="shared" ca="1" si="36"/>
        <v/>
      </c>
      <c r="B116" s="119"/>
      <c r="C116" s="119" t="s">
        <v>35</v>
      </c>
      <c r="D116" s="119" t="s">
        <v>35</v>
      </c>
      <c r="E116" s="119" t="s">
        <v>163</v>
      </c>
      <c r="F116" s="119"/>
      <c r="G116" s="119"/>
      <c r="H116" s="119"/>
      <c r="I116" s="119"/>
      <c r="J116" s="119"/>
      <c r="L116" s="120">
        <v>623</v>
      </c>
      <c r="M116" s="213" t="str">
        <f t="shared" si="34"/>
        <v/>
      </c>
      <c r="N116" s="121"/>
      <c r="O116" s="121"/>
      <c r="Y116" s="207"/>
      <c r="Z116" s="91">
        <v>1</v>
      </c>
      <c r="AB116" s="172"/>
      <c r="AC116" s="173"/>
      <c r="AD116" s="91">
        <f t="shared" si="54"/>
        <v>-1</v>
      </c>
      <c r="AE116" s="27">
        <f t="shared" si="54"/>
        <v>-1</v>
      </c>
      <c r="AF116" s="27">
        <f t="shared" si="54"/>
        <v>-1</v>
      </c>
      <c r="AG116" s="175"/>
      <c r="AH116" s="176"/>
      <c r="AI116" s="176"/>
      <c r="AJ116" s="175"/>
      <c r="AK116" s="176"/>
      <c r="AL116" s="176"/>
      <c r="AM116" s="207">
        <f t="shared" si="37"/>
        <v>3</v>
      </c>
      <c r="AN116" s="27" t="str">
        <f>IF($AM117&gt;$AM116, IFERROR(MATCH($AM116, $AM117:$AM$146, 0)-1, ROW($AN$146)-ROW()), "")</f>
        <v/>
      </c>
      <c r="AO116" s="91" t="str">
        <f t="shared" ca="1" si="38"/>
        <v/>
      </c>
      <c r="AP116" s="27" t="str">
        <f t="shared" ca="1" si="39"/>
        <v/>
      </c>
      <c r="AQ116" s="87" t="str">
        <f t="shared" ca="1" si="40"/>
        <v/>
      </c>
      <c r="AR116" s="27" t="str">
        <f t="shared" ca="1" si="41"/>
        <v/>
      </c>
      <c r="AS116" s="83" t="str">
        <f t="shared" si="42"/>
        <v/>
      </c>
      <c r="AT116" s="30" t="str">
        <f t="shared" si="43"/>
        <v/>
      </c>
      <c r="AU116" s="85" t="str">
        <f t="shared" si="44"/>
        <v/>
      </c>
      <c r="AV116" s="30" t="str">
        <f t="shared" si="45"/>
        <v/>
      </c>
      <c r="AW116" s="87" t="str">
        <f t="shared" ca="1" si="46"/>
        <v/>
      </c>
      <c r="AX116" s="27" t="str">
        <f t="shared" ca="1" si="47"/>
        <v/>
      </c>
      <c r="AY116" s="166" t="str">
        <f t="shared" si="48"/>
        <v/>
      </c>
      <c r="AZ116" s="27" t="str">
        <f t="shared" si="49"/>
        <v/>
      </c>
      <c r="BA116" s="174"/>
      <c r="BB116" s="89" t="str">
        <f t="shared" ca="1" si="50"/>
        <v/>
      </c>
      <c r="BC116" s="116" t="str">
        <f t="shared" ca="1" si="51"/>
        <v/>
      </c>
      <c r="BD116" s="117" t="str">
        <f t="shared" ca="1" si="52"/>
        <v/>
      </c>
      <c r="BE116" s="118" t="str">
        <f t="shared" ca="1" si="53"/>
        <v/>
      </c>
      <c r="BG116" s="28" t="str">
        <f t="shared" ca="1" si="35"/>
        <v/>
      </c>
    </row>
    <row r="117" spans="1:59" s="27" customFormat="1" ht="14.25" customHeight="1" x14ac:dyDescent="0.25">
      <c r="A117" s="76" t="str">
        <f t="shared" ca="1" si="36"/>
        <v/>
      </c>
      <c r="B117" s="119"/>
      <c r="C117" s="119" t="s">
        <v>35</v>
      </c>
      <c r="D117" s="119" t="s">
        <v>35</v>
      </c>
      <c r="E117" s="119" t="s">
        <v>164</v>
      </c>
      <c r="F117" s="119"/>
      <c r="G117" s="119"/>
      <c r="H117" s="119"/>
      <c r="I117" s="119"/>
      <c r="J117" s="119"/>
      <c r="L117" s="120">
        <v>624</v>
      </c>
      <c r="M117" s="213" t="str">
        <f t="shared" si="34"/>
        <v/>
      </c>
      <c r="N117" s="121"/>
      <c r="O117" s="121"/>
      <c r="Y117" s="207"/>
      <c r="Z117" s="91"/>
      <c r="AB117" s="172"/>
      <c r="AC117" s="173"/>
      <c r="AD117" s="91">
        <f t="shared" ref="AD117:AF146" si="55">IF(AD$3, 0, -1)</f>
        <v>-1</v>
      </c>
      <c r="AE117" s="27">
        <f t="shared" si="55"/>
        <v>-1</v>
      </c>
      <c r="AF117" s="27">
        <f t="shared" si="55"/>
        <v>-1</v>
      </c>
      <c r="AG117" s="91"/>
      <c r="AJ117" s="91"/>
      <c r="AM117" s="207">
        <f t="shared" si="37"/>
        <v>3</v>
      </c>
      <c r="AN117" s="27" t="str">
        <f>IF($AM118&gt;$AM117, IFERROR(MATCH($AM117, $AM118:$AM$146, 0)-1, ROW($AN$146)-ROW()), "")</f>
        <v/>
      </c>
      <c r="AO117" s="91" t="str">
        <f t="shared" ca="1" si="38"/>
        <v/>
      </c>
      <c r="AP117" s="27" t="str">
        <f t="shared" ca="1" si="39"/>
        <v/>
      </c>
      <c r="AQ117" s="87" t="str">
        <f t="shared" ca="1" si="40"/>
        <v/>
      </c>
      <c r="AR117" s="27" t="str">
        <f t="shared" ca="1" si="41"/>
        <v/>
      </c>
      <c r="AS117" s="83" t="str">
        <f t="shared" si="42"/>
        <v/>
      </c>
      <c r="AT117" s="30" t="str">
        <f t="shared" si="43"/>
        <v/>
      </c>
      <c r="AU117" s="85" t="str">
        <f t="shared" si="44"/>
        <v/>
      </c>
      <c r="AV117" s="30" t="str">
        <f t="shared" si="45"/>
        <v/>
      </c>
      <c r="AW117" s="87" t="str">
        <f t="shared" ca="1" si="46"/>
        <v/>
      </c>
      <c r="AX117" s="27" t="str">
        <f t="shared" ca="1" si="47"/>
        <v/>
      </c>
      <c r="AY117" s="166" t="str">
        <f t="shared" si="48"/>
        <v/>
      </c>
      <c r="AZ117" s="27" t="str">
        <f t="shared" si="49"/>
        <v/>
      </c>
      <c r="BA117" s="174"/>
      <c r="BB117" s="89" t="str">
        <f t="shared" ca="1" si="50"/>
        <v/>
      </c>
      <c r="BC117" s="116" t="str">
        <f t="shared" ca="1" si="51"/>
        <v/>
      </c>
      <c r="BD117" s="117" t="str">
        <f t="shared" ca="1" si="52"/>
        <v/>
      </c>
      <c r="BE117" s="118" t="str">
        <f t="shared" ca="1" si="53"/>
        <v/>
      </c>
      <c r="BG117" s="28" t="str">
        <f t="shared" ca="1" si="35"/>
        <v/>
      </c>
    </row>
    <row r="118" spans="1:59" s="27" customFormat="1" ht="14.25" customHeight="1" x14ac:dyDescent="0.25">
      <c r="A118" s="76" t="str">
        <f t="shared" ca="1" si="36"/>
        <v/>
      </c>
      <c r="B118" s="119"/>
      <c r="C118" s="119" t="s">
        <v>35</v>
      </c>
      <c r="D118" s="119" t="s">
        <v>389</v>
      </c>
      <c r="E118" s="119"/>
      <c r="F118" s="119"/>
      <c r="G118" s="119"/>
      <c r="H118" s="119"/>
      <c r="I118" s="119"/>
      <c r="J118" s="119"/>
      <c r="L118" s="120">
        <v>630</v>
      </c>
      <c r="M118" s="213" t="str">
        <f t="shared" si="34"/>
        <v/>
      </c>
      <c r="N118" s="121"/>
      <c r="O118" s="121"/>
      <c r="Y118" s="207"/>
      <c r="Z118" s="91"/>
      <c r="AB118" s="172"/>
      <c r="AC118" s="173"/>
      <c r="AD118" s="91">
        <f t="shared" si="55"/>
        <v>-1</v>
      </c>
      <c r="AE118" s="27">
        <f t="shared" si="55"/>
        <v>-1</v>
      </c>
      <c r="AF118" s="27">
        <f t="shared" si="55"/>
        <v>-1</v>
      </c>
      <c r="AG118" s="91"/>
      <c r="AJ118" s="91"/>
      <c r="AM118" s="207">
        <f t="shared" si="37"/>
        <v>2</v>
      </c>
      <c r="AN118" s="27" t="str">
        <f>IF($AM119&gt;$AM118, IFERROR(MATCH($AM118, $AM119:$AM$146, 0)-1, ROW($AN$146)-ROW()), "")</f>
        <v/>
      </c>
      <c r="AO118" s="91" t="str">
        <f t="shared" ca="1" si="38"/>
        <v/>
      </c>
      <c r="AP118" s="27" t="str">
        <f t="shared" ca="1" si="39"/>
        <v/>
      </c>
      <c r="AQ118" s="87" t="str">
        <f t="shared" ca="1" si="40"/>
        <v/>
      </c>
      <c r="AR118" s="27" t="str">
        <f t="shared" ca="1" si="41"/>
        <v/>
      </c>
      <c r="AS118" s="83" t="str">
        <f t="shared" si="42"/>
        <v/>
      </c>
      <c r="AT118" s="30" t="str">
        <f t="shared" si="43"/>
        <v/>
      </c>
      <c r="AU118" s="85" t="str">
        <f t="shared" si="44"/>
        <v/>
      </c>
      <c r="AV118" s="30" t="str">
        <f t="shared" si="45"/>
        <v/>
      </c>
      <c r="AW118" s="87" t="str">
        <f t="shared" ca="1" si="46"/>
        <v/>
      </c>
      <c r="AX118" s="27" t="str">
        <f t="shared" ca="1" si="47"/>
        <v/>
      </c>
      <c r="AY118" s="166" t="str">
        <f t="shared" si="48"/>
        <v/>
      </c>
      <c r="AZ118" s="27" t="str">
        <f t="shared" si="49"/>
        <v/>
      </c>
      <c r="BA118" s="174"/>
      <c r="BB118" s="89" t="str">
        <f t="shared" ca="1" si="50"/>
        <v/>
      </c>
      <c r="BC118" s="116" t="str">
        <f t="shared" ca="1" si="51"/>
        <v/>
      </c>
      <c r="BD118" s="117" t="str">
        <f t="shared" ca="1" si="52"/>
        <v/>
      </c>
      <c r="BE118" s="118" t="str">
        <f t="shared" ca="1" si="53"/>
        <v/>
      </c>
      <c r="BG118" s="28" t="str">
        <f t="shared" ca="1" si="35"/>
        <v/>
      </c>
    </row>
    <row r="119" spans="1:59" s="27" customFormat="1" ht="28.5" customHeight="1" x14ac:dyDescent="0.25">
      <c r="A119" s="76" t="str">
        <f t="shared" ca="1" si="36"/>
        <v/>
      </c>
      <c r="B119" s="119"/>
      <c r="C119" s="119" t="s">
        <v>35</v>
      </c>
      <c r="D119" s="258" t="s">
        <v>127</v>
      </c>
      <c r="E119" s="258"/>
      <c r="F119" s="258"/>
      <c r="G119" s="258"/>
      <c r="H119" s="258"/>
      <c r="I119" s="258"/>
      <c r="J119" s="258"/>
      <c r="K119" s="258"/>
      <c r="L119" s="120" t="s">
        <v>21</v>
      </c>
      <c r="M119" s="213" t="str">
        <f t="shared" si="34"/>
        <v/>
      </c>
      <c r="N119" s="121"/>
      <c r="O119" s="121"/>
      <c r="Y119" s="207"/>
      <c r="Z119" s="91">
        <v>1</v>
      </c>
      <c r="AB119" s="172"/>
      <c r="AC119" s="173"/>
      <c r="AD119" s="91">
        <f t="shared" si="55"/>
        <v>-1</v>
      </c>
      <c r="AE119" s="27">
        <f t="shared" si="55"/>
        <v>-1</v>
      </c>
      <c r="AF119" s="27">
        <f t="shared" si="55"/>
        <v>-1</v>
      </c>
      <c r="AG119" s="172"/>
      <c r="AH119" s="173"/>
      <c r="AI119" s="173"/>
      <c r="AJ119" s="172"/>
      <c r="AK119" s="173"/>
      <c r="AL119" s="173"/>
      <c r="AM119" s="207">
        <f t="shared" si="37"/>
        <v>2</v>
      </c>
      <c r="AN119" s="27" t="str">
        <f>IF($AM120&gt;$AM119, IFERROR(MATCH($AM119, $AM120:$AM$146, 0)-1, ROW($AN$146)-ROW()), "")</f>
        <v/>
      </c>
      <c r="AO119" s="91" t="str">
        <f t="shared" ca="1" si="38"/>
        <v/>
      </c>
      <c r="AP119" s="27" t="str">
        <f t="shared" ca="1" si="39"/>
        <v/>
      </c>
      <c r="AQ119" s="87" t="str">
        <f t="shared" ca="1" si="40"/>
        <v/>
      </c>
      <c r="AR119" s="27" t="str">
        <f t="shared" ca="1" si="41"/>
        <v/>
      </c>
      <c r="AS119" s="83" t="str">
        <f t="shared" si="42"/>
        <v/>
      </c>
      <c r="AT119" s="30" t="str">
        <f t="shared" si="43"/>
        <v/>
      </c>
      <c r="AU119" s="85" t="str">
        <f t="shared" si="44"/>
        <v/>
      </c>
      <c r="AV119" s="30" t="str">
        <f t="shared" si="45"/>
        <v/>
      </c>
      <c r="AW119" s="87" t="str">
        <f t="shared" ca="1" si="46"/>
        <v/>
      </c>
      <c r="AX119" s="27" t="str">
        <f t="shared" ca="1" si="47"/>
        <v/>
      </c>
      <c r="AY119" s="166" t="str">
        <f t="shared" si="48"/>
        <v/>
      </c>
      <c r="AZ119" s="27" t="str">
        <f t="shared" si="49"/>
        <v/>
      </c>
      <c r="BA119" s="174"/>
      <c r="BB119" s="89" t="str">
        <f t="shared" ca="1" si="50"/>
        <v/>
      </c>
      <c r="BC119" s="116" t="str">
        <f t="shared" ca="1" si="51"/>
        <v/>
      </c>
      <c r="BD119" s="117" t="str">
        <f t="shared" ca="1" si="52"/>
        <v/>
      </c>
      <c r="BE119" s="118" t="str">
        <f t="shared" ca="1" si="53"/>
        <v/>
      </c>
      <c r="BG119" s="28" t="str">
        <f t="shared" ca="1" si="35"/>
        <v/>
      </c>
    </row>
    <row r="120" spans="1:59" s="27" customFormat="1" ht="14.25" customHeight="1" x14ac:dyDescent="0.25">
      <c r="A120" s="76" t="str">
        <f t="shared" ca="1" si="36"/>
        <v/>
      </c>
      <c r="B120" s="119"/>
      <c r="C120" s="119" t="s">
        <v>35</v>
      </c>
      <c r="D120" s="119" t="s">
        <v>56</v>
      </c>
      <c r="E120" s="119"/>
      <c r="F120" s="119"/>
      <c r="G120" s="119"/>
      <c r="H120" s="119"/>
      <c r="I120" s="119"/>
      <c r="J120" s="119"/>
      <c r="L120" s="120" t="s">
        <v>22</v>
      </c>
      <c r="M120" s="213" t="str">
        <f t="shared" si="34"/>
        <v/>
      </c>
      <c r="N120" s="121"/>
      <c r="O120" s="121"/>
      <c r="Y120" s="207"/>
      <c r="Z120" s="91">
        <v>1</v>
      </c>
      <c r="AB120" s="172"/>
      <c r="AC120" s="173"/>
      <c r="AD120" s="91">
        <f t="shared" si="55"/>
        <v>-1</v>
      </c>
      <c r="AE120" s="27">
        <f t="shared" si="55"/>
        <v>-1</v>
      </c>
      <c r="AF120" s="27">
        <f t="shared" si="55"/>
        <v>-1</v>
      </c>
      <c r="AG120" s="91"/>
      <c r="AJ120" s="91"/>
      <c r="AM120" s="207">
        <f t="shared" si="37"/>
        <v>2</v>
      </c>
      <c r="AN120" s="27" t="str">
        <f>IF($AM121&gt;$AM120, IFERROR(MATCH($AM120, $AM121:$AM$146, 0)-1, ROW($AN$146)-ROW()), "")</f>
        <v/>
      </c>
      <c r="AO120" s="91" t="str">
        <f t="shared" ca="1" si="38"/>
        <v/>
      </c>
      <c r="AP120" s="27" t="str">
        <f t="shared" ca="1" si="39"/>
        <v/>
      </c>
      <c r="AQ120" s="87" t="str">
        <f t="shared" ca="1" si="40"/>
        <v/>
      </c>
      <c r="AR120" s="27" t="str">
        <f t="shared" ca="1" si="41"/>
        <v/>
      </c>
      <c r="AS120" s="83" t="str">
        <f t="shared" si="42"/>
        <v/>
      </c>
      <c r="AT120" s="30" t="str">
        <f t="shared" si="43"/>
        <v/>
      </c>
      <c r="AU120" s="85" t="str">
        <f t="shared" si="44"/>
        <v/>
      </c>
      <c r="AV120" s="30" t="str">
        <f t="shared" si="45"/>
        <v/>
      </c>
      <c r="AW120" s="87" t="str">
        <f t="shared" ca="1" si="46"/>
        <v/>
      </c>
      <c r="AX120" s="27" t="str">
        <f t="shared" ca="1" si="47"/>
        <v/>
      </c>
      <c r="AY120" s="166" t="str">
        <f t="shared" si="48"/>
        <v/>
      </c>
      <c r="AZ120" s="27" t="str">
        <f t="shared" si="49"/>
        <v/>
      </c>
      <c r="BA120" s="174"/>
      <c r="BB120" s="89" t="str">
        <f t="shared" ca="1" si="50"/>
        <v/>
      </c>
      <c r="BC120" s="116" t="str">
        <f t="shared" ca="1" si="51"/>
        <v/>
      </c>
      <c r="BD120" s="117" t="str">
        <f t="shared" ca="1" si="52"/>
        <v/>
      </c>
      <c r="BE120" s="118" t="str">
        <f t="shared" ca="1" si="53"/>
        <v/>
      </c>
      <c r="BG120" s="28" t="str">
        <f t="shared" ca="1" si="35"/>
        <v/>
      </c>
    </row>
    <row r="121" spans="1:59" s="27" customFormat="1" ht="14.25" customHeight="1" x14ac:dyDescent="0.25">
      <c r="A121" s="76" t="str">
        <f t="shared" ca="1" si="36"/>
        <v/>
      </c>
      <c r="B121" s="119"/>
      <c r="C121" s="119" t="s">
        <v>35</v>
      </c>
      <c r="D121" s="119" t="s">
        <v>4</v>
      </c>
      <c r="E121" s="119"/>
      <c r="F121" s="119"/>
      <c r="G121" s="119"/>
      <c r="H121" s="119"/>
      <c r="I121" s="119"/>
      <c r="J121" s="119"/>
      <c r="L121" s="120" t="s">
        <v>23</v>
      </c>
      <c r="M121" s="213" t="str">
        <f t="shared" si="34"/>
        <v/>
      </c>
      <c r="N121" s="121"/>
      <c r="O121" s="121"/>
      <c r="Y121" s="207"/>
      <c r="Z121" s="91"/>
      <c r="AB121" s="172"/>
      <c r="AC121" s="173"/>
      <c r="AD121" s="91">
        <f t="shared" si="55"/>
        <v>-1</v>
      </c>
      <c r="AE121" s="27">
        <f t="shared" si="55"/>
        <v>-1</v>
      </c>
      <c r="AF121" s="27">
        <f t="shared" si="55"/>
        <v>-1</v>
      </c>
      <c r="AG121" s="91"/>
      <c r="AJ121" s="91"/>
      <c r="AM121" s="207">
        <f t="shared" si="37"/>
        <v>2</v>
      </c>
      <c r="AN121" s="27" t="str">
        <f>IF($AM122&gt;$AM121, IFERROR(MATCH($AM121, $AM122:$AM$146, 0)-1, ROW($AN$146)-ROW()), "")</f>
        <v/>
      </c>
      <c r="AO121" s="91" t="str">
        <f t="shared" ca="1" si="38"/>
        <v/>
      </c>
      <c r="AP121" s="27" t="str">
        <f t="shared" ca="1" si="39"/>
        <v/>
      </c>
      <c r="AQ121" s="87" t="str">
        <f t="shared" ca="1" si="40"/>
        <v/>
      </c>
      <c r="AR121" s="27" t="str">
        <f t="shared" ca="1" si="41"/>
        <v/>
      </c>
      <c r="AS121" s="83" t="str">
        <f t="shared" si="42"/>
        <v/>
      </c>
      <c r="AT121" s="30" t="str">
        <f t="shared" si="43"/>
        <v/>
      </c>
      <c r="AU121" s="85" t="str">
        <f t="shared" si="44"/>
        <v/>
      </c>
      <c r="AV121" s="30" t="str">
        <f t="shared" si="45"/>
        <v/>
      </c>
      <c r="AW121" s="87" t="str">
        <f t="shared" ca="1" si="46"/>
        <v/>
      </c>
      <c r="AX121" s="27" t="str">
        <f t="shared" ca="1" si="47"/>
        <v/>
      </c>
      <c r="AY121" s="166" t="str">
        <f t="shared" si="48"/>
        <v/>
      </c>
      <c r="AZ121" s="27" t="str">
        <f t="shared" si="49"/>
        <v/>
      </c>
      <c r="BA121" s="174"/>
      <c r="BB121" s="89" t="str">
        <f t="shared" ca="1" si="50"/>
        <v/>
      </c>
      <c r="BC121" s="116" t="str">
        <f t="shared" ca="1" si="51"/>
        <v/>
      </c>
      <c r="BD121" s="117" t="str">
        <f t="shared" ca="1" si="52"/>
        <v/>
      </c>
      <c r="BE121" s="118" t="str">
        <f t="shared" ca="1" si="53"/>
        <v/>
      </c>
      <c r="BG121" s="28" t="str">
        <f t="shared" ca="1" si="35"/>
        <v/>
      </c>
    </row>
    <row r="122" spans="1:59" s="27" customFormat="1" ht="14.25" customHeight="1" x14ac:dyDescent="0.25">
      <c r="A122" s="76" t="str">
        <f t="shared" ca="1" si="36"/>
        <v/>
      </c>
      <c r="B122" s="119"/>
      <c r="C122" s="119" t="s">
        <v>35</v>
      </c>
      <c r="D122" s="119" t="s">
        <v>79</v>
      </c>
      <c r="E122" s="119"/>
      <c r="F122" s="119"/>
      <c r="G122" s="119"/>
      <c r="H122" s="119"/>
      <c r="I122" s="119"/>
      <c r="J122" s="119"/>
      <c r="L122" s="120">
        <v>649</v>
      </c>
      <c r="M122" s="213" t="str">
        <f t="shared" si="34"/>
        <v/>
      </c>
      <c r="N122" s="121"/>
      <c r="O122" s="121"/>
      <c r="Y122" s="207"/>
      <c r="Z122" s="91"/>
      <c r="AA122" s="27">
        <v>1</v>
      </c>
      <c r="AB122" s="172"/>
      <c r="AC122" s="173"/>
      <c r="AD122" s="91">
        <f t="shared" si="55"/>
        <v>-1</v>
      </c>
      <c r="AE122" s="27">
        <f t="shared" si="55"/>
        <v>-1</v>
      </c>
      <c r="AF122" s="27">
        <f t="shared" si="55"/>
        <v>-1</v>
      </c>
      <c r="AG122" s="91"/>
      <c r="AJ122" s="91"/>
      <c r="AM122" s="207">
        <f t="shared" si="37"/>
        <v>2</v>
      </c>
      <c r="AN122" s="27" t="str">
        <f>IF($AM123&gt;$AM122, IFERROR(MATCH($AM122, $AM123:$AM$146, 0)-1, ROW($AN$146)-ROW()), "")</f>
        <v/>
      </c>
      <c r="AO122" s="91" t="str">
        <f t="shared" ca="1" si="38"/>
        <v/>
      </c>
      <c r="AP122" s="27" t="str">
        <f t="shared" ca="1" si="39"/>
        <v/>
      </c>
      <c r="AQ122" s="87" t="str">
        <f t="shared" ca="1" si="40"/>
        <v/>
      </c>
      <c r="AR122" s="27" t="str">
        <f t="shared" ca="1" si="41"/>
        <v/>
      </c>
      <c r="AS122" s="83" t="str">
        <f t="shared" si="42"/>
        <v/>
      </c>
      <c r="AT122" s="30" t="str">
        <f t="shared" si="43"/>
        <v/>
      </c>
      <c r="AU122" s="85" t="str">
        <f t="shared" si="44"/>
        <v/>
      </c>
      <c r="AV122" s="30" t="str">
        <f t="shared" si="45"/>
        <v/>
      </c>
      <c r="AW122" s="87" t="str">
        <f t="shared" ca="1" si="46"/>
        <v/>
      </c>
      <c r="AX122" s="27" t="str">
        <f t="shared" ca="1" si="47"/>
        <v/>
      </c>
      <c r="AY122" s="166" t="str">
        <f t="shared" si="48"/>
        <v/>
      </c>
      <c r="AZ122" s="27" t="str">
        <f t="shared" si="49"/>
        <v/>
      </c>
      <c r="BA122" s="174"/>
      <c r="BB122" s="89" t="str">
        <f t="shared" ca="1" si="50"/>
        <v/>
      </c>
      <c r="BC122" s="116" t="str">
        <f t="shared" ca="1" si="51"/>
        <v/>
      </c>
      <c r="BD122" s="117" t="str">
        <f t="shared" ca="1" si="52"/>
        <v/>
      </c>
      <c r="BE122" s="118" t="str">
        <f t="shared" ca="1" si="53"/>
        <v/>
      </c>
      <c r="BG122" s="28" t="str">
        <f t="shared" ca="1" si="35"/>
        <v/>
      </c>
    </row>
    <row r="123" spans="1:59" s="27" customFormat="1" ht="14.25" customHeight="1" x14ac:dyDescent="0.25">
      <c r="A123" s="76" t="str">
        <f t="shared" ca="1" si="36"/>
        <v/>
      </c>
      <c r="B123" s="119"/>
      <c r="C123" s="119" t="s">
        <v>35</v>
      </c>
      <c r="D123" s="119" t="s">
        <v>25</v>
      </c>
      <c r="E123" s="119"/>
      <c r="F123" s="119"/>
      <c r="G123" s="119"/>
      <c r="H123" s="119"/>
      <c r="I123" s="119"/>
      <c r="J123" s="119"/>
      <c r="L123" s="120" t="s">
        <v>24</v>
      </c>
      <c r="M123" s="213" t="str">
        <f t="shared" si="34"/>
        <v/>
      </c>
      <c r="N123" s="121"/>
      <c r="O123" s="121"/>
      <c r="Y123" s="207"/>
      <c r="Z123" s="91">
        <v>1</v>
      </c>
      <c r="AB123" s="172"/>
      <c r="AC123" s="173"/>
      <c r="AD123" s="91">
        <f t="shared" si="55"/>
        <v>-1</v>
      </c>
      <c r="AE123" s="27">
        <f t="shared" si="55"/>
        <v>-1</v>
      </c>
      <c r="AF123" s="27">
        <f t="shared" si="55"/>
        <v>-1</v>
      </c>
      <c r="AG123" s="91"/>
      <c r="AJ123" s="91"/>
      <c r="AM123" s="207">
        <f t="shared" si="37"/>
        <v>2</v>
      </c>
      <c r="AN123" s="27" t="str">
        <f>IF($AM124&gt;$AM123, IFERROR(MATCH($AM123, $AM124:$AM$146, 0)-1, ROW($AN$146)-ROW()), "")</f>
        <v/>
      </c>
      <c r="AO123" s="91" t="str">
        <f t="shared" ca="1" si="38"/>
        <v/>
      </c>
      <c r="AP123" s="27" t="str">
        <f t="shared" ca="1" si="39"/>
        <v/>
      </c>
      <c r="AQ123" s="87" t="str">
        <f t="shared" ca="1" si="40"/>
        <v/>
      </c>
      <c r="AR123" s="27" t="str">
        <f t="shared" ca="1" si="41"/>
        <v/>
      </c>
      <c r="AS123" s="83" t="str">
        <f t="shared" si="42"/>
        <v/>
      </c>
      <c r="AT123" s="30" t="str">
        <f t="shared" si="43"/>
        <v/>
      </c>
      <c r="AU123" s="85" t="str">
        <f t="shared" si="44"/>
        <v/>
      </c>
      <c r="AV123" s="30" t="str">
        <f t="shared" si="45"/>
        <v/>
      </c>
      <c r="AW123" s="87" t="str">
        <f t="shared" ca="1" si="46"/>
        <v/>
      </c>
      <c r="AX123" s="27" t="str">
        <f t="shared" ca="1" si="47"/>
        <v/>
      </c>
      <c r="AY123" s="166" t="str">
        <f t="shared" si="48"/>
        <v/>
      </c>
      <c r="AZ123" s="27" t="str">
        <f t="shared" si="49"/>
        <v/>
      </c>
      <c r="BA123" s="174"/>
      <c r="BB123" s="89" t="str">
        <f t="shared" ca="1" si="50"/>
        <v/>
      </c>
      <c r="BC123" s="116" t="str">
        <f t="shared" ca="1" si="51"/>
        <v/>
      </c>
      <c r="BD123" s="117" t="str">
        <f t="shared" ca="1" si="52"/>
        <v/>
      </c>
      <c r="BE123" s="118" t="str">
        <f t="shared" ca="1" si="53"/>
        <v/>
      </c>
      <c r="BG123" s="28" t="str">
        <f t="shared" ca="1" si="35"/>
        <v/>
      </c>
    </row>
    <row r="124" spans="1:59" s="27" customFormat="1" ht="14.25" customHeight="1" x14ac:dyDescent="0.25">
      <c r="A124" s="76" t="str">
        <f t="shared" ca="1" si="36"/>
        <v/>
      </c>
      <c r="B124" s="119"/>
      <c r="C124" s="119" t="s">
        <v>57</v>
      </c>
      <c r="D124" s="119"/>
      <c r="E124" s="119"/>
      <c r="F124" s="119"/>
      <c r="G124" s="119"/>
      <c r="H124" s="119"/>
      <c r="I124" s="119"/>
      <c r="J124" s="119"/>
      <c r="L124" s="120">
        <v>9901</v>
      </c>
      <c r="M124" s="213">
        <f t="shared" si="34"/>
        <v>0</v>
      </c>
      <c r="N124" s="121">
        <f>N5-N78</f>
        <v>0</v>
      </c>
      <c r="O124" s="121">
        <f>O5-O78</f>
        <v>0</v>
      </c>
      <c r="Y124" s="207"/>
      <c r="Z124" s="91">
        <v>1</v>
      </c>
      <c r="AB124" s="172">
        <f>N5-N78</f>
        <v>0</v>
      </c>
      <c r="AC124" s="173">
        <f>O5-O78</f>
        <v>0</v>
      </c>
      <c r="AD124" s="91">
        <f t="shared" si="55"/>
        <v>-1</v>
      </c>
      <c r="AE124" s="27">
        <f t="shared" si="55"/>
        <v>-1</v>
      </c>
      <c r="AF124" s="27">
        <f t="shared" si="55"/>
        <v>-1</v>
      </c>
      <c r="AG124" s="91"/>
      <c r="AJ124" s="91" t="str" cm="1">
        <f t="array" ref="AJ124">IF(Structuur_werking=Structuur_werking_dubbel, IF(ROUND(M124, 2)&lt;&gt;0, "| De begroting is niet in evenwicht.  ", ""), "")</f>
        <v/>
      </c>
      <c r="AK124" s="27" t="str" cm="1">
        <f t="array" ref="AK124">IF(Structuur_werking=Structuur_werking_enkel, IF(ROUND(N124, 2)&lt;&gt;0, "| De begroting is niet in evenwicht.  ", ""), "")</f>
        <v/>
      </c>
      <c r="AM124" s="207">
        <f t="shared" si="37"/>
        <v>1</v>
      </c>
      <c r="AN124" s="27" t="str">
        <f>IF($AM125&gt;$AM124, IFERROR(MATCH($AM124, $AM125:$AM$146, 0)-1, ROW($AN$146)-ROW()), "")</f>
        <v/>
      </c>
      <c r="AO124" s="91" t="str">
        <f t="shared" ca="1" si="38"/>
        <v/>
      </c>
      <c r="AP124" s="27" t="str">
        <f t="shared" ca="1" si="39"/>
        <v/>
      </c>
      <c r="AQ124" s="87" t="str">
        <f t="shared" ca="1" si="40"/>
        <v/>
      </c>
      <c r="AR124" s="27" t="str">
        <f t="shared" ca="1" si="41"/>
        <v/>
      </c>
      <c r="AS124" s="83" t="str">
        <f t="shared" si="42"/>
        <v/>
      </c>
      <c r="AT124" s="30" t="str">
        <f t="shared" si="43"/>
        <v/>
      </c>
      <c r="AU124" s="85" t="str">
        <f t="shared" si="44"/>
        <v/>
      </c>
      <c r="AV124" s="30" t="str">
        <f t="shared" si="45"/>
        <v/>
      </c>
      <c r="AW124" s="87" t="str">
        <f t="shared" ca="1" si="46"/>
        <v/>
      </c>
      <c r="AX124" s="27" t="str">
        <f t="shared" ca="1" si="47"/>
        <v/>
      </c>
      <c r="AY124" s="166" t="str">
        <f t="shared" si="48"/>
        <v/>
      </c>
      <c r="AZ124" s="27" t="str">
        <f t="shared" si="49"/>
        <v/>
      </c>
      <c r="BA124" s="174"/>
      <c r="BB124" s="89" t="str">
        <f t="shared" ca="1" si="50"/>
        <v/>
      </c>
      <c r="BC124" s="116" t="str">
        <f t="shared" ca="1" si="51"/>
        <v/>
      </c>
      <c r="BD124" s="117" t="str">
        <f t="shared" ca="1" si="52"/>
        <v/>
      </c>
      <c r="BE124" s="118" t="str">
        <f t="shared" ca="1" si="53"/>
        <v/>
      </c>
      <c r="BG124" s="28" t="str">
        <f t="shared" ca="1" si="35"/>
        <v/>
      </c>
    </row>
    <row r="125" spans="1:59" s="27" customFormat="1" ht="14.25" customHeight="1" x14ac:dyDescent="0.25">
      <c r="A125" s="76" t="str">
        <f t="shared" ca="1" si="36"/>
        <v/>
      </c>
      <c r="B125" s="119"/>
      <c r="C125" s="119" t="s">
        <v>58</v>
      </c>
      <c r="D125" s="119"/>
      <c r="E125" s="119"/>
      <c r="F125" s="119"/>
      <c r="G125" s="119"/>
      <c r="H125" s="119"/>
      <c r="I125" s="119"/>
      <c r="J125" s="119"/>
      <c r="L125" s="120" t="s">
        <v>73</v>
      </c>
      <c r="M125" s="213">
        <f t="shared" si="34"/>
        <v>0</v>
      </c>
      <c r="N125" s="121">
        <f>SUM(N126,N130)</f>
        <v>0</v>
      </c>
      <c r="O125" s="121">
        <f>SUM(O126,O130)</f>
        <v>0</v>
      </c>
      <c r="Y125" s="207"/>
      <c r="Z125" s="91"/>
      <c r="AB125" s="172"/>
      <c r="AC125" s="173"/>
      <c r="AD125" s="91">
        <f t="shared" si="55"/>
        <v>-1</v>
      </c>
      <c r="AE125" s="27">
        <f t="shared" si="55"/>
        <v>-1</v>
      </c>
      <c r="AF125" s="27">
        <f t="shared" si="55"/>
        <v>-1</v>
      </c>
      <c r="AG125" s="91"/>
      <c r="AJ125" s="91"/>
      <c r="AM125" s="207">
        <f t="shared" si="37"/>
        <v>1</v>
      </c>
      <c r="AN125" s="27">
        <f>IF($AM126&gt;$AM125, IFERROR(MATCH($AM125, $AM126:$AM$146, 0)-1, ROW($AN$146)-ROW()), "")</f>
        <v>5</v>
      </c>
      <c r="AO125" s="91" t="str">
        <f t="shared" ca="1" si="38"/>
        <v/>
      </c>
      <c r="AP125" s="27" t="str">
        <f t="shared" ca="1" si="39"/>
        <v/>
      </c>
      <c r="AQ125" s="87" t="str">
        <f t="shared" ca="1" si="40"/>
        <v/>
      </c>
      <c r="AR125" s="27" t="str">
        <f t="shared" ca="1" si="41"/>
        <v/>
      </c>
      <c r="AS125" s="83" t="str">
        <f t="shared" si="42"/>
        <v/>
      </c>
      <c r="AT125" s="30" t="str">
        <f t="shared" si="43"/>
        <v/>
      </c>
      <c r="AU125" s="85" t="str">
        <f t="shared" si="44"/>
        <v/>
      </c>
      <c r="AV125" s="30" t="str">
        <f t="shared" si="45"/>
        <v/>
      </c>
      <c r="AW125" s="87" t="str">
        <f t="shared" ca="1" si="46"/>
        <v/>
      </c>
      <c r="AX125" s="27" t="str">
        <f t="shared" ca="1" si="47"/>
        <v/>
      </c>
      <c r="AY125" s="166" t="str">
        <f t="shared" si="48"/>
        <v/>
      </c>
      <c r="AZ125" s="27" t="str">
        <f t="shared" si="49"/>
        <v/>
      </c>
      <c r="BA125" s="174"/>
      <c r="BB125" s="89" t="str">
        <f t="shared" ca="1" si="50"/>
        <v/>
      </c>
      <c r="BC125" s="116" t="str">
        <f t="shared" ca="1" si="51"/>
        <v/>
      </c>
      <c r="BD125" s="117" t="str">
        <f t="shared" ca="1" si="52"/>
        <v/>
      </c>
      <c r="BE125" s="118" t="str">
        <f t="shared" ca="1" si="53"/>
        <v/>
      </c>
      <c r="BG125" s="28" t="str">
        <f t="shared" ca="1" si="35"/>
        <v/>
      </c>
    </row>
    <row r="126" spans="1:59" s="27" customFormat="1" ht="14.25" customHeight="1" x14ac:dyDescent="0.25">
      <c r="A126" s="76" t="str">
        <f t="shared" ca="1" si="36"/>
        <v/>
      </c>
      <c r="B126" s="119"/>
      <c r="C126" s="119" t="s">
        <v>35</v>
      </c>
      <c r="D126" s="119" t="s">
        <v>59</v>
      </c>
      <c r="E126" s="119"/>
      <c r="F126" s="119"/>
      <c r="G126" s="119"/>
      <c r="H126" s="119"/>
      <c r="I126" s="119"/>
      <c r="J126" s="119"/>
      <c r="L126" s="120">
        <v>75</v>
      </c>
      <c r="M126" s="213">
        <f t="shared" si="34"/>
        <v>0</v>
      </c>
      <c r="N126" s="121">
        <f>SUM(N127:N129)</f>
        <v>0</v>
      </c>
      <c r="O126" s="121">
        <f>SUM(O127:O129)</f>
        <v>0</v>
      </c>
      <c r="Y126" s="207"/>
      <c r="Z126" s="91"/>
      <c r="AB126" s="172"/>
      <c r="AC126" s="173"/>
      <c r="AD126" s="91">
        <f t="shared" si="55"/>
        <v>-1</v>
      </c>
      <c r="AE126" s="27">
        <f t="shared" si="55"/>
        <v>-1</v>
      </c>
      <c r="AF126" s="27">
        <f t="shared" si="55"/>
        <v>-1</v>
      </c>
      <c r="AG126" s="91"/>
      <c r="AJ126" s="91"/>
      <c r="AM126" s="207">
        <f t="shared" si="37"/>
        <v>2</v>
      </c>
      <c r="AN126" s="27">
        <f>IF($AM127&gt;$AM126, IFERROR(MATCH($AM126, $AM127:$AM$146, 0)-1, ROW($AN$146)-ROW()), "")</f>
        <v>3</v>
      </c>
      <c r="AO126" s="91" t="str">
        <f t="shared" ca="1" si="38"/>
        <v/>
      </c>
      <c r="AP126" s="27" t="str">
        <f t="shared" ca="1" si="39"/>
        <v/>
      </c>
      <c r="AQ126" s="87" t="str">
        <f t="shared" ca="1" si="40"/>
        <v/>
      </c>
      <c r="AR126" s="27" t="str">
        <f t="shared" ca="1" si="41"/>
        <v/>
      </c>
      <c r="AS126" s="83" t="str">
        <f t="shared" si="42"/>
        <v/>
      </c>
      <c r="AT126" s="30" t="str">
        <f t="shared" si="43"/>
        <v/>
      </c>
      <c r="AU126" s="85" t="str">
        <f t="shared" si="44"/>
        <v/>
      </c>
      <c r="AV126" s="30" t="str">
        <f t="shared" si="45"/>
        <v/>
      </c>
      <c r="AW126" s="87" t="str">
        <f t="shared" ca="1" si="46"/>
        <v/>
      </c>
      <c r="AX126" s="27" t="str">
        <f t="shared" ca="1" si="47"/>
        <v/>
      </c>
      <c r="AY126" s="166" t="str">
        <f t="shared" si="48"/>
        <v/>
      </c>
      <c r="AZ126" s="27" t="str">
        <f t="shared" si="49"/>
        <v/>
      </c>
      <c r="BA126" s="174"/>
      <c r="BB126" s="89" t="str">
        <f t="shared" ca="1" si="50"/>
        <v/>
      </c>
      <c r="BC126" s="116" t="str">
        <f t="shared" ca="1" si="51"/>
        <v/>
      </c>
      <c r="BD126" s="117" t="str">
        <f t="shared" ca="1" si="52"/>
        <v/>
      </c>
      <c r="BE126" s="118" t="str">
        <f t="shared" ca="1" si="53"/>
        <v/>
      </c>
      <c r="BG126" s="28" t="str">
        <f t="shared" ca="1" si="35"/>
        <v/>
      </c>
    </row>
    <row r="127" spans="1:59" s="27" customFormat="1" ht="14.25" customHeight="1" x14ac:dyDescent="0.25">
      <c r="A127" s="76" t="str">
        <f t="shared" ca="1" si="36"/>
        <v/>
      </c>
      <c r="B127" s="119"/>
      <c r="C127" s="119" t="s">
        <v>35</v>
      </c>
      <c r="D127" s="119" t="s">
        <v>35</v>
      </c>
      <c r="E127" s="119" t="s">
        <v>60</v>
      </c>
      <c r="F127" s="119"/>
      <c r="G127" s="119"/>
      <c r="H127" s="119"/>
      <c r="I127" s="119"/>
      <c r="J127" s="119"/>
      <c r="L127" s="120">
        <v>750</v>
      </c>
      <c r="M127" s="213" t="str">
        <f t="shared" si="34"/>
        <v/>
      </c>
      <c r="N127" s="121"/>
      <c r="O127" s="121"/>
      <c r="Y127" s="207"/>
      <c r="Z127" s="91"/>
      <c r="AB127" s="172"/>
      <c r="AC127" s="173"/>
      <c r="AD127" s="91">
        <f t="shared" si="55"/>
        <v>-1</v>
      </c>
      <c r="AE127" s="27">
        <f t="shared" si="55"/>
        <v>-1</v>
      </c>
      <c r="AF127" s="27">
        <f t="shared" si="55"/>
        <v>-1</v>
      </c>
      <c r="AG127" s="91"/>
      <c r="AJ127" s="91"/>
      <c r="AM127" s="207">
        <f t="shared" si="37"/>
        <v>3</v>
      </c>
      <c r="AN127" s="27" t="str">
        <f>IF($AM128&gt;$AM127, IFERROR(MATCH($AM127, $AM128:$AM$146, 0)-1, ROW($AN$146)-ROW()), "")</f>
        <v/>
      </c>
      <c r="AO127" s="91" t="str">
        <f t="shared" ca="1" si="38"/>
        <v/>
      </c>
      <c r="AP127" s="27" t="str">
        <f t="shared" ca="1" si="39"/>
        <v/>
      </c>
      <c r="AQ127" s="87" t="str">
        <f t="shared" ca="1" si="40"/>
        <v/>
      </c>
      <c r="AR127" s="27" t="str">
        <f t="shared" ca="1" si="41"/>
        <v/>
      </c>
      <c r="AS127" s="83" t="str">
        <f t="shared" si="42"/>
        <v/>
      </c>
      <c r="AT127" s="30" t="str">
        <f t="shared" si="43"/>
        <v/>
      </c>
      <c r="AU127" s="85" t="str">
        <f t="shared" si="44"/>
        <v/>
      </c>
      <c r="AV127" s="30" t="str">
        <f t="shared" si="45"/>
        <v/>
      </c>
      <c r="AW127" s="87" t="str">
        <f t="shared" ca="1" si="46"/>
        <v/>
      </c>
      <c r="AX127" s="27" t="str">
        <f t="shared" ca="1" si="47"/>
        <v/>
      </c>
      <c r="AY127" s="166" t="str">
        <f t="shared" si="48"/>
        <v/>
      </c>
      <c r="AZ127" s="27" t="str">
        <f t="shared" si="49"/>
        <v/>
      </c>
      <c r="BA127" s="174"/>
      <c r="BB127" s="89" t="str">
        <f t="shared" ca="1" si="50"/>
        <v/>
      </c>
      <c r="BC127" s="116" t="str">
        <f t="shared" ca="1" si="51"/>
        <v/>
      </c>
      <c r="BD127" s="117" t="str">
        <f t="shared" ca="1" si="52"/>
        <v/>
      </c>
      <c r="BE127" s="118" t="str">
        <f t="shared" ca="1" si="53"/>
        <v/>
      </c>
      <c r="BG127" s="28" t="str">
        <f t="shared" ca="1" si="35"/>
        <v/>
      </c>
    </row>
    <row r="128" spans="1:59" s="27" customFormat="1" ht="14.25" customHeight="1" x14ac:dyDescent="0.25">
      <c r="A128" s="76" t="str">
        <f t="shared" ca="1" si="36"/>
        <v/>
      </c>
      <c r="B128" s="119"/>
      <c r="C128" s="119" t="s">
        <v>35</v>
      </c>
      <c r="D128" s="119" t="s">
        <v>35</v>
      </c>
      <c r="E128" s="119" t="s">
        <v>61</v>
      </c>
      <c r="F128" s="119"/>
      <c r="G128" s="119"/>
      <c r="H128" s="119"/>
      <c r="I128" s="119"/>
      <c r="J128" s="119"/>
      <c r="L128" s="120">
        <v>751</v>
      </c>
      <c r="M128" s="213" t="str">
        <f t="shared" si="34"/>
        <v/>
      </c>
      <c r="N128" s="121"/>
      <c r="O128" s="121"/>
      <c r="Y128" s="207"/>
      <c r="Z128" s="91"/>
      <c r="AB128" s="172"/>
      <c r="AC128" s="173"/>
      <c r="AD128" s="91">
        <f t="shared" si="55"/>
        <v>-1</v>
      </c>
      <c r="AE128" s="27">
        <f t="shared" si="55"/>
        <v>-1</v>
      </c>
      <c r="AF128" s="27">
        <f t="shared" si="55"/>
        <v>-1</v>
      </c>
      <c r="AG128" s="91"/>
      <c r="AJ128" s="91"/>
      <c r="AM128" s="207">
        <f t="shared" si="37"/>
        <v>3</v>
      </c>
      <c r="AN128" s="27" t="str">
        <f>IF($AM129&gt;$AM128, IFERROR(MATCH($AM128, $AM129:$AM$146, 0)-1, ROW($AN$146)-ROW()), "")</f>
        <v/>
      </c>
      <c r="AO128" s="91" t="str">
        <f t="shared" ca="1" si="38"/>
        <v/>
      </c>
      <c r="AP128" s="27" t="str">
        <f t="shared" ca="1" si="39"/>
        <v/>
      </c>
      <c r="AQ128" s="87" t="str">
        <f t="shared" ca="1" si="40"/>
        <v/>
      </c>
      <c r="AR128" s="27" t="str">
        <f t="shared" ca="1" si="41"/>
        <v/>
      </c>
      <c r="AS128" s="83" t="str">
        <f t="shared" si="42"/>
        <v/>
      </c>
      <c r="AT128" s="30" t="str">
        <f t="shared" si="43"/>
        <v/>
      </c>
      <c r="AU128" s="85" t="str">
        <f t="shared" si="44"/>
        <v/>
      </c>
      <c r="AV128" s="30" t="str">
        <f t="shared" si="45"/>
        <v/>
      </c>
      <c r="AW128" s="87" t="str">
        <f t="shared" ca="1" si="46"/>
        <v/>
      </c>
      <c r="AX128" s="27" t="str">
        <f t="shared" ca="1" si="47"/>
        <v/>
      </c>
      <c r="AY128" s="166" t="str">
        <f t="shared" si="48"/>
        <v/>
      </c>
      <c r="AZ128" s="27" t="str">
        <f t="shared" si="49"/>
        <v/>
      </c>
      <c r="BA128" s="174"/>
      <c r="BB128" s="89" t="str">
        <f t="shared" ca="1" si="50"/>
        <v/>
      </c>
      <c r="BC128" s="116" t="str">
        <f t="shared" ca="1" si="51"/>
        <v/>
      </c>
      <c r="BD128" s="117" t="str">
        <f t="shared" ca="1" si="52"/>
        <v/>
      </c>
      <c r="BE128" s="118" t="str">
        <f t="shared" ca="1" si="53"/>
        <v/>
      </c>
      <c r="BG128" s="28" t="str">
        <f t="shared" ca="1" si="35"/>
        <v/>
      </c>
    </row>
    <row r="129" spans="1:59" s="27" customFormat="1" ht="14.25" customHeight="1" x14ac:dyDescent="0.25">
      <c r="A129" s="76" t="str">
        <f t="shared" ca="1" si="36"/>
        <v/>
      </c>
      <c r="B129" s="119"/>
      <c r="C129" s="119" t="s">
        <v>35</v>
      </c>
      <c r="D129" s="119" t="s">
        <v>35</v>
      </c>
      <c r="E129" s="119" t="s">
        <v>62</v>
      </c>
      <c r="F129" s="119"/>
      <c r="G129" s="119"/>
      <c r="H129" s="119"/>
      <c r="I129" s="119"/>
      <c r="J129" s="119"/>
      <c r="L129" s="120" t="s">
        <v>74</v>
      </c>
      <c r="M129" s="213" t="str">
        <f t="shared" si="34"/>
        <v/>
      </c>
      <c r="N129" s="121"/>
      <c r="O129" s="121"/>
      <c r="Y129" s="207"/>
      <c r="Z129" s="91"/>
      <c r="AB129" s="172"/>
      <c r="AC129" s="173"/>
      <c r="AD129" s="91">
        <f t="shared" si="55"/>
        <v>-1</v>
      </c>
      <c r="AE129" s="27">
        <f t="shared" si="55"/>
        <v>-1</v>
      </c>
      <c r="AF129" s="27">
        <f t="shared" si="55"/>
        <v>-1</v>
      </c>
      <c r="AG129" s="91"/>
      <c r="AJ129" s="91"/>
      <c r="AM129" s="207">
        <f t="shared" si="37"/>
        <v>3</v>
      </c>
      <c r="AN129" s="27" t="str">
        <f>IF($AM130&gt;$AM129, IFERROR(MATCH($AM129, $AM130:$AM$146, 0)-1, ROW($AN$146)-ROW()), "")</f>
        <v/>
      </c>
      <c r="AO129" s="91" t="str">
        <f t="shared" ca="1" si="38"/>
        <v/>
      </c>
      <c r="AP129" s="27" t="str">
        <f t="shared" ca="1" si="39"/>
        <v/>
      </c>
      <c r="AQ129" s="87" t="str">
        <f t="shared" ca="1" si="40"/>
        <v/>
      </c>
      <c r="AR129" s="27" t="str">
        <f t="shared" ca="1" si="41"/>
        <v/>
      </c>
      <c r="AS129" s="83" t="str">
        <f t="shared" si="42"/>
        <v/>
      </c>
      <c r="AT129" s="30" t="str">
        <f t="shared" si="43"/>
        <v/>
      </c>
      <c r="AU129" s="85" t="str">
        <f t="shared" si="44"/>
        <v/>
      </c>
      <c r="AV129" s="30" t="str">
        <f t="shared" si="45"/>
        <v/>
      </c>
      <c r="AW129" s="87" t="str">
        <f t="shared" ca="1" si="46"/>
        <v/>
      </c>
      <c r="AX129" s="27" t="str">
        <f t="shared" ca="1" si="47"/>
        <v/>
      </c>
      <c r="AY129" s="166" t="str">
        <f t="shared" si="48"/>
        <v/>
      </c>
      <c r="AZ129" s="27" t="str">
        <f t="shared" si="49"/>
        <v/>
      </c>
      <c r="BA129" s="174"/>
      <c r="BB129" s="89" t="str">
        <f t="shared" ca="1" si="50"/>
        <v/>
      </c>
      <c r="BC129" s="116" t="str">
        <f t="shared" ca="1" si="51"/>
        <v/>
      </c>
      <c r="BD129" s="117" t="str">
        <f t="shared" ca="1" si="52"/>
        <v/>
      </c>
      <c r="BE129" s="118" t="str">
        <f t="shared" ca="1" si="53"/>
        <v/>
      </c>
      <c r="BG129" s="28" t="str">
        <f t="shared" ca="1" si="35"/>
        <v/>
      </c>
    </row>
    <row r="130" spans="1:59" s="27" customFormat="1" ht="14.25" customHeight="1" x14ac:dyDescent="0.25">
      <c r="A130" s="76" t="str">
        <f t="shared" ca="1" si="36"/>
        <v/>
      </c>
      <c r="B130" s="119"/>
      <c r="C130" s="119" t="s">
        <v>35</v>
      </c>
      <c r="D130" s="119" t="s">
        <v>63</v>
      </c>
      <c r="E130" s="119"/>
      <c r="F130" s="119"/>
      <c r="G130" s="119"/>
      <c r="H130" s="119"/>
      <c r="I130" s="119"/>
      <c r="J130" s="119"/>
      <c r="L130" s="120" t="s">
        <v>75</v>
      </c>
      <c r="M130" s="213" t="str">
        <f t="shared" si="34"/>
        <v/>
      </c>
      <c r="N130" s="121"/>
      <c r="O130" s="121"/>
      <c r="Y130" s="207"/>
      <c r="Z130" s="91"/>
      <c r="AB130" s="172"/>
      <c r="AC130" s="173"/>
      <c r="AD130" s="91">
        <f t="shared" si="55"/>
        <v>-1</v>
      </c>
      <c r="AE130" s="27">
        <f t="shared" si="55"/>
        <v>-1</v>
      </c>
      <c r="AF130" s="27">
        <f t="shared" si="55"/>
        <v>-1</v>
      </c>
      <c r="AG130" s="91"/>
      <c r="AJ130" s="91"/>
      <c r="AM130" s="207">
        <f t="shared" si="37"/>
        <v>2</v>
      </c>
      <c r="AN130" s="27" t="str">
        <f>IF($AM131&gt;$AM130, IFERROR(MATCH($AM130, $AM131:$AM$146, 0)-1, ROW($AN$146)-ROW()), "")</f>
        <v/>
      </c>
      <c r="AO130" s="91" t="str">
        <f t="shared" ca="1" si="38"/>
        <v/>
      </c>
      <c r="AP130" s="27" t="str">
        <f t="shared" ca="1" si="39"/>
        <v/>
      </c>
      <c r="AQ130" s="87" t="str">
        <f t="shared" ca="1" si="40"/>
        <v/>
      </c>
      <c r="AR130" s="27" t="str">
        <f t="shared" ca="1" si="41"/>
        <v/>
      </c>
      <c r="AS130" s="83" t="str">
        <f t="shared" si="42"/>
        <v/>
      </c>
      <c r="AT130" s="30" t="str">
        <f t="shared" si="43"/>
        <v/>
      </c>
      <c r="AU130" s="85" t="str">
        <f t="shared" si="44"/>
        <v/>
      </c>
      <c r="AV130" s="30" t="str">
        <f t="shared" si="45"/>
        <v/>
      </c>
      <c r="AW130" s="87" t="str">
        <f t="shared" ca="1" si="46"/>
        <v/>
      </c>
      <c r="AX130" s="27" t="str">
        <f t="shared" ca="1" si="47"/>
        <v/>
      </c>
      <c r="AY130" s="166" t="str">
        <f t="shared" si="48"/>
        <v/>
      </c>
      <c r="AZ130" s="27" t="str">
        <f t="shared" si="49"/>
        <v/>
      </c>
      <c r="BA130" s="174"/>
      <c r="BB130" s="89" t="str">
        <f t="shared" ca="1" si="50"/>
        <v/>
      </c>
      <c r="BC130" s="116" t="str">
        <f t="shared" ca="1" si="51"/>
        <v/>
      </c>
      <c r="BD130" s="117" t="str">
        <f t="shared" ca="1" si="52"/>
        <v/>
      </c>
      <c r="BE130" s="118" t="str">
        <f t="shared" ca="1" si="53"/>
        <v/>
      </c>
      <c r="BG130" s="28" t="str">
        <f t="shared" ca="1" si="35"/>
        <v/>
      </c>
    </row>
    <row r="131" spans="1:59" s="27" customFormat="1" ht="14.25" customHeight="1" x14ac:dyDescent="0.25">
      <c r="A131" s="76" t="str">
        <f t="shared" ca="1" si="36"/>
        <v/>
      </c>
      <c r="B131" s="119"/>
      <c r="C131" s="119" t="s">
        <v>64</v>
      </c>
      <c r="D131" s="119"/>
      <c r="E131" s="119"/>
      <c r="F131" s="119"/>
      <c r="G131" s="119"/>
      <c r="H131" s="119"/>
      <c r="I131" s="119"/>
      <c r="J131" s="119"/>
      <c r="L131" s="120" t="s">
        <v>76</v>
      </c>
      <c r="M131" s="213">
        <f t="shared" si="34"/>
        <v>0</v>
      </c>
      <c r="N131" s="121">
        <f>SUM(N132,N136)</f>
        <v>0</v>
      </c>
      <c r="O131" s="121">
        <f>SUM(O132,O136)</f>
        <v>0</v>
      </c>
      <c r="Y131" s="207"/>
      <c r="Z131" s="91"/>
      <c r="AB131" s="172"/>
      <c r="AC131" s="173"/>
      <c r="AD131" s="91">
        <f t="shared" si="55"/>
        <v>-1</v>
      </c>
      <c r="AE131" s="27">
        <f t="shared" si="55"/>
        <v>-1</v>
      </c>
      <c r="AF131" s="27">
        <f t="shared" si="55"/>
        <v>-1</v>
      </c>
      <c r="AG131" s="91"/>
      <c r="AJ131" s="91"/>
      <c r="AM131" s="207">
        <f t="shared" si="37"/>
        <v>1</v>
      </c>
      <c r="AN131" s="27">
        <f>IF($AM132&gt;$AM131, IFERROR(MATCH($AM131, $AM132:$AM$146, 0)-1, ROW($AN$146)-ROW()), "")</f>
        <v>5</v>
      </c>
      <c r="AO131" s="91" t="str">
        <f t="shared" ca="1" si="38"/>
        <v/>
      </c>
      <c r="AP131" s="27" t="str">
        <f t="shared" ca="1" si="39"/>
        <v/>
      </c>
      <c r="AQ131" s="87" t="str">
        <f t="shared" ca="1" si="40"/>
        <v/>
      </c>
      <c r="AR131" s="27" t="str">
        <f t="shared" ca="1" si="41"/>
        <v/>
      </c>
      <c r="AS131" s="83" t="str">
        <f t="shared" si="42"/>
        <v/>
      </c>
      <c r="AT131" s="30" t="str">
        <f t="shared" si="43"/>
        <v/>
      </c>
      <c r="AU131" s="85" t="str">
        <f t="shared" si="44"/>
        <v/>
      </c>
      <c r="AV131" s="30" t="str">
        <f t="shared" si="45"/>
        <v/>
      </c>
      <c r="AW131" s="87" t="str">
        <f t="shared" ca="1" si="46"/>
        <v/>
      </c>
      <c r="AX131" s="27" t="str">
        <f t="shared" ca="1" si="47"/>
        <v/>
      </c>
      <c r="AY131" s="166" t="str">
        <f t="shared" si="48"/>
        <v/>
      </c>
      <c r="AZ131" s="27" t="str">
        <f t="shared" si="49"/>
        <v/>
      </c>
      <c r="BA131" s="174"/>
      <c r="BB131" s="89" t="str">
        <f t="shared" ca="1" si="50"/>
        <v/>
      </c>
      <c r="BC131" s="116" t="str">
        <f t="shared" ca="1" si="51"/>
        <v/>
      </c>
      <c r="BD131" s="117" t="str">
        <f t="shared" ca="1" si="52"/>
        <v/>
      </c>
      <c r="BE131" s="118" t="str">
        <f t="shared" ca="1" si="53"/>
        <v/>
      </c>
      <c r="BG131" s="28" t="str">
        <f t="shared" ca="1" si="35"/>
        <v/>
      </c>
    </row>
    <row r="132" spans="1:59" s="27" customFormat="1" ht="14.25" customHeight="1" x14ac:dyDescent="0.25">
      <c r="A132" s="76" t="str">
        <f t="shared" ca="1" si="36"/>
        <v/>
      </c>
      <c r="B132" s="119"/>
      <c r="C132" s="119"/>
      <c r="D132" s="119" t="s">
        <v>65</v>
      </c>
      <c r="E132" s="119"/>
      <c r="F132" s="119"/>
      <c r="G132" s="119"/>
      <c r="H132" s="119"/>
      <c r="I132" s="119"/>
      <c r="J132" s="119"/>
      <c r="L132" s="120">
        <v>65</v>
      </c>
      <c r="M132" s="213">
        <f t="shared" ref="M132:M146" si="56">IF(_xlfn.CONCAT(N132:O132)&lt;&gt;"", SUM(N132:O132), "")</f>
        <v>0</v>
      </c>
      <c r="N132" s="121">
        <f>SUM(N133:N135)</f>
        <v>0</v>
      </c>
      <c r="O132" s="121">
        <f>SUM(O133:O135)</f>
        <v>0</v>
      </c>
      <c r="Y132" s="207"/>
      <c r="Z132" s="91"/>
      <c r="AB132" s="172"/>
      <c r="AC132" s="173"/>
      <c r="AD132" s="91">
        <f t="shared" si="55"/>
        <v>-1</v>
      </c>
      <c r="AE132" s="27">
        <f t="shared" si="55"/>
        <v>-1</v>
      </c>
      <c r="AF132" s="27">
        <f t="shared" si="55"/>
        <v>-1</v>
      </c>
      <c r="AG132" s="91"/>
      <c r="AJ132" s="91"/>
      <c r="AM132" s="207">
        <f t="shared" si="37"/>
        <v>2</v>
      </c>
      <c r="AN132" s="27">
        <f>IF($AM133&gt;$AM132, IFERROR(MATCH($AM132, $AM133:$AM$146, 0)-1, ROW($AN$146)-ROW()), "")</f>
        <v>3</v>
      </c>
      <c r="AO132" s="91" t="str">
        <f t="shared" ca="1" si="38"/>
        <v/>
      </c>
      <c r="AP132" s="27" t="str">
        <f t="shared" ca="1" si="39"/>
        <v/>
      </c>
      <c r="AQ132" s="87" t="str">
        <f t="shared" ca="1" si="40"/>
        <v/>
      </c>
      <c r="AR132" s="27" t="str">
        <f t="shared" ca="1" si="41"/>
        <v/>
      </c>
      <c r="AS132" s="83" t="str">
        <f t="shared" si="42"/>
        <v/>
      </c>
      <c r="AT132" s="30" t="str">
        <f t="shared" si="43"/>
        <v/>
      </c>
      <c r="AU132" s="85" t="str">
        <f t="shared" si="44"/>
        <v/>
      </c>
      <c r="AV132" s="30" t="str">
        <f t="shared" si="45"/>
        <v/>
      </c>
      <c r="AW132" s="87" t="str">
        <f t="shared" ca="1" si="46"/>
        <v/>
      </c>
      <c r="AX132" s="27" t="str">
        <f t="shared" ca="1" si="47"/>
        <v/>
      </c>
      <c r="AY132" s="166" t="str">
        <f t="shared" si="48"/>
        <v/>
      </c>
      <c r="AZ132" s="27" t="str">
        <f t="shared" si="49"/>
        <v/>
      </c>
      <c r="BA132" s="174"/>
      <c r="BB132" s="89" t="str">
        <f t="shared" ca="1" si="50"/>
        <v/>
      </c>
      <c r="BC132" s="116" t="str">
        <f t="shared" ca="1" si="51"/>
        <v/>
      </c>
      <c r="BD132" s="117" t="str">
        <f t="shared" ca="1" si="52"/>
        <v/>
      </c>
      <c r="BE132" s="118" t="str">
        <f t="shared" ca="1" si="53"/>
        <v/>
      </c>
      <c r="BG132" s="28" t="str">
        <f t="shared" ca="1" si="35"/>
        <v/>
      </c>
    </row>
    <row r="133" spans="1:59" s="27" customFormat="1" ht="14.25" customHeight="1" x14ac:dyDescent="0.25">
      <c r="A133" s="76" t="str">
        <f t="shared" ca="1" si="36"/>
        <v/>
      </c>
      <c r="B133" s="119"/>
      <c r="C133" s="119"/>
      <c r="D133" s="119" t="s">
        <v>35</v>
      </c>
      <c r="E133" s="119" t="s">
        <v>66</v>
      </c>
      <c r="F133" s="119"/>
      <c r="G133" s="119"/>
      <c r="H133" s="119"/>
      <c r="I133" s="119"/>
      <c r="J133" s="119"/>
      <c r="L133" s="120">
        <v>650</v>
      </c>
      <c r="M133" s="213" t="str">
        <f t="shared" si="56"/>
        <v/>
      </c>
      <c r="N133" s="121"/>
      <c r="O133" s="121"/>
      <c r="Y133" s="207"/>
      <c r="Z133" s="91"/>
      <c r="AB133" s="172"/>
      <c r="AC133" s="173"/>
      <c r="AD133" s="91">
        <f t="shared" si="55"/>
        <v>-1</v>
      </c>
      <c r="AE133" s="27">
        <f t="shared" si="55"/>
        <v>-1</v>
      </c>
      <c r="AF133" s="27">
        <f t="shared" si="55"/>
        <v>-1</v>
      </c>
      <c r="AG133" s="91"/>
      <c r="AJ133" s="91"/>
      <c r="AM133" s="207">
        <f t="shared" si="37"/>
        <v>3</v>
      </c>
      <c r="AN133" s="27" t="str">
        <f>IF($AM134&gt;$AM133, IFERROR(MATCH($AM133, $AM134:$AM$146, 0)-1, ROW($AN$146)-ROW()), "")</f>
        <v/>
      </c>
      <c r="AO133" s="91" t="str">
        <f t="shared" ca="1" si="38"/>
        <v/>
      </c>
      <c r="AP133" s="27" t="str">
        <f t="shared" ca="1" si="39"/>
        <v/>
      </c>
      <c r="AQ133" s="87" t="str">
        <f t="shared" ca="1" si="40"/>
        <v/>
      </c>
      <c r="AR133" s="27" t="str">
        <f t="shared" ca="1" si="41"/>
        <v/>
      </c>
      <c r="AS133" s="83" t="str">
        <f t="shared" si="42"/>
        <v/>
      </c>
      <c r="AT133" s="30" t="str">
        <f t="shared" si="43"/>
        <v/>
      </c>
      <c r="AU133" s="85" t="str">
        <f t="shared" si="44"/>
        <v/>
      </c>
      <c r="AV133" s="30" t="str">
        <f t="shared" si="45"/>
        <v/>
      </c>
      <c r="AW133" s="87" t="str">
        <f t="shared" ca="1" si="46"/>
        <v/>
      </c>
      <c r="AX133" s="27" t="str">
        <f t="shared" ca="1" si="47"/>
        <v/>
      </c>
      <c r="AY133" s="166" t="str">
        <f t="shared" si="48"/>
        <v/>
      </c>
      <c r="AZ133" s="27" t="str">
        <f t="shared" si="49"/>
        <v/>
      </c>
      <c r="BA133" s="174"/>
      <c r="BB133" s="89" t="str">
        <f t="shared" ca="1" si="50"/>
        <v/>
      </c>
      <c r="BC133" s="116" t="str">
        <f t="shared" ca="1" si="51"/>
        <v/>
      </c>
      <c r="BD133" s="117" t="str">
        <f t="shared" ca="1" si="52"/>
        <v/>
      </c>
      <c r="BE133" s="118" t="str">
        <f t="shared" ca="1" si="53"/>
        <v/>
      </c>
      <c r="BG133" s="28" t="str">
        <f t="shared" ref="BG133:BG146" ca="1" si="57">IF($BB133&lt;&gt;"", $BB133, $BE133)</f>
        <v/>
      </c>
    </row>
    <row r="134" spans="1:59" s="27" customFormat="1" ht="28.5" customHeight="1" x14ac:dyDescent="0.25">
      <c r="A134" s="76" t="str">
        <f t="shared" ref="A134:A146" ca="1" si="58">IF(BB134&lt;&gt;"", "✘", "")</f>
        <v/>
      </c>
      <c r="B134" s="119"/>
      <c r="C134" s="119"/>
      <c r="D134" s="119" t="s">
        <v>35</v>
      </c>
      <c r="E134" s="258" t="s">
        <v>67</v>
      </c>
      <c r="F134" s="258"/>
      <c r="G134" s="258"/>
      <c r="H134" s="258"/>
      <c r="I134" s="258"/>
      <c r="J134" s="258"/>
      <c r="K134" s="258"/>
      <c r="L134" s="120">
        <v>651</v>
      </c>
      <c r="M134" s="213" t="str">
        <f t="shared" si="56"/>
        <v/>
      </c>
      <c r="N134" s="121"/>
      <c r="O134" s="121"/>
      <c r="Y134" s="207"/>
      <c r="Z134" s="91">
        <v>1</v>
      </c>
      <c r="AB134" s="172"/>
      <c r="AC134" s="173"/>
      <c r="AD134" s="91">
        <f t="shared" si="55"/>
        <v>-1</v>
      </c>
      <c r="AE134" s="27">
        <f t="shared" si="55"/>
        <v>-1</v>
      </c>
      <c r="AF134" s="27">
        <f t="shared" si="55"/>
        <v>-1</v>
      </c>
      <c r="AG134" s="91"/>
      <c r="AJ134" s="91"/>
      <c r="AM134" s="207">
        <f t="shared" ref="AM134:AM146" si="59">IF(C134&lt;&gt;"",1,IF(D134&lt;&gt;"",2,IF(E134&lt;&gt;"",3,IF(F134&lt;&gt;"",4,IF(G134&lt;&gt;"",5,IF(H134&lt;&gt;"",6,IF(I134&lt;&gt;"",7,IF(J134&lt;&gt;"",8))))))))</f>
        <v>3</v>
      </c>
      <c r="AN134" s="27" t="str">
        <f>IF($AM135&gt;$AM134, IFERROR(MATCH($AM134, $AM135:$AM$146, 0)-1, ROW($AN$146)-ROW()), "")</f>
        <v/>
      </c>
      <c r="AO134" s="91" t="str">
        <f t="shared" ref="AO134:AO146" ca="1" si="60">IF(AE134&lt;&gt;-1, IF(AB134&lt;&gt;"", AB134, IF($AN134&lt;&gt;"", SUMIF(OFFSET($AM134, 1, 0, $AN134), $AM134+1, OFFSET(N134, 1, 0, $AN134)), N134)), "")</f>
        <v/>
      </c>
      <c r="AP134" s="27" t="str">
        <f t="shared" ref="AP134:AP146" ca="1" si="61">IF(AF134&lt;&gt;-1, IF(AC134&lt;&gt;"", AC134, IF($AN134&lt;&gt;"", SUMIF(OFFSET($AM134, 1, 0, $AN134), $AM134+1, OFFSET(O134, 1, 0, $AN134)), O134)), "")</f>
        <v/>
      </c>
      <c r="AQ134" s="87" t="str">
        <f t="shared" ref="AQ134:AQ146" ca="1" si="62">IF(AO134&lt;&gt;0, AO134, N134)</f>
        <v/>
      </c>
      <c r="AR134" s="27" t="str">
        <f t="shared" ref="AR134:AR146" ca="1" si="63">IF(AP134&lt;&gt;0, AP134, O134)</f>
        <v/>
      </c>
      <c r="AS134" s="83" t="str">
        <f t="shared" ref="AS134:AS146" si="64">IF(AE134&lt;&gt;-1, IF(ISTEXT(N134), IFERROR(IF(SEARCH(".", N134)&lt;&gt;0, "| Veld '"&amp;AS$4&amp;ROW()&amp;"': "&amp;Fout_punt), "| Veld '"&amp;AS$4&amp;ROW()&amp;"': "&amp;Fout_geen_getal), IF(N134&lt;&gt;AQ134, "| Veld '"&amp;AS$4&amp;ROW()&amp;"': "&amp;Fout_som&amp;TEXT(AQ134,"#.##0,00 €")&amp;"  ", IF($AA134&lt;&gt;0, IF(N134&gt;0, "| Veld '"&amp;AS$4&amp;ROW()&amp;"': "&amp;Fout_positief, ""), IF($Z134&lt;&gt;1, IF(N134&lt;0, "| Veld '"&amp;AS$4&amp;ROW()&amp;"': "&amp;Fout_negatief, ""), "")))), "")</f>
        <v/>
      </c>
      <c r="AT134" s="30" t="str">
        <f t="shared" ref="AT134:AT146" si="65">IF(AF134&lt;&gt;-1, IF(ISTEXT(O134), IFERROR(IF(SEARCH(".", O134)&lt;&gt;0, "| Veld '"&amp;AT$4&amp;ROW()&amp;"': "&amp;Fout_punt), "| Veld '"&amp;AT$4&amp;ROW()&amp;"': "&amp;Fout_geen_getal), IF(O134&lt;&gt;AR134, "| Veld '"&amp;AT$4&amp;ROW()&amp;"': "&amp;Fout_som&amp;TEXT(AR134,"#.##0,00 €")&amp;"  ", IF($AA134&lt;&gt;0, IF(O134&gt;0, "| Veld '"&amp;AT$4&amp;ROW()&amp;"': "&amp;Fout_positief, ""), IF($Z134&lt;&gt;1, IF(O134&lt;0, "| Veld '"&amp;AT$4&amp;ROW()&amp;"': "&amp;Fout_negatief, ""), "")))), "")</f>
        <v/>
      </c>
      <c r="AU134" s="85" t="str">
        <f t="shared" ref="AU134:AU146" si="66">IF(AS134&lt;&gt;"", ROW(), "")</f>
        <v/>
      </c>
      <c r="AV134" s="30" t="str">
        <f t="shared" ref="AV134:AV146" si="67">IF(AT134&lt;&gt;"", ROW(), "")</f>
        <v/>
      </c>
      <c r="AW134" s="87" t="str">
        <f t="shared" ref="AW134:AW146" ca="1" si="68">IF(AO134&lt;&gt;AQ134, "| Veld '"&amp;AW$4&amp;ROW()&amp;"': "&amp;Info_lege_velden, "")</f>
        <v/>
      </c>
      <c r="AX134" s="27" t="str">
        <f t="shared" ref="AX134:AX146" ca="1" si="69">IF(AP134&lt;&gt;AR134, "| Veld '"&amp;AX$4&amp;ROW()&amp;"': "&amp;Info_lege_velden, "")</f>
        <v/>
      </c>
      <c r="AY134" s="166" t="str">
        <f t="shared" ref="AY134:AY146" si="70">IF(AE134&lt;0, IF(N134&lt;&gt;0, "| Veld '"&amp;AY$4&amp;ROW()&amp;"'"&amp;Fout_redundant, ""), "")</f>
        <v/>
      </c>
      <c r="AZ134" s="27" t="str">
        <f t="shared" ref="AZ134:AZ146" si="71">IF(AF134&lt;0, IF(O134&lt;&gt;0, "| Veld '"&amp;AZ$4&amp;ROW()&amp;"'"&amp;Fout_redundant, ""), "")</f>
        <v/>
      </c>
      <c r="BA134" s="174"/>
      <c r="BB134" s="89" t="str">
        <f t="shared" ref="BB134:BB146" ca="1" si="72">_xlfn.CONCAT(AS134:AT134,AW134:AX134,AY134:AZ134,AG134:AI134)</f>
        <v/>
      </c>
      <c r="BC134" s="116" t="str">
        <f t="shared" ref="BC134:BC146" ca="1" si="73">IF($AN134&lt;&gt;"", IF(SUMIF(OFFSET($AM134, 1, 0, $AN134), "&gt;"&amp;$AM134, OFFSET(AU134, 1, 0, $AN134))&lt;&gt;0, IFERROR( "| Veld '"&amp;BC$4&amp;ROW()&amp;"': "&amp;Waarschuwing_1&amp;_xlfn.TEXTJOIN(" &amp; ", TRUE, OFFSET(AU134,1,0,$AN134))&amp;" in kolom '"&amp;BC$4&amp;"'"&amp;Waarschuwing_2, "| Veld '"&amp;BC$4&amp;ROW()&amp;"': "&amp;Waarschuwing_legacy), ""), "")</f>
        <v/>
      </c>
      <c r="BD134" s="117" t="str">
        <f t="shared" ref="BD134:BD146" ca="1" si="74">IF($AN134&lt;&gt;"", IF(SUMIF(OFFSET($AM134, 1, 0, $AN134), "&gt;"&amp;$AM134, OFFSET(AV134, 1, 0, $AN134))&lt;&gt;0, IFERROR( "| Veld '"&amp;BD$4&amp;ROW()&amp;"': "&amp;Waarschuwing_1&amp;_xlfn.TEXTJOIN(" &amp; ", TRUE, OFFSET(AV134,1,0,$AN134))&amp;" in kolom '"&amp;BD$4&amp;"'"&amp;Waarschuwing_2, "| Veld '"&amp;BD$4&amp;ROW()&amp;"': "&amp;Waarschuwing_legacy), ""), "")</f>
        <v/>
      </c>
      <c r="BE134" s="118" t="str">
        <f t="shared" ref="BE134:BE146" ca="1" si="75">_xlfn.CONCAT(BC134:BD134, AJ134:AL134)</f>
        <v/>
      </c>
      <c r="BG134" s="28" t="str">
        <f t="shared" ca="1" si="57"/>
        <v/>
      </c>
    </row>
    <row r="135" spans="1:59" s="27" customFormat="1" ht="14.25" customHeight="1" x14ac:dyDescent="0.25">
      <c r="A135" s="76" t="str">
        <f t="shared" ca="1" si="58"/>
        <v/>
      </c>
      <c r="B135" s="119"/>
      <c r="C135" s="119"/>
      <c r="D135" s="119" t="s">
        <v>35</v>
      </c>
      <c r="E135" s="119" t="s">
        <v>68</v>
      </c>
      <c r="F135" s="119"/>
      <c r="G135" s="119"/>
      <c r="H135" s="119"/>
      <c r="I135" s="119"/>
      <c r="J135" s="119"/>
      <c r="L135" s="120" t="s">
        <v>77</v>
      </c>
      <c r="M135" s="213" t="str">
        <f t="shared" si="56"/>
        <v/>
      </c>
      <c r="N135" s="121"/>
      <c r="O135" s="121"/>
      <c r="Y135" s="207"/>
      <c r="Z135" s="91"/>
      <c r="AB135" s="172"/>
      <c r="AC135" s="173"/>
      <c r="AD135" s="91">
        <f t="shared" si="55"/>
        <v>-1</v>
      </c>
      <c r="AE135" s="27">
        <f t="shared" si="55"/>
        <v>-1</v>
      </c>
      <c r="AF135" s="27">
        <f t="shared" si="55"/>
        <v>-1</v>
      </c>
      <c r="AG135" s="91"/>
      <c r="AJ135" s="91"/>
      <c r="AM135" s="207">
        <f t="shared" si="59"/>
        <v>3</v>
      </c>
      <c r="AN135" s="27" t="str">
        <f>IF($AM136&gt;$AM135, IFERROR(MATCH($AM135, $AM136:$AM$146, 0)-1, ROW($AN$146)-ROW()), "")</f>
        <v/>
      </c>
      <c r="AO135" s="91" t="str">
        <f t="shared" ca="1" si="60"/>
        <v/>
      </c>
      <c r="AP135" s="27" t="str">
        <f t="shared" ca="1" si="61"/>
        <v/>
      </c>
      <c r="AQ135" s="87" t="str">
        <f t="shared" ca="1" si="62"/>
        <v/>
      </c>
      <c r="AR135" s="27" t="str">
        <f t="shared" ca="1" si="63"/>
        <v/>
      </c>
      <c r="AS135" s="83" t="str">
        <f t="shared" si="64"/>
        <v/>
      </c>
      <c r="AT135" s="30" t="str">
        <f t="shared" si="65"/>
        <v/>
      </c>
      <c r="AU135" s="85" t="str">
        <f t="shared" si="66"/>
        <v/>
      </c>
      <c r="AV135" s="30" t="str">
        <f t="shared" si="67"/>
        <v/>
      </c>
      <c r="AW135" s="87" t="str">
        <f t="shared" ca="1" si="68"/>
        <v/>
      </c>
      <c r="AX135" s="27" t="str">
        <f t="shared" ca="1" si="69"/>
        <v/>
      </c>
      <c r="AY135" s="166" t="str">
        <f t="shared" si="70"/>
        <v/>
      </c>
      <c r="AZ135" s="27" t="str">
        <f t="shared" si="71"/>
        <v/>
      </c>
      <c r="BA135" s="174"/>
      <c r="BB135" s="89" t="str">
        <f t="shared" ca="1" si="72"/>
        <v/>
      </c>
      <c r="BC135" s="116" t="str">
        <f t="shared" ca="1" si="73"/>
        <v/>
      </c>
      <c r="BD135" s="117" t="str">
        <f t="shared" ca="1" si="74"/>
        <v/>
      </c>
      <c r="BE135" s="118" t="str">
        <f t="shared" ca="1" si="75"/>
        <v/>
      </c>
      <c r="BG135" s="28" t="str">
        <f t="shared" ca="1" si="57"/>
        <v/>
      </c>
    </row>
    <row r="136" spans="1:59" s="27" customFormat="1" ht="14.25" customHeight="1" x14ac:dyDescent="0.25">
      <c r="A136" s="76" t="str">
        <f t="shared" ca="1" si="58"/>
        <v/>
      </c>
      <c r="B136" s="119"/>
      <c r="C136" s="119"/>
      <c r="D136" s="119" t="s">
        <v>69</v>
      </c>
      <c r="E136" s="119"/>
      <c r="F136" s="119"/>
      <c r="G136" s="119"/>
      <c r="H136" s="119"/>
      <c r="I136" s="119"/>
      <c r="J136" s="119"/>
      <c r="L136" s="120" t="s">
        <v>78</v>
      </c>
      <c r="M136" s="213" t="str">
        <f t="shared" si="56"/>
        <v/>
      </c>
      <c r="N136" s="121"/>
      <c r="O136" s="121"/>
      <c r="Y136" s="207"/>
      <c r="Z136" s="91"/>
      <c r="AB136" s="172"/>
      <c r="AC136" s="173"/>
      <c r="AD136" s="91">
        <f t="shared" si="55"/>
        <v>-1</v>
      </c>
      <c r="AE136" s="27">
        <f t="shared" si="55"/>
        <v>-1</v>
      </c>
      <c r="AF136" s="27">
        <f t="shared" si="55"/>
        <v>-1</v>
      </c>
      <c r="AG136" s="91"/>
      <c r="AJ136" s="91"/>
      <c r="AM136" s="207">
        <f t="shared" si="59"/>
        <v>2</v>
      </c>
      <c r="AN136" s="27" t="str">
        <f>IF($AM137&gt;$AM136, IFERROR(MATCH($AM136, $AM137:$AM$146, 0)-1, ROW($AN$146)-ROW()), "")</f>
        <v/>
      </c>
      <c r="AO136" s="91" t="str">
        <f t="shared" ca="1" si="60"/>
        <v/>
      </c>
      <c r="AP136" s="27" t="str">
        <f t="shared" ca="1" si="61"/>
        <v/>
      </c>
      <c r="AQ136" s="87" t="str">
        <f t="shared" ca="1" si="62"/>
        <v/>
      </c>
      <c r="AR136" s="27" t="str">
        <f t="shared" ca="1" si="63"/>
        <v/>
      </c>
      <c r="AS136" s="83" t="str">
        <f t="shared" si="64"/>
        <v/>
      </c>
      <c r="AT136" s="30" t="str">
        <f t="shared" si="65"/>
        <v/>
      </c>
      <c r="AU136" s="85" t="str">
        <f t="shared" si="66"/>
        <v/>
      </c>
      <c r="AV136" s="30" t="str">
        <f t="shared" si="67"/>
        <v/>
      </c>
      <c r="AW136" s="87" t="str">
        <f t="shared" ca="1" si="68"/>
        <v/>
      </c>
      <c r="AX136" s="27" t="str">
        <f t="shared" ca="1" si="69"/>
        <v/>
      </c>
      <c r="AY136" s="166" t="str">
        <f t="shared" si="70"/>
        <v/>
      </c>
      <c r="AZ136" s="27" t="str">
        <f t="shared" si="71"/>
        <v/>
      </c>
      <c r="BA136" s="174"/>
      <c r="BB136" s="89" t="str">
        <f t="shared" ca="1" si="72"/>
        <v/>
      </c>
      <c r="BC136" s="116" t="str">
        <f t="shared" ca="1" si="73"/>
        <v/>
      </c>
      <c r="BD136" s="117" t="str">
        <f t="shared" ca="1" si="74"/>
        <v/>
      </c>
      <c r="BE136" s="118" t="str">
        <f t="shared" ca="1" si="75"/>
        <v/>
      </c>
      <c r="BG136" s="28" t="str">
        <f t="shared" ca="1" si="57"/>
        <v/>
      </c>
    </row>
    <row r="137" spans="1:59" s="27" customFormat="1" ht="14.25" customHeight="1" x14ac:dyDescent="0.25">
      <c r="A137" s="76" t="str">
        <f t="shared" ca="1" si="58"/>
        <v/>
      </c>
      <c r="B137" s="119"/>
      <c r="C137" s="119" t="str">
        <f>"Winst (Verlies)"&amp;IF(Sjabloon_subsidiesoort="Werking", " van het boekjaar", "")&amp;" vóór belastingen (+)/(-)"</f>
        <v>Winst (Verlies) van het boekjaar vóór belastingen (+)/(-)</v>
      </c>
      <c r="D137" s="119"/>
      <c r="E137" s="119"/>
      <c r="F137" s="119"/>
      <c r="G137" s="119"/>
      <c r="H137" s="119"/>
      <c r="I137" s="119"/>
      <c r="J137" s="119"/>
      <c r="L137" s="120">
        <v>9903</v>
      </c>
      <c r="M137" s="213">
        <f t="shared" si="56"/>
        <v>0</v>
      </c>
      <c r="N137" s="121">
        <f>N124+N125-N131</f>
        <v>0</v>
      </c>
      <c r="O137" s="121">
        <f>O124+O125-O131</f>
        <v>0</v>
      </c>
      <c r="Y137" s="207"/>
      <c r="Z137" s="91">
        <v>1</v>
      </c>
      <c r="AB137" s="172">
        <f>N124+N125-N131</f>
        <v>0</v>
      </c>
      <c r="AC137" s="173">
        <f>O124+O125-O131</f>
        <v>0</v>
      </c>
      <c r="AD137" s="91">
        <f t="shared" si="55"/>
        <v>-1</v>
      </c>
      <c r="AE137" s="27">
        <f t="shared" si="55"/>
        <v>-1</v>
      </c>
      <c r="AF137" s="27">
        <f t="shared" si="55"/>
        <v>-1</v>
      </c>
      <c r="AG137" s="91"/>
      <c r="AJ137" s="91"/>
      <c r="AM137" s="207">
        <f t="shared" si="59"/>
        <v>1</v>
      </c>
      <c r="AN137" s="27">
        <f>IF($AM138&gt;$AM137, IFERROR(MATCH($AM137, $AM138:$AM$146, 0)-1, ROW($AN$146)-ROW()), "")</f>
        <v>5</v>
      </c>
      <c r="AO137" s="91" t="str">
        <f t="shared" ca="1" si="60"/>
        <v/>
      </c>
      <c r="AP137" s="27" t="str">
        <f t="shared" ca="1" si="61"/>
        <v/>
      </c>
      <c r="AQ137" s="87" t="str">
        <f t="shared" ca="1" si="62"/>
        <v/>
      </c>
      <c r="AR137" s="27" t="str">
        <f t="shared" ca="1" si="63"/>
        <v/>
      </c>
      <c r="AS137" s="83" t="str">
        <f t="shared" si="64"/>
        <v/>
      </c>
      <c r="AT137" s="30" t="str">
        <f t="shared" si="65"/>
        <v/>
      </c>
      <c r="AU137" s="85" t="str">
        <f t="shared" si="66"/>
        <v/>
      </c>
      <c r="AV137" s="30" t="str">
        <f t="shared" si="67"/>
        <v/>
      </c>
      <c r="AW137" s="87" t="str">
        <f t="shared" ca="1" si="68"/>
        <v/>
      </c>
      <c r="AX137" s="27" t="str">
        <f t="shared" ca="1" si="69"/>
        <v/>
      </c>
      <c r="AY137" s="166" t="str">
        <f t="shared" si="70"/>
        <v/>
      </c>
      <c r="AZ137" s="27" t="str">
        <f t="shared" si="71"/>
        <v/>
      </c>
      <c r="BA137" s="174"/>
      <c r="BB137" s="89" t="str">
        <f t="shared" ca="1" si="72"/>
        <v/>
      </c>
      <c r="BC137" s="116" t="str">
        <f t="shared" ca="1" si="73"/>
        <v/>
      </c>
      <c r="BD137" s="117" t="str">
        <f t="shared" ca="1" si="74"/>
        <v/>
      </c>
      <c r="BE137" s="118" t="str">
        <f t="shared" ca="1" si="75"/>
        <v/>
      </c>
      <c r="BG137" s="28" t="str">
        <f t="shared" ca="1" si="57"/>
        <v/>
      </c>
    </row>
    <row r="138" spans="1:59" s="27" customFormat="1" ht="14.25" customHeight="1" x14ac:dyDescent="0.25">
      <c r="A138" s="76" t="str">
        <f t="shared" ca="1" si="58"/>
        <v/>
      </c>
      <c r="B138" s="119"/>
      <c r="C138" s="119"/>
      <c r="D138" s="119" t="s">
        <v>142</v>
      </c>
      <c r="E138" s="119"/>
      <c r="F138" s="119"/>
      <c r="G138" s="119"/>
      <c r="H138" s="119"/>
      <c r="I138" s="119"/>
      <c r="J138" s="119"/>
      <c r="L138" s="120">
        <v>780</v>
      </c>
      <c r="M138" s="213" t="str">
        <f t="shared" si="56"/>
        <v/>
      </c>
      <c r="N138" s="121"/>
      <c r="O138" s="121"/>
      <c r="Y138" s="207"/>
      <c r="Z138" s="91"/>
      <c r="AB138" s="172"/>
      <c r="AC138" s="173"/>
      <c r="AD138" s="91">
        <f t="shared" si="55"/>
        <v>-1</v>
      </c>
      <c r="AE138" s="27">
        <f t="shared" si="55"/>
        <v>-1</v>
      </c>
      <c r="AF138" s="27">
        <f t="shared" si="55"/>
        <v>-1</v>
      </c>
      <c r="AG138" s="91"/>
      <c r="AJ138" s="91"/>
      <c r="AM138" s="207">
        <f t="shared" si="59"/>
        <v>2</v>
      </c>
      <c r="AN138" s="27" t="str">
        <f>IF($AM139&gt;$AM138, IFERROR(MATCH($AM138, $AM139:$AM$146, 0)-1, ROW($AN$146)-ROW()), "")</f>
        <v/>
      </c>
      <c r="AO138" s="91" t="str">
        <f t="shared" ca="1" si="60"/>
        <v/>
      </c>
      <c r="AP138" s="27" t="str">
        <f t="shared" ca="1" si="61"/>
        <v/>
      </c>
      <c r="AQ138" s="87" t="str">
        <f t="shared" ca="1" si="62"/>
        <v/>
      </c>
      <c r="AR138" s="27" t="str">
        <f t="shared" ca="1" si="63"/>
        <v/>
      </c>
      <c r="AS138" s="83" t="str">
        <f t="shared" si="64"/>
        <v/>
      </c>
      <c r="AT138" s="30" t="str">
        <f t="shared" si="65"/>
        <v/>
      </c>
      <c r="AU138" s="85" t="str">
        <f t="shared" si="66"/>
        <v/>
      </c>
      <c r="AV138" s="30" t="str">
        <f t="shared" si="67"/>
        <v/>
      </c>
      <c r="AW138" s="87" t="str">
        <f t="shared" ca="1" si="68"/>
        <v/>
      </c>
      <c r="AX138" s="27" t="str">
        <f t="shared" ca="1" si="69"/>
        <v/>
      </c>
      <c r="AY138" s="166" t="str">
        <f t="shared" si="70"/>
        <v/>
      </c>
      <c r="AZ138" s="27" t="str">
        <f t="shared" si="71"/>
        <v/>
      </c>
      <c r="BA138" s="174"/>
      <c r="BB138" s="89" t="str">
        <f t="shared" ca="1" si="72"/>
        <v/>
      </c>
      <c r="BC138" s="116" t="str">
        <f t="shared" ca="1" si="73"/>
        <v/>
      </c>
      <c r="BD138" s="117" t="str">
        <f t="shared" ca="1" si="74"/>
        <v/>
      </c>
      <c r="BE138" s="118" t="str">
        <f t="shared" ca="1" si="75"/>
        <v/>
      </c>
      <c r="BG138" s="28" t="str">
        <f t="shared" ca="1" si="57"/>
        <v/>
      </c>
    </row>
    <row r="139" spans="1:59" s="27" customFormat="1" ht="14.25" customHeight="1" x14ac:dyDescent="0.25">
      <c r="A139" s="76" t="str">
        <f t="shared" ca="1" si="58"/>
        <v/>
      </c>
      <c r="B139" s="119"/>
      <c r="C139" s="119"/>
      <c r="D139" s="119" t="s">
        <v>143</v>
      </c>
      <c r="E139" s="119"/>
      <c r="F139" s="119"/>
      <c r="G139" s="119"/>
      <c r="H139" s="119"/>
      <c r="I139" s="119"/>
      <c r="J139" s="119"/>
      <c r="L139" s="120">
        <v>680</v>
      </c>
      <c r="M139" s="213" t="str">
        <f t="shared" si="56"/>
        <v/>
      </c>
      <c r="N139" s="121"/>
      <c r="O139" s="121"/>
      <c r="Y139" s="207"/>
      <c r="Z139" s="91"/>
      <c r="AB139" s="172"/>
      <c r="AC139" s="173"/>
      <c r="AD139" s="91">
        <f t="shared" si="55"/>
        <v>-1</v>
      </c>
      <c r="AE139" s="27">
        <f t="shared" si="55"/>
        <v>-1</v>
      </c>
      <c r="AF139" s="27">
        <f t="shared" si="55"/>
        <v>-1</v>
      </c>
      <c r="AG139" s="91"/>
      <c r="AJ139" s="91"/>
      <c r="AM139" s="207">
        <f t="shared" si="59"/>
        <v>2</v>
      </c>
      <c r="AN139" s="27" t="str">
        <f>IF($AM140&gt;$AM139, IFERROR(MATCH($AM139, $AM140:$AM$146, 0)-1, ROW($AN$146)-ROW()), "")</f>
        <v/>
      </c>
      <c r="AO139" s="91" t="str">
        <f t="shared" ca="1" si="60"/>
        <v/>
      </c>
      <c r="AP139" s="27" t="str">
        <f t="shared" ca="1" si="61"/>
        <v/>
      </c>
      <c r="AQ139" s="87" t="str">
        <f t="shared" ca="1" si="62"/>
        <v/>
      </c>
      <c r="AR139" s="27" t="str">
        <f t="shared" ca="1" si="63"/>
        <v/>
      </c>
      <c r="AS139" s="83" t="str">
        <f t="shared" si="64"/>
        <v/>
      </c>
      <c r="AT139" s="30" t="str">
        <f t="shared" si="65"/>
        <v/>
      </c>
      <c r="AU139" s="85" t="str">
        <f t="shared" si="66"/>
        <v/>
      </c>
      <c r="AV139" s="30" t="str">
        <f t="shared" si="67"/>
        <v/>
      </c>
      <c r="AW139" s="87" t="str">
        <f t="shared" ca="1" si="68"/>
        <v/>
      </c>
      <c r="AX139" s="27" t="str">
        <f t="shared" ca="1" si="69"/>
        <v/>
      </c>
      <c r="AY139" s="166" t="str">
        <f t="shared" si="70"/>
        <v/>
      </c>
      <c r="AZ139" s="27" t="str">
        <f t="shared" si="71"/>
        <v/>
      </c>
      <c r="BA139" s="174"/>
      <c r="BB139" s="89" t="str">
        <f t="shared" ca="1" si="72"/>
        <v/>
      </c>
      <c r="BC139" s="116" t="str">
        <f t="shared" ca="1" si="73"/>
        <v/>
      </c>
      <c r="BD139" s="117" t="str">
        <f t="shared" ca="1" si="74"/>
        <v/>
      </c>
      <c r="BE139" s="118" t="str">
        <f t="shared" ca="1" si="75"/>
        <v/>
      </c>
      <c r="BG139" s="28" t="str">
        <f t="shared" ca="1" si="57"/>
        <v/>
      </c>
    </row>
    <row r="140" spans="1:59" s="27" customFormat="1" ht="14.25" customHeight="1" x14ac:dyDescent="0.25">
      <c r="A140" s="76" t="str">
        <f t="shared" ca="1" si="58"/>
        <v/>
      </c>
      <c r="B140" s="119"/>
      <c r="C140" s="119"/>
      <c r="D140" s="119" t="s">
        <v>144</v>
      </c>
      <c r="E140" s="119"/>
      <c r="F140" s="119"/>
      <c r="G140" s="119"/>
      <c r="H140" s="119"/>
      <c r="I140" s="119"/>
      <c r="J140" s="119"/>
      <c r="L140" s="120" t="s">
        <v>151</v>
      </c>
      <c r="M140" s="213">
        <f t="shared" si="56"/>
        <v>0</v>
      </c>
      <c r="N140" s="121">
        <f>N141-N142</f>
        <v>0</v>
      </c>
      <c r="O140" s="121">
        <f>O141-O142</f>
        <v>0</v>
      </c>
      <c r="Y140" s="207"/>
      <c r="Z140" s="91">
        <v>1</v>
      </c>
      <c r="AB140" s="172">
        <f>N141-N142</f>
        <v>0</v>
      </c>
      <c r="AC140" s="173">
        <f>O141-O142</f>
        <v>0</v>
      </c>
      <c r="AD140" s="91">
        <f t="shared" si="55"/>
        <v>-1</v>
      </c>
      <c r="AE140" s="27">
        <f t="shared" si="55"/>
        <v>-1</v>
      </c>
      <c r="AF140" s="27">
        <f t="shared" si="55"/>
        <v>-1</v>
      </c>
      <c r="AG140" s="91"/>
      <c r="AJ140" s="91"/>
      <c r="AM140" s="207">
        <f t="shared" si="59"/>
        <v>2</v>
      </c>
      <c r="AN140" s="27">
        <f>IF($AM141&gt;$AM140, IFERROR(MATCH($AM140, $AM141:$AM$146, 0)-1, ROW($AN$146)-ROW()), "")</f>
        <v>3</v>
      </c>
      <c r="AO140" s="91" t="str">
        <f t="shared" ca="1" si="60"/>
        <v/>
      </c>
      <c r="AP140" s="27" t="str">
        <f t="shared" ca="1" si="61"/>
        <v/>
      </c>
      <c r="AQ140" s="87" t="str">
        <f t="shared" ca="1" si="62"/>
        <v/>
      </c>
      <c r="AR140" s="27" t="str">
        <f t="shared" ca="1" si="63"/>
        <v/>
      </c>
      <c r="AS140" s="83" t="str">
        <f t="shared" si="64"/>
        <v/>
      </c>
      <c r="AT140" s="30" t="str">
        <f t="shared" si="65"/>
        <v/>
      </c>
      <c r="AU140" s="85" t="str">
        <f t="shared" si="66"/>
        <v/>
      </c>
      <c r="AV140" s="30" t="str">
        <f t="shared" si="67"/>
        <v/>
      </c>
      <c r="AW140" s="87" t="str">
        <f t="shared" ca="1" si="68"/>
        <v/>
      </c>
      <c r="AX140" s="27" t="str">
        <f t="shared" ca="1" si="69"/>
        <v/>
      </c>
      <c r="AY140" s="166" t="str">
        <f t="shared" si="70"/>
        <v/>
      </c>
      <c r="AZ140" s="27" t="str">
        <f t="shared" si="71"/>
        <v/>
      </c>
      <c r="BA140" s="174"/>
      <c r="BB140" s="89" t="str">
        <f t="shared" ca="1" si="72"/>
        <v/>
      </c>
      <c r="BC140" s="116" t="str">
        <f t="shared" ca="1" si="73"/>
        <v/>
      </c>
      <c r="BD140" s="117" t="str">
        <f t="shared" ca="1" si="74"/>
        <v/>
      </c>
      <c r="BE140" s="118" t="str">
        <f t="shared" ca="1" si="75"/>
        <v/>
      </c>
      <c r="BG140" s="28" t="str">
        <f t="shared" ca="1" si="57"/>
        <v/>
      </c>
    </row>
    <row r="141" spans="1:59" s="27" customFormat="1" ht="14.25" customHeight="1" x14ac:dyDescent="0.25">
      <c r="A141" s="76" t="str">
        <f t="shared" ca="1" si="58"/>
        <v/>
      </c>
      <c r="B141" s="119"/>
      <c r="C141" s="119" t="s">
        <v>35</v>
      </c>
      <c r="D141" s="119"/>
      <c r="E141" s="119" t="s">
        <v>145</v>
      </c>
      <c r="F141" s="119"/>
      <c r="G141" s="119"/>
      <c r="H141" s="119"/>
      <c r="I141" s="119"/>
      <c r="J141" s="119"/>
      <c r="L141" s="120" t="s">
        <v>152</v>
      </c>
      <c r="M141" s="213" t="str">
        <f t="shared" si="56"/>
        <v/>
      </c>
      <c r="N141" s="121"/>
      <c r="O141" s="121"/>
      <c r="Y141" s="207"/>
      <c r="Z141" s="91"/>
      <c r="AB141" s="172"/>
      <c r="AC141" s="173"/>
      <c r="AD141" s="91">
        <f t="shared" si="55"/>
        <v>-1</v>
      </c>
      <c r="AE141" s="27">
        <f t="shared" si="55"/>
        <v>-1</v>
      </c>
      <c r="AF141" s="27">
        <f t="shared" si="55"/>
        <v>-1</v>
      </c>
      <c r="AG141" s="91"/>
      <c r="AJ141" s="91"/>
      <c r="AM141" s="207">
        <f t="shared" si="59"/>
        <v>3</v>
      </c>
      <c r="AN141" s="27" t="str">
        <f>IF($AM142&gt;$AM141, IFERROR(MATCH($AM141, $AM142:$AM$146, 0)-1, ROW($AN$146)-ROW()), "")</f>
        <v/>
      </c>
      <c r="AO141" s="91" t="str">
        <f t="shared" ca="1" si="60"/>
        <v/>
      </c>
      <c r="AP141" s="27" t="str">
        <f t="shared" ca="1" si="61"/>
        <v/>
      </c>
      <c r="AQ141" s="87" t="str">
        <f t="shared" ca="1" si="62"/>
        <v/>
      </c>
      <c r="AR141" s="27" t="str">
        <f t="shared" ca="1" si="63"/>
        <v/>
      </c>
      <c r="AS141" s="83" t="str">
        <f t="shared" si="64"/>
        <v/>
      </c>
      <c r="AT141" s="30" t="str">
        <f t="shared" si="65"/>
        <v/>
      </c>
      <c r="AU141" s="85" t="str">
        <f t="shared" si="66"/>
        <v/>
      </c>
      <c r="AV141" s="30" t="str">
        <f t="shared" si="67"/>
        <v/>
      </c>
      <c r="AW141" s="87" t="str">
        <f t="shared" ca="1" si="68"/>
        <v/>
      </c>
      <c r="AX141" s="27" t="str">
        <f t="shared" ca="1" si="69"/>
        <v/>
      </c>
      <c r="AY141" s="166" t="str">
        <f t="shared" si="70"/>
        <v/>
      </c>
      <c r="AZ141" s="27" t="str">
        <f t="shared" si="71"/>
        <v/>
      </c>
      <c r="BA141" s="174"/>
      <c r="BB141" s="89" t="str">
        <f t="shared" ca="1" si="72"/>
        <v/>
      </c>
      <c r="BC141" s="116" t="str">
        <f t="shared" ca="1" si="73"/>
        <v/>
      </c>
      <c r="BD141" s="117" t="str">
        <f t="shared" ca="1" si="74"/>
        <v/>
      </c>
      <c r="BE141" s="118" t="str">
        <f t="shared" ca="1" si="75"/>
        <v/>
      </c>
      <c r="BG141" s="28" t="str">
        <f t="shared" ca="1" si="57"/>
        <v/>
      </c>
    </row>
    <row r="142" spans="1:59" s="27" customFormat="1" ht="14.25" customHeight="1" x14ac:dyDescent="0.25">
      <c r="A142" s="76" t="str">
        <f t="shared" ca="1" si="58"/>
        <v/>
      </c>
      <c r="B142" s="119"/>
      <c r="C142" s="119" t="s">
        <v>35</v>
      </c>
      <c r="D142" s="119"/>
      <c r="E142" s="119" t="s">
        <v>146</v>
      </c>
      <c r="F142" s="119"/>
      <c r="G142" s="119"/>
      <c r="H142" s="119"/>
      <c r="I142" s="119"/>
      <c r="J142" s="119"/>
      <c r="L142" s="120">
        <v>77</v>
      </c>
      <c r="M142" s="213" t="str">
        <f t="shared" si="56"/>
        <v/>
      </c>
      <c r="N142" s="121"/>
      <c r="O142" s="121"/>
      <c r="Y142" s="207"/>
      <c r="Z142" s="91"/>
      <c r="AB142" s="172"/>
      <c r="AC142" s="173"/>
      <c r="AD142" s="91">
        <f t="shared" si="55"/>
        <v>-1</v>
      </c>
      <c r="AE142" s="27">
        <f t="shared" si="55"/>
        <v>-1</v>
      </c>
      <c r="AF142" s="27">
        <f t="shared" si="55"/>
        <v>-1</v>
      </c>
      <c r="AG142" s="91"/>
      <c r="AJ142" s="91"/>
      <c r="AM142" s="207">
        <f t="shared" si="59"/>
        <v>3</v>
      </c>
      <c r="AN142" s="27" t="str">
        <f>IF($AM143&gt;$AM142, IFERROR(MATCH($AM142, $AM143:$AM$146, 0)-1, ROW($AN$146)-ROW()), "")</f>
        <v/>
      </c>
      <c r="AO142" s="91" t="str">
        <f t="shared" ca="1" si="60"/>
        <v/>
      </c>
      <c r="AP142" s="27" t="str">
        <f t="shared" ca="1" si="61"/>
        <v/>
      </c>
      <c r="AQ142" s="87" t="str">
        <f t="shared" ca="1" si="62"/>
        <v/>
      </c>
      <c r="AR142" s="27" t="str">
        <f t="shared" ca="1" si="63"/>
        <v/>
      </c>
      <c r="AS142" s="83" t="str">
        <f t="shared" si="64"/>
        <v/>
      </c>
      <c r="AT142" s="30" t="str">
        <f t="shared" si="65"/>
        <v/>
      </c>
      <c r="AU142" s="85" t="str">
        <f t="shared" si="66"/>
        <v/>
      </c>
      <c r="AV142" s="30" t="str">
        <f t="shared" si="67"/>
        <v/>
      </c>
      <c r="AW142" s="87" t="str">
        <f t="shared" ca="1" si="68"/>
        <v/>
      </c>
      <c r="AX142" s="27" t="str">
        <f t="shared" ca="1" si="69"/>
        <v/>
      </c>
      <c r="AY142" s="166" t="str">
        <f t="shared" si="70"/>
        <v/>
      </c>
      <c r="AZ142" s="27" t="str">
        <f t="shared" si="71"/>
        <v/>
      </c>
      <c r="BA142" s="174"/>
      <c r="BB142" s="89" t="str">
        <f t="shared" ca="1" si="72"/>
        <v/>
      </c>
      <c r="BC142" s="116" t="str">
        <f t="shared" ca="1" si="73"/>
        <v/>
      </c>
      <c r="BD142" s="117" t="str">
        <f t="shared" ca="1" si="74"/>
        <v/>
      </c>
      <c r="BE142" s="118" t="str">
        <f t="shared" ca="1" si="75"/>
        <v/>
      </c>
      <c r="BG142" s="28" t="str">
        <f t="shared" ca="1" si="57"/>
        <v/>
      </c>
    </row>
    <row r="143" spans="1:59" s="27" customFormat="1" ht="14.25" customHeight="1" x14ac:dyDescent="0.25">
      <c r="A143" s="76" t="str">
        <f t="shared" ca="1" si="58"/>
        <v/>
      </c>
      <c r="B143" s="119"/>
      <c r="C143" s="119" t="s">
        <v>147</v>
      </c>
      <c r="D143" s="119"/>
      <c r="E143" s="119"/>
      <c r="F143" s="119"/>
      <c r="G143" s="119"/>
      <c r="H143" s="119"/>
      <c r="I143" s="119"/>
      <c r="J143" s="119"/>
      <c r="L143" s="120">
        <v>9904</v>
      </c>
      <c r="M143" s="213">
        <f t="shared" si="56"/>
        <v>0</v>
      </c>
      <c r="N143" s="121">
        <f>N137+N138-N139-N140</f>
        <v>0</v>
      </c>
      <c r="O143" s="121">
        <f>O137+O138-O139-O140</f>
        <v>0</v>
      </c>
      <c r="Y143" s="207"/>
      <c r="Z143" s="91">
        <v>1</v>
      </c>
      <c r="AB143" s="172">
        <f>N137+N138-N139-N140</f>
        <v>0</v>
      </c>
      <c r="AC143" s="173">
        <f>O137+O138-O139-O140</f>
        <v>0</v>
      </c>
      <c r="AD143" s="91">
        <f t="shared" si="55"/>
        <v>-1</v>
      </c>
      <c r="AE143" s="27">
        <f t="shared" si="55"/>
        <v>-1</v>
      </c>
      <c r="AF143" s="27">
        <f t="shared" si="55"/>
        <v>-1</v>
      </c>
      <c r="AG143" s="91"/>
      <c r="AJ143" s="91"/>
      <c r="AM143" s="207">
        <f t="shared" si="59"/>
        <v>1</v>
      </c>
      <c r="AN143" s="27">
        <f>IF($AM144&gt;$AM143, IFERROR(MATCH($AM143, $AM144:$AM$146, 0)-1, ROW($AN$146)-ROW()), "")</f>
        <v>2</v>
      </c>
      <c r="AO143" s="91" t="str">
        <f t="shared" ca="1" si="60"/>
        <v/>
      </c>
      <c r="AP143" s="27" t="str">
        <f t="shared" ca="1" si="61"/>
        <v/>
      </c>
      <c r="AQ143" s="87" t="str">
        <f t="shared" ca="1" si="62"/>
        <v/>
      </c>
      <c r="AR143" s="27" t="str">
        <f t="shared" ca="1" si="63"/>
        <v/>
      </c>
      <c r="AS143" s="83" t="str">
        <f t="shared" si="64"/>
        <v/>
      </c>
      <c r="AT143" s="30" t="str">
        <f t="shared" si="65"/>
        <v/>
      </c>
      <c r="AU143" s="85" t="str">
        <f t="shared" si="66"/>
        <v/>
      </c>
      <c r="AV143" s="30" t="str">
        <f t="shared" si="67"/>
        <v/>
      </c>
      <c r="AW143" s="87" t="str">
        <f t="shared" ca="1" si="68"/>
        <v/>
      </c>
      <c r="AX143" s="27" t="str">
        <f t="shared" ca="1" si="69"/>
        <v/>
      </c>
      <c r="AY143" s="166" t="str">
        <f t="shared" si="70"/>
        <v/>
      </c>
      <c r="AZ143" s="27" t="str">
        <f t="shared" si="71"/>
        <v/>
      </c>
      <c r="BA143" s="174"/>
      <c r="BB143" s="89" t="str">
        <f t="shared" ca="1" si="72"/>
        <v/>
      </c>
      <c r="BC143" s="116" t="str">
        <f t="shared" ca="1" si="73"/>
        <v/>
      </c>
      <c r="BD143" s="117" t="str">
        <f t="shared" ca="1" si="74"/>
        <v/>
      </c>
      <c r="BE143" s="118" t="str">
        <f t="shared" ca="1" si="75"/>
        <v/>
      </c>
      <c r="BG143" s="28" t="str">
        <f t="shared" ca="1" si="57"/>
        <v/>
      </c>
    </row>
    <row r="144" spans="1:59" s="27" customFormat="1" ht="14.25" customHeight="1" x14ac:dyDescent="0.25">
      <c r="A144" s="76" t="str">
        <f t="shared" ca="1" si="58"/>
        <v/>
      </c>
      <c r="B144" s="119"/>
      <c r="C144" s="119"/>
      <c r="D144" s="119" t="s">
        <v>148</v>
      </c>
      <c r="E144" s="119"/>
      <c r="F144" s="119"/>
      <c r="G144" s="119"/>
      <c r="H144" s="119"/>
      <c r="I144" s="119"/>
      <c r="J144" s="119"/>
      <c r="L144" s="120">
        <v>789</v>
      </c>
      <c r="M144" s="213" t="str">
        <f t="shared" si="56"/>
        <v/>
      </c>
      <c r="N144" s="121"/>
      <c r="O144" s="121"/>
      <c r="Y144" s="207"/>
      <c r="Z144" s="91"/>
      <c r="AB144" s="172"/>
      <c r="AC144" s="173"/>
      <c r="AD144" s="91">
        <f t="shared" si="55"/>
        <v>-1</v>
      </c>
      <c r="AE144" s="27">
        <f t="shared" si="55"/>
        <v>-1</v>
      </c>
      <c r="AF144" s="27">
        <f t="shared" si="55"/>
        <v>-1</v>
      </c>
      <c r="AG144" s="91"/>
      <c r="AJ144" s="91"/>
      <c r="AK144" s="27" t="str" cm="1">
        <f t="array" ref="AK144">IF(Structuur_werking&lt;&gt;"", IF(N144&lt;&gt;0, "| Veld '"&amp;AK$4&amp;ROW()&amp;"': Let erop dat deze rekening niet bedoeld is voor resultaatsverwerking.  ", ""), "")</f>
        <v/>
      </c>
      <c r="AL144" s="27" t="str" cm="1">
        <f t="array" ref="AL144">IF(Structuur_werking=Structuur_werking_dubbel, IF(O144&lt;&gt;0, "| Veld '"&amp;AL$4&amp;ROW()&amp;"': Let erop dat deze rekening niet bedoeld is voor resultaatsverwerking.  ", ""), "")</f>
        <v/>
      </c>
      <c r="AM144" s="207">
        <f t="shared" si="59"/>
        <v>2</v>
      </c>
      <c r="AN144" s="27" t="str">
        <f>IF($AM145&gt;$AM144, IFERROR(MATCH($AM144, $AM145:$AM$146, 0)-1, ROW($AN$146)-ROW()), "")</f>
        <v/>
      </c>
      <c r="AO144" s="91" t="str">
        <f t="shared" ca="1" si="60"/>
        <v/>
      </c>
      <c r="AP144" s="27" t="str">
        <f t="shared" ca="1" si="61"/>
        <v/>
      </c>
      <c r="AQ144" s="87" t="str">
        <f t="shared" ca="1" si="62"/>
        <v/>
      </c>
      <c r="AR144" s="27" t="str">
        <f t="shared" ca="1" si="63"/>
        <v/>
      </c>
      <c r="AS144" s="83" t="str">
        <f t="shared" si="64"/>
        <v/>
      </c>
      <c r="AT144" s="30" t="str">
        <f t="shared" si="65"/>
        <v/>
      </c>
      <c r="AU144" s="85" t="str">
        <f t="shared" si="66"/>
        <v/>
      </c>
      <c r="AV144" s="30" t="str">
        <f t="shared" si="67"/>
        <v/>
      </c>
      <c r="AW144" s="87" t="str">
        <f t="shared" ca="1" si="68"/>
        <v/>
      </c>
      <c r="AX144" s="27" t="str">
        <f t="shared" ca="1" si="69"/>
        <v/>
      </c>
      <c r="AY144" s="166" t="str">
        <f t="shared" si="70"/>
        <v/>
      </c>
      <c r="AZ144" s="27" t="str">
        <f t="shared" si="71"/>
        <v/>
      </c>
      <c r="BA144" s="174"/>
      <c r="BB144" s="89" t="str">
        <f t="shared" ca="1" si="72"/>
        <v/>
      </c>
      <c r="BC144" s="116" t="str">
        <f t="shared" ca="1" si="73"/>
        <v/>
      </c>
      <c r="BD144" s="117" t="str">
        <f t="shared" ca="1" si="74"/>
        <v/>
      </c>
      <c r="BE144" s="118" t="str">
        <f t="shared" ca="1" si="75"/>
        <v/>
      </c>
      <c r="BG144" s="28" t="str">
        <f t="shared" ca="1" si="57"/>
        <v/>
      </c>
    </row>
    <row r="145" spans="1:59" s="27" customFormat="1" ht="14.25" customHeight="1" x14ac:dyDescent="0.25">
      <c r="A145" s="76" t="str">
        <f t="shared" ca="1" si="58"/>
        <v/>
      </c>
      <c r="B145" s="119"/>
      <c r="C145" s="119"/>
      <c r="D145" s="119" t="s">
        <v>149</v>
      </c>
      <c r="E145" s="119"/>
      <c r="F145" s="119"/>
      <c r="G145" s="119"/>
      <c r="H145" s="119"/>
      <c r="I145" s="119"/>
      <c r="J145" s="119"/>
      <c r="L145" s="120">
        <v>689</v>
      </c>
      <c r="M145" s="213" t="str">
        <f t="shared" si="56"/>
        <v/>
      </c>
      <c r="N145" s="121"/>
      <c r="O145" s="121"/>
      <c r="Y145" s="207"/>
      <c r="Z145" s="91"/>
      <c r="AB145" s="172"/>
      <c r="AC145" s="173"/>
      <c r="AD145" s="91">
        <f t="shared" si="55"/>
        <v>-1</v>
      </c>
      <c r="AE145" s="27">
        <f t="shared" si="55"/>
        <v>-1</v>
      </c>
      <c r="AF145" s="27">
        <f t="shared" si="55"/>
        <v>-1</v>
      </c>
      <c r="AG145" s="91"/>
      <c r="AJ145" s="91"/>
      <c r="AK145" s="27" t="str" cm="1">
        <f t="array" ref="AK145">IF(Structuur_werking&lt;&gt;"", IF(N145&lt;&gt;0, "| Veld '"&amp;AK$4&amp;ROW()&amp;"': Let erop dat deze rekening niet bedoeld is voor resultaatsverwerking.  ", ""), "")</f>
        <v/>
      </c>
      <c r="AL145" s="27" t="str" cm="1">
        <f t="array" ref="AL145">IF(Structuur_werking=Structuur_werking_dubbel, IF(O145&lt;&gt;0, "| Veld '"&amp;AL$4&amp;ROW()&amp;"': Let erop dat deze rekening niet bedoeld is voor resultaatsverwerking.  ", ""), "")</f>
        <v/>
      </c>
      <c r="AM145" s="207">
        <f t="shared" si="59"/>
        <v>2</v>
      </c>
      <c r="AN145" s="27" t="str">
        <f>IF($AM146&gt;$AM145, IFERROR(MATCH($AM145, $AM146:$AM$146, 0)-1, ROW($AN$146)-ROW()), "")</f>
        <v/>
      </c>
      <c r="AO145" s="91" t="str">
        <f t="shared" ca="1" si="60"/>
        <v/>
      </c>
      <c r="AP145" s="27" t="str">
        <f t="shared" ca="1" si="61"/>
        <v/>
      </c>
      <c r="AQ145" s="87" t="str">
        <f t="shared" ca="1" si="62"/>
        <v/>
      </c>
      <c r="AR145" s="27" t="str">
        <f t="shared" ca="1" si="63"/>
        <v/>
      </c>
      <c r="AS145" s="83" t="str">
        <f t="shared" si="64"/>
        <v/>
      </c>
      <c r="AT145" s="30" t="str">
        <f t="shared" si="65"/>
        <v/>
      </c>
      <c r="AU145" s="85" t="str">
        <f t="shared" si="66"/>
        <v/>
      </c>
      <c r="AV145" s="30" t="str">
        <f t="shared" si="67"/>
        <v/>
      </c>
      <c r="AW145" s="87" t="str">
        <f t="shared" ca="1" si="68"/>
        <v/>
      </c>
      <c r="AX145" s="27" t="str">
        <f t="shared" ca="1" si="69"/>
        <v/>
      </c>
      <c r="AY145" s="166" t="str">
        <f t="shared" si="70"/>
        <v/>
      </c>
      <c r="AZ145" s="27" t="str">
        <f t="shared" si="71"/>
        <v/>
      </c>
      <c r="BA145" s="174"/>
      <c r="BB145" s="89" t="str">
        <f t="shared" ca="1" si="72"/>
        <v/>
      </c>
      <c r="BC145" s="116" t="str">
        <f t="shared" ca="1" si="73"/>
        <v/>
      </c>
      <c r="BD145" s="117" t="str">
        <f t="shared" ca="1" si="74"/>
        <v/>
      </c>
      <c r="BE145" s="118" t="str">
        <f t="shared" ca="1" si="75"/>
        <v/>
      </c>
      <c r="BG145" s="28" t="str">
        <f t="shared" ca="1" si="57"/>
        <v/>
      </c>
    </row>
    <row r="146" spans="1:59" s="27" customFormat="1" ht="14.25" customHeight="1" x14ac:dyDescent="0.25">
      <c r="A146" s="76" t="str">
        <f t="shared" ca="1" si="58"/>
        <v/>
      </c>
      <c r="B146" s="119"/>
      <c r="C146" s="119" t="s">
        <v>150</v>
      </c>
      <c r="D146" s="119"/>
      <c r="E146" s="119"/>
      <c r="F146" s="119"/>
      <c r="G146" s="119"/>
      <c r="H146" s="119"/>
      <c r="I146" s="119"/>
      <c r="J146" s="119"/>
      <c r="L146" s="120">
        <v>9905</v>
      </c>
      <c r="M146" s="213">
        <f t="shared" si="56"/>
        <v>0</v>
      </c>
      <c r="N146" s="121">
        <f>N143+N144-N145</f>
        <v>0</v>
      </c>
      <c r="O146" s="121">
        <f>O143+O144-O145</f>
        <v>0</v>
      </c>
      <c r="Y146" s="207"/>
      <c r="Z146" s="91">
        <v>1</v>
      </c>
      <c r="AB146" s="172">
        <f>N143+N144-N145</f>
        <v>0</v>
      </c>
      <c r="AC146" s="173">
        <f>O143+O144-O145</f>
        <v>0</v>
      </c>
      <c r="AD146" s="91">
        <f t="shared" si="55"/>
        <v>-1</v>
      </c>
      <c r="AE146" s="27">
        <f t="shared" si="55"/>
        <v>-1</v>
      </c>
      <c r="AF146" s="27">
        <f t="shared" si="55"/>
        <v>-1</v>
      </c>
      <c r="AG146" s="172"/>
      <c r="AH146" s="173"/>
      <c r="AI146" s="173"/>
      <c r="AJ146" s="172"/>
      <c r="AK146" s="173"/>
      <c r="AL146" s="173"/>
      <c r="AM146" s="207">
        <f t="shared" si="59"/>
        <v>1</v>
      </c>
      <c r="AN146" s="27" t="str">
        <f>IF($AM147&gt;$AM146, IFERROR(MATCH($AM146, $AM$146:$AM147, 0)-1, ROW($AN$146)-ROW()), "")</f>
        <v/>
      </c>
      <c r="AO146" s="91" t="str">
        <f t="shared" ca="1" si="60"/>
        <v/>
      </c>
      <c r="AP146" s="27" t="str">
        <f t="shared" ca="1" si="61"/>
        <v/>
      </c>
      <c r="AQ146" s="87" t="str">
        <f t="shared" ca="1" si="62"/>
        <v/>
      </c>
      <c r="AR146" s="27" t="str">
        <f t="shared" ca="1" si="63"/>
        <v/>
      </c>
      <c r="AS146" s="83" t="str">
        <f t="shared" si="64"/>
        <v/>
      </c>
      <c r="AT146" s="30" t="str">
        <f t="shared" si="65"/>
        <v/>
      </c>
      <c r="AU146" s="85" t="str">
        <f t="shared" si="66"/>
        <v/>
      </c>
      <c r="AV146" s="30" t="str">
        <f t="shared" si="67"/>
        <v/>
      </c>
      <c r="AW146" s="87" t="str">
        <f t="shared" ca="1" si="68"/>
        <v/>
      </c>
      <c r="AX146" s="27" t="str">
        <f t="shared" ca="1" si="69"/>
        <v/>
      </c>
      <c r="AY146" s="166" t="str">
        <f t="shared" si="70"/>
        <v/>
      </c>
      <c r="AZ146" s="27" t="str">
        <f t="shared" si="71"/>
        <v/>
      </c>
      <c r="BA146" s="174"/>
      <c r="BB146" s="89" t="str">
        <f t="shared" ca="1" si="72"/>
        <v/>
      </c>
      <c r="BC146" s="116" t="str">
        <f t="shared" ca="1" si="73"/>
        <v/>
      </c>
      <c r="BD146" s="117" t="str">
        <f t="shared" ca="1" si="74"/>
        <v/>
      </c>
      <c r="BE146" s="118" t="str">
        <f t="shared" ca="1" si="75"/>
        <v/>
      </c>
      <c r="BG146" s="28" t="str">
        <f t="shared" ca="1" si="57"/>
        <v/>
      </c>
    </row>
    <row r="147" spans="1:59" ht="14.65" customHeight="1" x14ac:dyDescent="0.2">
      <c r="A147" s="32"/>
      <c r="B147" s="42"/>
      <c r="C147" s="32"/>
      <c r="D147" s="42"/>
      <c r="E147" s="32"/>
      <c r="F147" s="42"/>
      <c r="G147" s="32"/>
      <c r="H147" s="42"/>
      <c r="I147" s="32"/>
      <c r="J147" s="42"/>
      <c r="K147" s="32"/>
      <c r="L147" s="42"/>
      <c r="M147" s="32"/>
      <c r="N147" s="32"/>
      <c r="O147" s="42"/>
      <c r="P147" s="32"/>
      <c r="Q147" s="42"/>
      <c r="R147" s="32"/>
      <c r="S147" s="42"/>
      <c r="T147" s="32"/>
      <c r="U147" s="42"/>
      <c r="V147" s="32"/>
      <c r="W147" s="42"/>
      <c r="X147" s="32"/>
      <c r="Y147" s="124"/>
      <c r="Z147" s="124"/>
      <c r="AA147" s="124"/>
      <c r="AB147" s="124"/>
      <c r="AC147" s="124"/>
      <c r="AD147" s="124"/>
      <c r="AE147" s="124"/>
      <c r="AF147" s="124"/>
      <c r="AG147" s="124"/>
      <c r="AH147" s="124"/>
      <c r="AI147" s="124"/>
      <c r="AJ147" s="124"/>
      <c r="AK147" s="124"/>
      <c r="AL147" s="124"/>
      <c r="AM147" s="124"/>
      <c r="AN147" s="124"/>
      <c r="AO147" s="124"/>
      <c r="AP147" s="124"/>
      <c r="AQ147" s="124"/>
      <c r="AR147" s="124"/>
      <c r="AS147" s="125"/>
      <c r="AT147" s="125"/>
      <c r="AU147" s="125"/>
      <c r="AV147" s="125"/>
      <c r="AW147" s="124"/>
      <c r="AX147" s="124"/>
      <c r="AY147" s="124"/>
      <c r="AZ147" s="124"/>
      <c r="BA147" s="124"/>
      <c r="BB147" s="124"/>
      <c r="BC147" s="124"/>
      <c r="BD147" s="124"/>
      <c r="BE147" s="124"/>
      <c r="BF147" s="124" t="s">
        <v>13</v>
      </c>
      <c r="BG147" s="126"/>
    </row>
    <row r="148" spans="1:59" ht="14.65" customHeight="1" x14ac:dyDescent="0.2">
      <c r="B148" s="25"/>
      <c r="C148" s="25"/>
      <c r="D148" s="25"/>
      <c r="E148" s="25"/>
      <c r="F148" s="25"/>
      <c r="G148" s="25"/>
      <c r="H148" s="25"/>
      <c r="I148" s="25"/>
      <c r="J148" s="25"/>
      <c r="L148" s="25"/>
      <c r="M148" s="25"/>
      <c r="N148" s="25"/>
      <c r="O148" s="25"/>
      <c r="Y148" s="25">
        <f>SUM(Y5:Y146)</f>
        <v>2</v>
      </c>
      <c r="AD148" s="25">
        <f>SUMIF(AD5:AD146, 1)</f>
        <v>0</v>
      </c>
      <c r="AE148" s="25">
        <f>SUMIF(AE5:AE146, 1)</f>
        <v>0</v>
      </c>
      <c r="AF148" s="25">
        <f>SUMIF(AF5:AF146, 1)</f>
        <v>0</v>
      </c>
      <c r="AG148" s="25" cm="1">
        <f t="array" ref="AG148">SUMPRODUCT(--((AG5:AG146)&lt;&gt;""))</f>
        <v>0</v>
      </c>
      <c r="AH148" s="25" cm="1">
        <f t="array" ref="AH148">SUMPRODUCT(--((AH5:AH146)&lt;&gt;""))</f>
        <v>0</v>
      </c>
      <c r="AI148" s="25" cm="1">
        <f t="array" ref="AI148">SUMPRODUCT(--((AI5:AI146)&lt;&gt;""))</f>
        <v>0</v>
      </c>
      <c r="AS148" s="25">
        <f>COUNTA(AS5:AS146)-COUNTBLANK(AS5:AS146)</f>
        <v>0</v>
      </c>
      <c r="AT148" s="25">
        <f>COUNTA(AT5:AT146)-COUNTBLANK(AT5:AT146)</f>
        <v>0</v>
      </c>
      <c r="AU148" s="25"/>
      <c r="AV148" s="25"/>
      <c r="AW148" s="25">
        <f ca="1">COUNTA(AW5:AW146)-COUNTBLANK(AW5:AW146)</f>
        <v>0</v>
      </c>
      <c r="AX148" s="25">
        <f ca="1">COUNTA(AX5:AX146)-COUNTBLANK(AX5:AX146)</f>
        <v>0</v>
      </c>
      <c r="AY148" s="25">
        <f>COUNTA(AY5:AY146)-COUNTBLANK(AY5:AY146)</f>
        <v>0</v>
      </c>
      <c r="AZ148" s="25">
        <f>COUNTA(AZ5:AZ146)-COUNTBLANK(AZ5:AZ146)</f>
        <v>0</v>
      </c>
    </row>
    <row r="149" spans="1:59" ht="14.65" customHeight="1" x14ac:dyDescent="0.2">
      <c r="C149" s="92" t="s">
        <v>134</v>
      </c>
    </row>
    <row r="150" spans="1:59" ht="14.65" customHeight="1" x14ac:dyDescent="0.2">
      <c r="C150" s="92" t="s">
        <v>135</v>
      </c>
    </row>
  </sheetData>
  <sheetProtection algorithmName="SHA-512" hashValue="jYN+ALpUYR772/UJe1hxdIwfLwJEEadQ4dHfJ1fufk43weBSw3Pdg1D52iF5vn2iK/l3zWIuSaNg/F/qCt5N0Q==" saltValue="nETooEy5zkrjkwTiebQtQQ==" spinCount="100000" sheet="1" objects="1" scenarios="1" selectLockedCells="1"/>
  <mergeCells count="5">
    <mergeCell ref="B2:J3"/>
    <mergeCell ref="M2:O2"/>
    <mergeCell ref="E110:K110"/>
    <mergeCell ref="D119:K119"/>
    <mergeCell ref="E134:K134"/>
  </mergeCells>
  <conditionalFormatting sqref="B5:W146">
    <cfRule type="expression" dxfId="40" priority="18">
      <formula>$AM5=1</formula>
    </cfRule>
  </conditionalFormatting>
  <conditionalFormatting sqref="C5:V146">
    <cfRule type="expression" dxfId="39" priority="19">
      <formula>$AM5=2</formula>
    </cfRule>
  </conditionalFormatting>
  <conditionalFormatting sqref="D5:U146">
    <cfRule type="expression" dxfId="38" priority="20">
      <formula>$AM5=3</formula>
    </cfRule>
  </conditionalFormatting>
  <conditionalFormatting sqref="E5:T146">
    <cfRule type="expression" dxfId="37" priority="21">
      <formula>$AM5=4</formula>
    </cfRule>
  </conditionalFormatting>
  <conditionalFormatting sqref="F5:S146">
    <cfRule type="expression" dxfId="36" priority="22">
      <formula>$AM5=5</formula>
    </cfRule>
  </conditionalFormatting>
  <conditionalFormatting sqref="G5:R146">
    <cfRule type="expression" dxfId="35" priority="23">
      <formula>$AM5=6</formula>
    </cfRule>
  </conditionalFormatting>
  <conditionalFormatting sqref="H5:Q146">
    <cfRule type="expression" dxfId="34" priority="24">
      <formula>$AM5=7</formula>
    </cfRule>
  </conditionalFormatting>
  <conditionalFormatting sqref="I5:P146">
    <cfRule type="expression" dxfId="33" priority="25">
      <formula>$AM5=8</formula>
    </cfRule>
  </conditionalFormatting>
  <conditionalFormatting sqref="M2:O2">
    <cfRule type="expression" dxfId="32" priority="2">
      <formula>Structuur_werking=""</formula>
    </cfRule>
  </conditionalFormatting>
  <conditionalFormatting sqref="M5:O146">
    <cfRule type="expression" dxfId="31" priority="7">
      <formula>AD5=-1</formula>
    </cfRule>
    <cfRule type="expression" dxfId="30" priority="8">
      <formula>AG5&lt;&gt;""</formula>
    </cfRule>
    <cfRule type="expression" dxfId="29" priority="12">
      <formula>AJ5&lt;&gt;""</formula>
    </cfRule>
    <cfRule type="expression" dxfId="28" priority="15">
      <formula>AND(NOT(_xlfn.ISFORMULA(M5)), AD5&lt;&gt;-1)</formula>
    </cfRule>
  </conditionalFormatting>
  <conditionalFormatting sqref="N5:O146">
    <cfRule type="expression" dxfId="27" priority="9">
      <formula>AY5&lt;&gt;""</formula>
    </cfRule>
    <cfRule type="expression" dxfId="26" priority="10">
      <formula>AW5&lt;&gt;""</formula>
    </cfRule>
    <cfRule type="expression" dxfId="25" priority="11">
      <formula>AS5&lt;&gt;""</formula>
    </cfRule>
    <cfRule type="expression" dxfId="24" priority="13">
      <formula>BC5&lt;&gt;""</formula>
    </cfRule>
    <cfRule type="expression" dxfId="23" priority="14">
      <formula>AE5=1</formula>
    </cfRule>
  </conditionalFormatting>
  <conditionalFormatting sqref="Y5:AL146">
    <cfRule type="expression" dxfId="22" priority="5">
      <formula>_xlfn.ISFORMULA(Y5)</formula>
    </cfRule>
    <cfRule type="expression" dxfId="21" priority="6">
      <formula>OR(_xlfn.ISFORMULA(Y5), Y5&lt;&gt;"")</formula>
    </cfRule>
  </conditionalFormatting>
  <conditionalFormatting sqref="AD3:AF3">
    <cfRule type="expression" dxfId="20" priority="3">
      <formula>_xlfn.ISFORMULA(AD3)</formula>
    </cfRule>
    <cfRule type="expression" dxfId="19" priority="4">
      <formula>AD3&lt;&gt;""</formula>
    </cfRule>
  </conditionalFormatting>
  <conditionalFormatting sqref="BG2:BP2">
    <cfRule type="expression" dxfId="18" priority="1">
      <formula>Structuur_werking&lt;&gt;""</formula>
    </cfRule>
  </conditionalFormatting>
  <conditionalFormatting sqref="BG5:CG146">
    <cfRule type="expression" dxfId="17" priority="16">
      <formula>$BB5&lt;&gt;""</formula>
    </cfRule>
    <cfRule type="expression" dxfId="16" priority="17">
      <formula>$BG5&lt;&gt;""</formula>
    </cfRule>
  </conditionalFormatting>
  <pageMargins left="0.70866141732283472" right="0.70866141732283472" top="0.74803149606299213" bottom="0.74803149606299213" header="0.31496062992125984" footer="0.31496062992125984"/>
  <pageSetup paperSize="9" scale="55" fitToHeight="0" orientation="portrait" r:id="rId1"/>
  <headerFooter>
    <oddHeader>&amp;L&amp;G&amp;R&amp;A</oddHeader>
    <oddFooter>Pagina &amp;P van &amp;N</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B7345-F383-40F5-8B8D-9ADC33EEC7BC}">
  <sheetPr codeName="Blad9">
    <pageSetUpPr fitToPage="1"/>
  </sheetPr>
  <dimension ref="A1:BL506"/>
  <sheetViews>
    <sheetView showGridLines="0" zoomScaleNormal="100" zoomScaleSheetLayoutView="100" workbookViewId="0">
      <pane xSplit="1" ySplit="4" topLeftCell="B5" activePane="bottomRight" state="frozen"/>
      <selection pane="topRight" activeCell="B1" sqref="B1"/>
      <selection pane="bottomLeft" activeCell="A5" sqref="A5"/>
      <selection pane="bottomRight"/>
    </sheetView>
  </sheetViews>
  <sheetFormatPr defaultColWidth="8.7109375" defaultRowHeight="15" x14ac:dyDescent="0.25"/>
  <cols>
    <col min="1" max="1" width="2.42578125" style="198" customWidth="1"/>
    <col min="2" max="2" width="6.42578125" customWidth="1"/>
    <col min="3" max="3" width="20.7109375" customWidth="1"/>
    <col min="4" max="4" width="8" customWidth="1"/>
    <col min="5" max="9" width="19.5703125" customWidth="1"/>
    <col min="10" max="10" width="8.7109375" style="29" hidden="1" customWidth="1"/>
    <col min="11" max="37" width="8.7109375" hidden="1" customWidth="1"/>
    <col min="38" max="38" width="2.42578125" style="25" customWidth="1"/>
  </cols>
  <sheetData>
    <row r="1" spans="1:64" ht="24" customHeight="1" x14ac:dyDescent="0.25">
      <c r="A1" s="177"/>
      <c r="J1" s="98" t="str">
        <f>IF(J4&lt;&gt;1, IF(AJ506=1, AJ506&amp;" rij bevat nog foutmeldingen. Controleer het blad.", IF(AJ506&gt;1, AJ506&amp;" rijen bevatten nog foutmeldingen. Controleer het blad.", "")), "Vul de onderstaande tabel in.")</f>
        <v>Vul de onderstaande tabel in.</v>
      </c>
      <c r="AL1" s="178"/>
    </row>
    <row r="2" spans="1:64" s="1" customFormat="1" ht="9.6" customHeight="1" x14ac:dyDescent="0.25">
      <c r="A2" s="179"/>
      <c r="B2" s="254" t="str">
        <f>"PERSONEEL IN HET JAAR "&amp;Datum_werkingsjaar</f>
        <v>PERSONEEL IN HET JAAR 2024</v>
      </c>
      <c r="C2" s="254"/>
      <c r="D2" s="254"/>
      <c r="E2" s="254"/>
      <c r="F2" s="199"/>
      <c r="G2" s="50"/>
      <c r="H2" s="50"/>
      <c r="I2" s="50"/>
      <c r="J2" s="29"/>
      <c r="AL2" s="178"/>
    </row>
    <row r="3" spans="1:64" s="1" customFormat="1" ht="14.1" customHeight="1" x14ac:dyDescent="0.25">
      <c r="B3" s="254"/>
      <c r="C3" s="254"/>
      <c r="D3" s="254"/>
      <c r="E3" s="254"/>
      <c r="F3" s="199"/>
      <c r="G3" s="180"/>
      <c r="H3" s="180"/>
      <c r="I3" s="180"/>
      <c r="J3" s="29" t="s">
        <v>340</v>
      </c>
      <c r="K3" t="s">
        <v>341</v>
      </c>
      <c r="L3" s="77" t="s">
        <v>342</v>
      </c>
      <c r="M3"/>
      <c r="O3"/>
      <c r="P3"/>
      <c r="Q3"/>
      <c r="R3"/>
      <c r="S3" s="77" t="s">
        <v>14</v>
      </c>
      <c r="T3"/>
      <c r="V3"/>
      <c r="W3"/>
      <c r="X3"/>
      <c r="Y3"/>
      <c r="Z3"/>
      <c r="AA3" s="77" t="s">
        <v>343</v>
      </c>
      <c r="AB3"/>
      <c r="AH3" t="s">
        <v>344</v>
      </c>
      <c r="AI3" t="s">
        <v>345</v>
      </c>
      <c r="AK3"/>
      <c r="AL3" s="178"/>
    </row>
    <row r="4" spans="1:64" s="183" customFormat="1" ht="14.65" customHeight="1" x14ac:dyDescent="0.2">
      <c r="A4" s="181"/>
      <c r="B4" s="75" t="s">
        <v>429</v>
      </c>
      <c r="C4" s="75" t="s">
        <v>395</v>
      </c>
      <c r="D4" s="75" t="s">
        <v>394</v>
      </c>
      <c r="E4" s="75" t="s">
        <v>346</v>
      </c>
      <c r="F4" s="75" t="s">
        <v>347</v>
      </c>
      <c r="G4" s="75" t="s">
        <v>348</v>
      </c>
      <c r="H4" s="75" t="s">
        <v>349</v>
      </c>
      <c r="I4" s="75" t="s">
        <v>368</v>
      </c>
      <c r="J4" s="182">
        <f>IF(SUM(K5:K453)&lt;&gt;0, 0, 1)</f>
        <v>1</v>
      </c>
      <c r="L4" s="184" t="str">
        <f t="shared" ref="L4:R4" si="0">SUBSTITUTE(ADDRESS(1, COLUMN(C5), 4, 1), "1", "")</f>
        <v>C</v>
      </c>
      <c r="M4" s="183" t="str">
        <f t="shared" si="0"/>
        <v>D</v>
      </c>
      <c r="N4" s="183" t="str">
        <f t="shared" si="0"/>
        <v>E</v>
      </c>
      <c r="O4" s="183" t="str">
        <f t="shared" si="0"/>
        <v>F</v>
      </c>
      <c r="P4" s="183" t="str">
        <f t="shared" si="0"/>
        <v>G</v>
      </c>
      <c r="Q4" s="183" t="str">
        <f t="shared" si="0"/>
        <v>H</v>
      </c>
      <c r="R4" s="183" t="str">
        <f t="shared" si="0"/>
        <v>I</v>
      </c>
      <c r="S4" s="184" t="str">
        <f t="shared" ref="S4:Y4" si="1">SUBSTITUTE(ADDRESS(1, COLUMN(C5), 4, 1), "1", "")</f>
        <v>C</v>
      </c>
      <c r="T4" s="183" t="str">
        <f t="shared" si="1"/>
        <v>D</v>
      </c>
      <c r="U4" s="183" t="str">
        <f t="shared" si="1"/>
        <v>E</v>
      </c>
      <c r="V4" s="183" t="str">
        <f t="shared" si="1"/>
        <v>F</v>
      </c>
      <c r="W4" s="183" t="str">
        <f t="shared" si="1"/>
        <v>G</v>
      </c>
      <c r="X4" s="183" t="str">
        <f t="shared" si="1"/>
        <v>H</v>
      </c>
      <c r="Y4" s="183" t="str">
        <f t="shared" si="1"/>
        <v>I</v>
      </c>
      <c r="Z4" s="185" t="s">
        <v>42</v>
      </c>
      <c r="AA4" s="183" t="str">
        <f t="shared" ref="AA4:AG4" si="2">SUBSTITUTE(ADDRESS(1, COLUMN(C5), 4, 1), "1", "")</f>
        <v>C</v>
      </c>
      <c r="AB4" s="183" t="str">
        <f t="shared" si="2"/>
        <v>D</v>
      </c>
      <c r="AC4" s="183" t="str">
        <f t="shared" si="2"/>
        <v>E</v>
      </c>
      <c r="AD4" s="183" t="str">
        <f t="shared" si="2"/>
        <v>F</v>
      </c>
      <c r="AE4" s="183" t="str">
        <f t="shared" si="2"/>
        <v>G</v>
      </c>
      <c r="AF4" s="183" t="str">
        <f t="shared" si="2"/>
        <v>H</v>
      </c>
      <c r="AG4" s="183" t="str">
        <f t="shared" si="2"/>
        <v>I</v>
      </c>
      <c r="AH4" s="186"/>
      <c r="AJ4" s="185" t="s">
        <v>42</v>
      </c>
      <c r="AL4" s="187"/>
      <c r="BL4" s="99" t="s">
        <v>141</v>
      </c>
    </row>
    <row r="5" spans="1:64" s="191" customFormat="1" ht="14.65" customHeight="1" x14ac:dyDescent="0.25">
      <c r="A5" s="149" t="str">
        <f t="shared" ref="A5:A68" si="3">IF(AL5&lt;&gt;"", "✘", "")</f>
        <v/>
      </c>
      <c r="B5" s="188" t="str">
        <f t="shared" ref="B5:B68" si="4">IF(OR(K5&lt;&gt;0, AI5&lt;&gt;""), ROW()-4, "")</f>
        <v/>
      </c>
      <c r="C5" s="238"/>
      <c r="D5" s="201"/>
      <c r="E5" s="200"/>
      <c r="F5" s="200"/>
      <c r="G5" s="201"/>
      <c r="H5" s="201"/>
      <c r="I5" s="189"/>
      <c r="J5" s="190" t="s">
        <v>84</v>
      </c>
      <c r="K5" s="191">
        <f>IF(C5&amp;D5&amp;E5&amp;F5&amp;G5&amp;I5&amp;H5&lt;&gt;"", 1, 0)</f>
        <v>0</v>
      </c>
      <c r="L5" s="192">
        <f>IF($K5&lt;&gt;0, IF(C5&lt;&gt;"", 0, 1), 0)</f>
        <v>0</v>
      </c>
      <c r="M5" s="191">
        <f>IF($K5&lt;&gt;0, IF($AA5&lt;&gt;"", -1, IF(C5&lt;&gt;"", IF(VALUE(LEFT(RIGHT(TEXT(SUBSTITUTE(SUBSTITUTE(C5, ".", ""), "-", ""), "00000000000"), 9), 2))&gt;20, IF(VALUE(LEFT(RIGHT(TEXT(SUBSTITUTE(SUBSTITUTE(C5, ".", ""), "-", ""), "00000000000"), 9), 2))&lt;=32, 1, -1), -1), -1)), 0)</f>
        <v>0</v>
      </c>
      <c r="N5" s="191">
        <f>IF($K5&lt;&gt;0, IF(E5&lt;&gt;"", 0, 1), 0)</f>
        <v>0</v>
      </c>
      <c r="O5" s="191">
        <f>IF($K5&lt;&gt;0, IF(F5&lt;&gt;"", 0, 0), 0)</f>
        <v>0</v>
      </c>
      <c r="P5" s="191">
        <f>IF($K5&lt;&gt;0, IF(G5&lt;&gt;"", 0, 1), 0)</f>
        <v>0</v>
      </c>
      <c r="Q5" s="191">
        <f>IF($K5&lt;&gt;0, IF(H5&lt;&gt;"", 0, 1), 0)</f>
        <v>0</v>
      </c>
      <c r="R5" s="191">
        <f>IF($K5&lt;&gt;0, IF(I5&lt;&gt;"", 0, 1), 0)</f>
        <v>0</v>
      </c>
      <c r="S5" s="192"/>
      <c r="Z5" s="193"/>
      <c r="AA5" s="191" t="str">
        <f t="shared" ref="AA5:AA68" si="5">IF(C5&lt;&gt;"", IF(IFERROR((97-MOD(VALUE(IF(VALUE(LEFT(TEXT(SUBSTITUTE(SUBSTITUTE(C5, ".", ""), "-", ""), "00000000000"), 2))&lt;23, LEFT("2"&amp;TEXT(SUBSTITUTE(SUBSTITUTE(C5, ".", ""), "-", ""), "00000000000"), 10), LEFT(TEXT(SUBSTITUTE(SUBSTITUTE(C5, ".", ""), "-", ""), "00000000000"), 9))), 97))=VALUE(RIGHT(TEXT(SUBSTITUTE(SUBSTITUTE(C5, ".", ""), "-", ""), "00000000000"), 2)), FALSE), "", "| Veld '"&amp;AA$4&amp;ROW()&amp;"': Dit is geen geldig INSZ-nummer.  "), "")</f>
        <v/>
      </c>
      <c r="AB5" s="191" t="str">
        <f>IF(D5&lt;&gt;"", IF(M5&lt;&gt;-1, IF(AND(D5&lt;&gt;"M", D5&lt;&gt;"V"), "| Veld '"&amp;AB$4&amp;ROW()&amp;"': Maak een keuze uit de uitvallijst.  ", ""), "| Veld '"&amp;AB$4&amp;ROW()&amp;"': Laat dit veld leeg.  "), "")</f>
        <v/>
      </c>
      <c r="AC5" s="191" t="str" cm="1">
        <f t="array" ref="AC5">IF(F5&lt;&gt;"", IF(E5&gt;F5, "| Velden '"&amp;$AC$4&amp;ROW()&amp;"' en '"&amp;$AD$4&amp;ROW()&amp;"': De datum uit dienst mag niet voor de datum in dienst vallen.", ""), IF(E5&gt;Datum_werkingsjaar_einde, "| Veld '"&amp;$AC$4&amp;ROW()&amp;"': De datum in dienst mag niet na 31/12/"&amp;Datum_werkingsjaar&amp;" vallen.  ", ""))</f>
        <v/>
      </c>
      <c r="AD5" s="191" t="str" cm="1">
        <f t="array" ref="AD5">IF(E5&gt;F5, IF(F5&lt;&gt;"", "  ", ""), IF(F5&lt;&gt;"", IF(F5&lt;Datum_werkingsjaar_begin, "| Veld '"&amp;$AD$4&amp;ROW()&amp;"': De datum uit dienst mag niet vóór 1/01/"&amp;Datum_werkingsjaar&amp;" vallen.  ", ""), ""))</f>
        <v/>
      </c>
      <c r="AE5" s="191" t="str">
        <f t="shared" ref="AE5" si="6">IF(ISTEXT(G5), IFERROR(IF(SEARCH(".", G5)&lt;&gt;0, "| Veld '"&amp;AE$4&amp;ROW()&amp;"': "&amp;Fout_punt), "| Veld '"&amp;AE$4&amp;ROW()&amp;"': "&amp;Fout_geen_getal), IF(G5&lt;0, "| Veld '"&amp;AE$4&amp;ROW()&amp;"': "&amp;Fout_negatief, IF(G5&gt;1, "| Veld '"&amp;AE$4&amp;ROW()&amp;"': Dit getal mag niet groter dan 1 zijn.  ", "")))</f>
        <v/>
      </c>
      <c r="AF5" s="191" t="str">
        <f t="shared" ref="AF5" si="7">IF(ISTEXT(H5), IFERROR(IF(SEARCH(".", H5)&lt;&gt;0, "| Veld '"&amp;AF$4&amp;ROW()&amp;"': "&amp;Fout_punt), "| Veld '"&amp;AF$4&amp;ROW()&amp;"': "&amp;Fout_geen_getal), IF(H5&lt;0, "| Veld '"&amp;AF$4&amp;ROW()&amp;"': "&amp;Fout_negatief, IF(H5&gt;1, "| Veld '"&amp;AF$4&amp;ROW()&amp;"': Dit getal mag niet groter dan 1 zijn.  ", IF(H5&gt;G5,  "| Veld '"&amp;AF$4&amp;ROW()&amp;"': Dit getal mag niet groter dan het getal in veld '"&amp;$AE$4&amp;ROW()&amp;"' zijn.  ", ""))))</f>
        <v/>
      </c>
      <c r="AG5" s="191" t="str">
        <f t="shared" ref="AG5" si="8">IF(ISTEXT(I5), IFERROR(IF(SEARCH(".", I5)&lt;&gt;0, "| Veld '"&amp;AG$4&amp;ROW()&amp;"': "&amp;Fout_punt), "| Veld '"&amp;AG$4&amp;ROW()&amp;"': "&amp;Fout_geen_getal), IF(I5&lt;0, "| Veld '"&amp;AG$4&amp;ROW()&amp;"': "&amp;Fout_negatief, ""))</f>
        <v/>
      </c>
      <c r="AH5" s="194" t="str">
        <f>IF(SUMIF(L5:R5, "&gt;0")&gt;0, "| Vul verplichte velden in.", "")</f>
        <v/>
      </c>
      <c r="AI5" s="191" t="str">
        <f>IF(K5&lt;&gt;1, IF(SUM(K5:$K$504)&lt;&gt;0, "| Laat geen witruimte tussen ingevulde rijen.", ""), "")</f>
        <v/>
      </c>
      <c r="AJ5" s="194" t="str">
        <f>IF(AA5&amp;AB5&amp;AC5&amp;AD5&amp;AE5&amp;AF5&amp;AG5&lt;&gt;"", AA5&amp;AB5&amp;AC5&amp;AD5&amp;AE5&amp;AF5&amp;AG5, AH5&amp;AI5)</f>
        <v/>
      </c>
      <c r="AL5" s="76" t="str">
        <f>IF(AJ5&lt;&gt;"", AJ5&amp;"", Z5&amp;"")</f>
        <v/>
      </c>
    </row>
    <row r="6" spans="1:64" s="191" customFormat="1" ht="14.65" customHeight="1" x14ac:dyDescent="0.25">
      <c r="A6" s="149" t="str">
        <f t="shared" si="3"/>
        <v/>
      </c>
      <c r="B6" s="188" t="str">
        <f t="shared" si="4"/>
        <v/>
      </c>
      <c r="C6" s="214"/>
      <c r="D6" s="201"/>
      <c r="E6" s="200"/>
      <c r="F6" s="200"/>
      <c r="G6" s="201"/>
      <c r="H6" s="201"/>
      <c r="I6" s="189"/>
      <c r="J6" s="190" t="s">
        <v>84</v>
      </c>
      <c r="K6" s="191">
        <f t="shared" ref="K6:K69" si="9">IF(C6&amp;D6&amp;E6&amp;F6&amp;G6&amp;I6&amp;H6&lt;&gt;"", 1, 0)</f>
        <v>0</v>
      </c>
      <c r="L6" s="192">
        <f t="shared" ref="L6:L69" si="10">IF($K6&lt;&gt;0, IF(C6&lt;&gt;"", 0, 1), 0)</f>
        <v>0</v>
      </c>
      <c r="M6" s="191">
        <f t="shared" ref="M6:M69" si="11">IF($K6&lt;&gt;0, IF($AA6&lt;&gt;"", -1, IF(C6&lt;&gt;"", IF(VALUE(LEFT(RIGHT(TEXT(SUBSTITUTE(SUBSTITUTE(C6, ".", ""), "-", ""), "00000000000"), 9), 2))&gt;20, IF(VALUE(LEFT(RIGHT(TEXT(SUBSTITUTE(SUBSTITUTE(C6, ".", ""), "-", ""), "00000000000"), 9), 2))&lt;=32, 1, -1), -1), -1)), 0)</f>
        <v>0</v>
      </c>
      <c r="N6" s="191">
        <f t="shared" ref="N6:N69" si="12">IF($K6&lt;&gt;0, IF(E6&lt;&gt;"", 0, 1), 0)</f>
        <v>0</v>
      </c>
      <c r="O6" s="191">
        <f t="shared" ref="O6:O69" si="13">IF($K6&lt;&gt;0, IF(F6&lt;&gt;"", 0, 0), 0)</f>
        <v>0</v>
      </c>
      <c r="P6" s="191">
        <f t="shared" ref="P6:P69" si="14">IF($K6&lt;&gt;0, IF(G6&lt;&gt;"", 0, 1), 0)</f>
        <v>0</v>
      </c>
      <c r="Q6" s="191">
        <f t="shared" ref="Q6:Q69" si="15">IF($K6&lt;&gt;0, IF(H6&lt;&gt;"", 0, 1), 0)</f>
        <v>0</v>
      </c>
      <c r="R6" s="191">
        <f t="shared" ref="R6:R69" si="16">IF($K6&lt;&gt;0, IF(I6&lt;&gt;"", 0, 1), 0)</f>
        <v>0</v>
      </c>
      <c r="S6" s="192"/>
      <c r="Z6" s="193"/>
      <c r="AA6" s="191" t="str">
        <f t="shared" si="5"/>
        <v/>
      </c>
      <c r="AB6" s="191" t="str">
        <f t="shared" ref="AB6:AB69" si="17">IF(D6&lt;&gt;"", IF(M6&lt;&gt;-1, IF(AND(D6&lt;&gt;"M", D6&lt;&gt;"V"), "| Veld '"&amp;AB$4&amp;ROW()&amp;"': Maak een keuze uit de uitvallijst.  ", ""), "| Veld '"&amp;AB$4&amp;ROW()&amp;"': Laat dit veld leeg.  "), "")</f>
        <v/>
      </c>
      <c r="AC6" s="191" t="str" cm="1">
        <f t="array" ref="AC6">IF(F6&lt;&gt;"", IF(E6&gt;F6, "| Velden '"&amp;$AC$4&amp;ROW()&amp;"' en '"&amp;$AD$4&amp;ROW()&amp;"': De datum uit dienst mag niet voor de datum in dienst vallen.", ""), IF(E6&gt;Datum_werkingsjaar_einde, "| Veld '"&amp;$AC$4&amp;ROW()&amp;"': De datum in dienst mag niet na 31/12/"&amp;Datum_werkingsjaar&amp;" vallen.  ", ""))</f>
        <v/>
      </c>
      <c r="AD6" s="191" t="str" cm="1">
        <f t="array" ref="AD6">IF(E6&gt;F6, IF(F6&lt;&gt;"", "  ", ""), IF(F6&lt;&gt;"", IF(F6&lt;Datum_werkingsjaar_begin, "| Veld '"&amp;$AD$4&amp;ROW()&amp;"': De datum uit dienst mag niet vóór 1/01/"&amp;Datum_werkingsjaar&amp;" vallen.  ", ""), ""))</f>
        <v/>
      </c>
      <c r="AE6" s="191" t="str">
        <f t="shared" ref="AE6:AE69" si="18">IF(ISTEXT(G6), IFERROR(IF(SEARCH(".", G6)&lt;&gt;0, "| Veld '"&amp;AE$4&amp;ROW()&amp;"': "&amp;Fout_punt), "| Veld '"&amp;AE$4&amp;ROW()&amp;"': "&amp;Fout_geen_getal), IF(G6&lt;0, "| Veld '"&amp;AE$4&amp;ROW()&amp;"': "&amp;Fout_negatief, IF(G6&gt;1, "| Veld '"&amp;AE$4&amp;ROW()&amp;"': Dit getal mag niet groter dan 1 zijn.  ", "")))</f>
        <v/>
      </c>
      <c r="AF6" s="191" t="str">
        <f t="shared" ref="AF6:AF69" si="19">IF(ISTEXT(H6), IFERROR(IF(SEARCH(".", H6)&lt;&gt;0, "| Veld '"&amp;AF$4&amp;ROW()&amp;"': "&amp;Fout_punt), "| Veld '"&amp;AF$4&amp;ROW()&amp;"': "&amp;Fout_geen_getal), IF(H6&lt;0, "| Veld '"&amp;AF$4&amp;ROW()&amp;"': "&amp;Fout_negatief, IF(H6&gt;1, "| Veld '"&amp;AF$4&amp;ROW()&amp;"': Dit getal mag niet groter dan 1 zijn.  ", IF(H6&gt;G6,  "| Veld '"&amp;AF$4&amp;ROW()&amp;"': Dit getal mag niet groter dan het getal in veld '"&amp;$AE$4&amp;ROW()&amp;"' zijn.  ", ""))))</f>
        <v/>
      </c>
      <c r="AG6" s="191" t="str">
        <f t="shared" ref="AG6:AG69" si="20">IF(ISTEXT(I6), IFERROR(IF(SEARCH(".", I6)&lt;&gt;0, "| Veld '"&amp;AG$4&amp;ROW()&amp;"': "&amp;Fout_punt), "| Veld '"&amp;AG$4&amp;ROW()&amp;"': "&amp;Fout_geen_getal), IF(I6&lt;0, "| Veld '"&amp;AG$4&amp;ROW()&amp;"': "&amp;Fout_negatief, ""))</f>
        <v/>
      </c>
      <c r="AH6" s="194" t="str">
        <f t="shared" ref="AH6:AH69" si="21">IF(SUMIF(L6:R6, "&gt;0")&gt;0, "| Vul verplichte velden in.", "")</f>
        <v/>
      </c>
      <c r="AI6" s="191" t="str">
        <f>IF(K6&lt;&gt;1, IF(SUM(K6:$K$504)&lt;&gt;0, "| Laat geen witruimte tussen ingevulde rijen.", ""), "")</f>
        <v/>
      </c>
      <c r="AJ6" s="194" t="str">
        <f t="shared" ref="AJ6:AJ69" si="22">IF(AA6&amp;AB6&amp;AC6&amp;AD6&amp;AE6&amp;AF6&amp;AG6&lt;&gt;"", AA6&amp;AB6&amp;AC6&amp;AD6&amp;AE6&amp;AF6&amp;AG6, AH6&amp;AI6)</f>
        <v/>
      </c>
      <c r="AL6" s="76" t="str">
        <f t="shared" ref="AL6:AL69" si="23">IF(AJ6&lt;&gt;"", AJ6&amp;"", Z6&amp;"")</f>
        <v/>
      </c>
    </row>
    <row r="7" spans="1:64" s="191" customFormat="1" ht="14.65" customHeight="1" x14ac:dyDescent="0.25">
      <c r="A7" s="149" t="str">
        <f t="shared" si="3"/>
        <v/>
      </c>
      <c r="B7" s="188" t="str">
        <f t="shared" si="4"/>
        <v/>
      </c>
      <c r="C7" s="214"/>
      <c r="D7" s="201"/>
      <c r="E7" s="200"/>
      <c r="F7" s="200"/>
      <c r="G7" s="201"/>
      <c r="H7" s="201"/>
      <c r="I7" s="189"/>
      <c r="J7" s="190" t="s">
        <v>84</v>
      </c>
      <c r="K7" s="191">
        <f t="shared" si="9"/>
        <v>0</v>
      </c>
      <c r="L7" s="192">
        <f t="shared" si="10"/>
        <v>0</v>
      </c>
      <c r="M7" s="191">
        <f t="shared" si="11"/>
        <v>0</v>
      </c>
      <c r="N7" s="191">
        <f t="shared" si="12"/>
        <v>0</v>
      </c>
      <c r="O7" s="191">
        <f t="shared" si="13"/>
        <v>0</v>
      </c>
      <c r="P7" s="191">
        <f t="shared" si="14"/>
        <v>0</v>
      </c>
      <c r="Q7" s="191">
        <f t="shared" si="15"/>
        <v>0</v>
      </c>
      <c r="R7" s="191">
        <f t="shared" si="16"/>
        <v>0</v>
      </c>
      <c r="S7" s="192"/>
      <c r="Z7" s="193"/>
      <c r="AA7" s="191" t="str">
        <f t="shared" si="5"/>
        <v/>
      </c>
      <c r="AB7" s="191" t="str">
        <f t="shared" si="17"/>
        <v/>
      </c>
      <c r="AC7" s="191" t="str" cm="1">
        <f t="array" ref="AC7">IF(F7&lt;&gt;"", IF(E7&gt;F7, "| Velden '"&amp;$AC$4&amp;ROW()&amp;"' en '"&amp;$AD$4&amp;ROW()&amp;"': De datum uit dienst mag niet voor de datum in dienst vallen.", ""), IF(E7&gt;Datum_werkingsjaar_einde, "| Veld '"&amp;$AC$4&amp;ROW()&amp;"': De datum in dienst mag niet na 31/12/"&amp;Datum_werkingsjaar&amp;" vallen.  ", ""))</f>
        <v/>
      </c>
      <c r="AD7" s="191" t="str" cm="1">
        <f t="array" ref="AD7">IF(E7&gt;F7, IF(F7&lt;&gt;"", "  ", ""), IF(F7&lt;&gt;"", IF(F7&lt;Datum_werkingsjaar_begin, "| Veld '"&amp;$AD$4&amp;ROW()&amp;"': De datum uit dienst mag niet vóór 1/01/"&amp;Datum_werkingsjaar&amp;" vallen.  ", ""), ""))</f>
        <v/>
      </c>
      <c r="AE7" s="191" t="str">
        <f t="shared" si="18"/>
        <v/>
      </c>
      <c r="AF7" s="191" t="str">
        <f t="shared" si="19"/>
        <v/>
      </c>
      <c r="AG7" s="191" t="str">
        <f t="shared" si="20"/>
        <v/>
      </c>
      <c r="AH7" s="194" t="str">
        <f t="shared" si="21"/>
        <v/>
      </c>
      <c r="AI7" s="191" t="str">
        <f>IF(K7&lt;&gt;1, IF(SUM(K7:$K$504)&lt;&gt;0, "| Laat geen witruimte tussen ingevulde rijen.", ""), "")</f>
        <v/>
      </c>
      <c r="AJ7" s="194" t="str">
        <f t="shared" si="22"/>
        <v/>
      </c>
      <c r="AL7" s="76" t="str">
        <f t="shared" si="23"/>
        <v/>
      </c>
    </row>
    <row r="8" spans="1:64" s="191" customFormat="1" ht="14.65" customHeight="1" x14ac:dyDescent="0.25">
      <c r="A8" s="149" t="str">
        <f t="shared" si="3"/>
        <v/>
      </c>
      <c r="B8" s="188" t="str">
        <f t="shared" si="4"/>
        <v/>
      </c>
      <c r="C8" s="214"/>
      <c r="D8" s="201"/>
      <c r="E8" s="200"/>
      <c r="F8" s="200"/>
      <c r="G8" s="201"/>
      <c r="H8" s="201"/>
      <c r="I8" s="189"/>
      <c r="J8" s="190" t="s">
        <v>84</v>
      </c>
      <c r="K8" s="191">
        <f t="shared" si="9"/>
        <v>0</v>
      </c>
      <c r="L8" s="192">
        <f t="shared" si="10"/>
        <v>0</v>
      </c>
      <c r="M8" s="191">
        <f t="shared" si="11"/>
        <v>0</v>
      </c>
      <c r="N8" s="191">
        <f t="shared" si="12"/>
        <v>0</v>
      </c>
      <c r="O8" s="191">
        <f t="shared" si="13"/>
        <v>0</v>
      </c>
      <c r="P8" s="191">
        <f t="shared" si="14"/>
        <v>0</v>
      </c>
      <c r="Q8" s="191">
        <f t="shared" si="15"/>
        <v>0</v>
      </c>
      <c r="R8" s="191">
        <f t="shared" si="16"/>
        <v>0</v>
      </c>
      <c r="S8" s="192"/>
      <c r="Z8" s="193"/>
      <c r="AA8" s="191" t="str">
        <f t="shared" si="5"/>
        <v/>
      </c>
      <c r="AB8" s="191" t="str">
        <f t="shared" si="17"/>
        <v/>
      </c>
      <c r="AC8" s="191" t="str" cm="1">
        <f t="array" ref="AC8">IF(F8&lt;&gt;"", IF(E8&gt;F8, "| Velden '"&amp;$AC$4&amp;ROW()&amp;"' en '"&amp;$AD$4&amp;ROW()&amp;"': De datum uit dienst mag niet voor de datum in dienst vallen.", ""), IF(E8&gt;Datum_werkingsjaar_einde, "| Veld '"&amp;$AC$4&amp;ROW()&amp;"': De datum in dienst mag niet na 31/12/"&amp;Datum_werkingsjaar&amp;" vallen.  ", ""))</f>
        <v/>
      </c>
      <c r="AD8" s="191" t="str" cm="1">
        <f t="array" ref="AD8">IF(E8&gt;F8, IF(F8&lt;&gt;"", "  ", ""), IF(F8&lt;&gt;"", IF(F8&lt;Datum_werkingsjaar_begin, "| Veld '"&amp;$AD$4&amp;ROW()&amp;"': De datum uit dienst mag niet vóór 1/01/"&amp;Datum_werkingsjaar&amp;" vallen.  ", ""), ""))</f>
        <v/>
      </c>
      <c r="AE8" s="191" t="str">
        <f t="shared" si="18"/>
        <v/>
      </c>
      <c r="AF8" s="191" t="str">
        <f t="shared" si="19"/>
        <v/>
      </c>
      <c r="AG8" s="191" t="str">
        <f t="shared" si="20"/>
        <v/>
      </c>
      <c r="AH8" s="194" t="str">
        <f t="shared" si="21"/>
        <v/>
      </c>
      <c r="AI8" s="191" t="str">
        <f>IF(K8&lt;&gt;1, IF(SUM(K8:$K$504)&lt;&gt;0, "| Laat geen witruimte tussen ingevulde rijen.", ""), "")</f>
        <v/>
      </c>
      <c r="AJ8" s="194" t="str">
        <f t="shared" si="22"/>
        <v/>
      </c>
      <c r="AL8" s="76" t="str">
        <f t="shared" si="23"/>
        <v/>
      </c>
    </row>
    <row r="9" spans="1:64" s="191" customFormat="1" ht="14.65" customHeight="1" x14ac:dyDescent="0.25">
      <c r="A9" s="149" t="str">
        <f t="shared" si="3"/>
        <v/>
      </c>
      <c r="B9" s="188" t="str">
        <f t="shared" si="4"/>
        <v/>
      </c>
      <c r="C9" s="214"/>
      <c r="D9" s="201"/>
      <c r="E9" s="200"/>
      <c r="F9" s="200"/>
      <c r="G9" s="201"/>
      <c r="H9" s="201"/>
      <c r="I9" s="189"/>
      <c r="J9" s="190" t="s">
        <v>84</v>
      </c>
      <c r="K9" s="191">
        <f t="shared" si="9"/>
        <v>0</v>
      </c>
      <c r="L9" s="192">
        <f t="shared" si="10"/>
        <v>0</v>
      </c>
      <c r="M9" s="191">
        <f t="shared" si="11"/>
        <v>0</v>
      </c>
      <c r="N9" s="191">
        <f t="shared" si="12"/>
        <v>0</v>
      </c>
      <c r="O9" s="191">
        <f t="shared" si="13"/>
        <v>0</v>
      </c>
      <c r="P9" s="191">
        <f t="shared" si="14"/>
        <v>0</v>
      </c>
      <c r="Q9" s="191">
        <f t="shared" si="15"/>
        <v>0</v>
      </c>
      <c r="R9" s="191">
        <f t="shared" si="16"/>
        <v>0</v>
      </c>
      <c r="S9" s="192"/>
      <c r="Z9" s="193"/>
      <c r="AA9" s="191" t="str">
        <f t="shared" si="5"/>
        <v/>
      </c>
      <c r="AB9" s="191" t="str">
        <f t="shared" si="17"/>
        <v/>
      </c>
      <c r="AC9" s="191" t="str" cm="1">
        <f t="array" ref="AC9">IF(F9&lt;&gt;"", IF(E9&gt;F9, "| Velden '"&amp;$AC$4&amp;ROW()&amp;"' en '"&amp;$AD$4&amp;ROW()&amp;"': De datum uit dienst mag niet voor de datum in dienst vallen.", ""), IF(E9&gt;Datum_werkingsjaar_einde, "| Veld '"&amp;$AC$4&amp;ROW()&amp;"': De datum in dienst mag niet na 31/12/"&amp;Datum_werkingsjaar&amp;" vallen.  ", ""))</f>
        <v/>
      </c>
      <c r="AD9" s="191" t="str" cm="1">
        <f t="array" ref="AD9">IF(E9&gt;F9, IF(F9&lt;&gt;"", "  ", ""), IF(F9&lt;&gt;"", IF(F9&lt;Datum_werkingsjaar_begin, "| Veld '"&amp;$AD$4&amp;ROW()&amp;"': De datum uit dienst mag niet vóór 1/01/"&amp;Datum_werkingsjaar&amp;" vallen.  ", ""), ""))</f>
        <v/>
      </c>
      <c r="AE9" s="191" t="str">
        <f t="shared" si="18"/>
        <v/>
      </c>
      <c r="AF9" s="191" t="str">
        <f t="shared" si="19"/>
        <v/>
      </c>
      <c r="AG9" s="191" t="str">
        <f t="shared" si="20"/>
        <v/>
      </c>
      <c r="AH9" s="194" t="str">
        <f t="shared" si="21"/>
        <v/>
      </c>
      <c r="AI9" s="191" t="str">
        <f>IF(K9&lt;&gt;1, IF(SUM(K9:$K$504)&lt;&gt;0, "| Laat geen witruimte tussen ingevulde rijen.", ""), "")</f>
        <v/>
      </c>
      <c r="AJ9" s="194" t="str">
        <f t="shared" si="22"/>
        <v/>
      </c>
      <c r="AL9" s="76" t="str">
        <f t="shared" si="23"/>
        <v/>
      </c>
    </row>
    <row r="10" spans="1:64" s="191" customFormat="1" ht="14.65" customHeight="1" x14ac:dyDescent="0.25">
      <c r="A10" s="149" t="str">
        <f t="shared" si="3"/>
        <v/>
      </c>
      <c r="B10" s="188" t="str">
        <f t="shared" si="4"/>
        <v/>
      </c>
      <c r="C10" s="214"/>
      <c r="D10" s="201"/>
      <c r="E10" s="200"/>
      <c r="F10" s="200"/>
      <c r="G10" s="201"/>
      <c r="H10" s="201"/>
      <c r="I10" s="189"/>
      <c r="J10" s="190" t="s">
        <v>84</v>
      </c>
      <c r="K10" s="191">
        <f t="shared" si="9"/>
        <v>0</v>
      </c>
      <c r="L10" s="192">
        <f t="shared" si="10"/>
        <v>0</v>
      </c>
      <c r="M10" s="191">
        <f t="shared" si="11"/>
        <v>0</v>
      </c>
      <c r="N10" s="191">
        <f t="shared" si="12"/>
        <v>0</v>
      </c>
      <c r="O10" s="191">
        <f t="shared" si="13"/>
        <v>0</v>
      </c>
      <c r="P10" s="191">
        <f t="shared" si="14"/>
        <v>0</v>
      </c>
      <c r="Q10" s="191">
        <f t="shared" si="15"/>
        <v>0</v>
      </c>
      <c r="R10" s="191">
        <f t="shared" si="16"/>
        <v>0</v>
      </c>
      <c r="S10" s="192"/>
      <c r="Z10" s="193"/>
      <c r="AA10" s="191" t="str">
        <f t="shared" si="5"/>
        <v/>
      </c>
      <c r="AB10" s="191" t="str">
        <f t="shared" si="17"/>
        <v/>
      </c>
      <c r="AC10" s="191" t="str" cm="1">
        <f t="array" ref="AC10">IF(F10&lt;&gt;"", IF(E10&gt;F10, "| Velden '"&amp;$AC$4&amp;ROW()&amp;"' en '"&amp;$AD$4&amp;ROW()&amp;"': De datum uit dienst mag niet voor de datum in dienst vallen.", ""), IF(E10&gt;Datum_werkingsjaar_einde, "| Veld '"&amp;$AC$4&amp;ROW()&amp;"': De datum in dienst mag niet na 31/12/"&amp;Datum_werkingsjaar&amp;" vallen.  ", ""))</f>
        <v/>
      </c>
      <c r="AD10" s="191" t="str" cm="1">
        <f t="array" ref="AD10">IF(E10&gt;F10, IF(F10&lt;&gt;"", "  ", ""), IF(F10&lt;&gt;"", IF(F10&lt;Datum_werkingsjaar_begin, "| Veld '"&amp;$AD$4&amp;ROW()&amp;"': De datum uit dienst mag niet vóór 1/01/"&amp;Datum_werkingsjaar&amp;" vallen.  ", ""), ""))</f>
        <v/>
      </c>
      <c r="AE10" s="191" t="str">
        <f t="shared" si="18"/>
        <v/>
      </c>
      <c r="AF10" s="191" t="str">
        <f t="shared" si="19"/>
        <v/>
      </c>
      <c r="AG10" s="191" t="str">
        <f t="shared" si="20"/>
        <v/>
      </c>
      <c r="AH10" s="194" t="str">
        <f t="shared" si="21"/>
        <v/>
      </c>
      <c r="AI10" s="191" t="str">
        <f>IF(K10&lt;&gt;1, IF(SUM(K10:$K$504)&lt;&gt;0, "| Laat geen witruimte tussen ingevulde rijen.", ""), "")</f>
        <v/>
      </c>
      <c r="AJ10" s="194" t="str">
        <f t="shared" si="22"/>
        <v/>
      </c>
      <c r="AL10" s="76" t="str">
        <f t="shared" si="23"/>
        <v/>
      </c>
    </row>
    <row r="11" spans="1:64" s="191" customFormat="1" ht="14.65" customHeight="1" x14ac:dyDescent="0.25">
      <c r="A11" s="149" t="str">
        <f t="shared" si="3"/>
        <v/>
      </c>
      <c r="B11" s="188" t="str">
        <f t="shared" si="4"/>
        <v/>
      </c>
      <c r="C11" s="214"/>
      <c r="D11" s="201"/>
      <c r="E11" s="200"/>
      <c r="F11" s="200"/>
      <c r="G11" s="201"/>
      <c r="H11" s="201"/>
      <c r="I11" s="189"/>
      <c r="J11" s="190" t="s">
        <v>84</v>
      </c>
      <c r="K11" s="191">
        <f t="shared" si="9"/>
        <v>0</v>
      </c>
      <c r="L11" s="192">
        <f t="shared" si="10"/>
        <v>0</v>
      </c>
      <c r="M11" s="191">
        <f t="shared" si="11"/>
        <v>0</v>
      </c>
      <c r="N11" s="191">
        <f t="shared" si="12"/>
        <v>0</v>
      </c>
      <c r="O11" s="191">
        <f t="shared" si="13"/>
        <v>0</v>
      </c>
      <c r="P11" s="191">
        <f t="shared" si="14"/>
        <v>0</v>
      </c>
      <c r="Q11" s="191">
        <f t="shared" si="15"/>
        <v>0</v>
      </c>
      <c r="R11" s="191">
        <f t="shared" si="16"/>
        <v>0</v>
      </c>
      <c r="S11" s="192"/>
      <c r="Z11" s="193"/>
      <c r="AA11" s="191" t="str">
        <f t="shared" si="5"/>
        <v/>
      </c>
      <c r="AB11" s="191" t="str">
        <f t="shared" si="17"/>
        <v/>
      </c>
      <c r="AC11" s="191" t="str" cm="1">
        <f t="array" ref="AC11">IF(F11&lt;&gt;"", IF(E11&gt;F11, "| Velden '"&amp;$AC$4&amp;ROW()&amp;"' en '"&amp;$AD$4&amp;ROW()&amp;"': De datum uit dienst mag niet voor de datum in dienst vallen.", ""), IF(E11&gt;Datum_werkingsjaar_einde, "| Veld '"&amp;$AC$4&amp;ROW()&amp;"': De datum in dienst mag niet na 31/12/"&amp;Datum_werkingsjaar&amp;" vallen.  ", ""))</f>
        <v/>
      </c>
      <c r="AD11" s="191" t="str" cm="1">
        <f t="array" ref="AD11">IF(E11&gt;F11, IF(F11&lt;&gt;"", "  ", ""), IF(F11&lt;&gt;"", IF(F11&lt;Datum_werkingsjaar_begin, "| Veld '"&amp;$AD$4&amp;ROW()&amp;"': De datum uit dienst mag niet vóór 1/01/"&amp;Datum_werkingsjaar&amp;" vallen.  ", ""), ""))</f>
        <v/>
      </c>
      <c r="AE11" s="191" t="str">
        <f t="shared" si="18"/>
        <v/>
      </c>
      <c r="AF11" s="191" t="str">
        <f t="shared" si="19"/>
        <v/>
      </c>
      <c r="AG11" s="191" t="str">
        <f t="shared" si="20"/>
        <v/>
      </c>
      <c r="AH11" s="194" t="str">
        <f t="shared" si="21"/>
        <v/>
      </c>
      <c r="AI11" s="191" t="str">
        <f>IF(K11&lt;&gt;1, IF(SUM(K11:$K$504)&lt;&gt;0, "| Laat geen witruimte tussen ingevulde rijen.", ""), "")</f>
        <v/>
      </c>
      <c r="AJ11" s="194" t="str">
        <f t="shared" si="22"/>
        <v/>
      </c>
      <c r="AL11" s="76" t="str">
        <f t="shared" si="23"/>
        <v/>
      </c>
    </row>
    <row r="12" spans="1:64" s="191" customFormat="1" ht="14.65" customHeight="1" x14ac:dyDescent="0.25">
      <c r="A12" s="149" t="str">
        <f t="shared" si="3"/>
        <v/>
      </c>
      <c r="B12" s="188" t="str">
        <f t="shared" si="4"/>
        <v/>
      </c>
      <c r="C12" s="214"/>
      <c r="D12" s="201"/>
      <c r="E12" s="200"/>
      <c r="F12" s="200"/>
      <c r="G12" s="201"/>
      <c r="H12" s="201"/>
      <c r="I12" s="189"/>
      <c r="J12" s="190" t="s">
        <v>84</v>
      </c>
      <c r="K12" s="191">
        <f t="shared" si="9"/>
        <v>0</v>
      </c>
      <c r="L12" s="192">
        <f t="shared" si="10"/>
        <v>0</v>
      </c>
      <c r="M12" s="191">
        <f t="shared" si="11"/>
        <v>0</v>
      </c>
      <c r="N12" s="191">
        <f t="shared" si="12"/>
        <v>0</v>
      </c>
      <c r="O12" s="191">
        <f t="shared" si="13"/>
        <v>0</v>
      </c>
      <c r="P12" s="191">
        <f t="shared" si="14"/>
        <v>0</v>
      </c>
      <c r="Q12" s="191">
        <f t="shared" si="15"/>
        <v>0</v>
      </c>
      <c r="R12" s="191">
        <f t="shared" si="16"/>
        <v>0</v>
      </c>
      <c r="S12" s="192"/>
      <c r="Z12" s="193"/>
      <c r="AA12" s="191" t="str">
        <f t="shared" si="5"/>
        <v/>
      </c>
      <c r="AB12" s="191" t="str">
        <f t="shared" si="17"/>
        <v/>
      </c>
      <c r="AC12" s="191" t="str" cm="1">
        <f t="array" ref="AC12">IF(F12&lt;&gt;"", IF(E12&gt;F12, "| Velden '"&amp;$AC$4&amp;ROW()&amp;"' en '"&amp;$AD$4&amp;ROW()&amp;"': De datum uit dienst mag niet voor de datum in dienst vallen.", ""), IF(E12&gt;Datum_werkingsjaar_einde, "| Veld '"&amp;$AC$4&amp;ROW()&amp;"': De datum in dienst mag niet na 31/12/"&amp;Datum_werkingsjaar&amp;" vallen.  ", ""))</f>
        <v/>
      </c>
      <c r="AD12" s="191" t="str" cm="1">
        <f t="array" ref="AD12">IF(E12&gt;F12, IF(F12&lt;&gt;"", "  ", ""), IF(F12&lt;&gt;"", IF(F12&lt;Datum_werkingsjaar_begin, "| Veld '"&amp;$AD$4&amp;ROW()&amp;"': De datum uit dienst mag niet vóór 1/01/"&amp;Datum_werkingsjaar&amp;" vallen.  ", ""), ""))</f>
        <v/>
      </c>
      <c r="AE12" s="191" t="str">
        <f t="shared" si="18"/>
        <v/>
      </c>
      <c r="AF12" s="191" t="str">
        <f t="shared" si="19"/>
        <v/>
      </c>
      <c r="AG12" s="191" t="str">
        <f t="shared" si="20"/>
        <v/>
      </c>
      <c r="AH12" s="194" t="str">
        <f t="shared" si="21"/>
        <v/>
      </c>
      <c r="AI12" s="191" t="str">
        <f>IF(K12&lt;&gt;1, IF(SUM(K12:$K$504)&lt;&gt;0, "| Laat geen witruimte tussen ingevulde rijen.", ""), "")</f>
        <v/>
      </c>
      <c r="AJ12" s="194" t="str">
        <f t="shared" si="22"/>
        <v/>
      </c>
      <c r="AL12" s="76" t="str">
        <f t="shared" si="23"/>
        <v/>
      </c>
    </row>
    <row r="13" spans="1:64" s="191" customFormat="1" ht="14.65" customHeight="1" x14ac:dyDescent="0.25">
      <c r="A13" s="149" t="str">
        <f t="shared" si="3"/>
        <v/>
      </c>
      <c r="B13" s="188" t="str">
        <f t="shared" si="4"/>
        <v/>
      </c>
      <c r="C13" s="214"/>
      <c r="D13" s="201"/>
      <c r="E13" s="200"/>
      <c r="F13" s="200"/>
      <c r="G13" s="201"/>
      <c r="H13" s="201"/>
      <c r="I13" s="189"/>
      <c r="J13" s="190" t="s">
        <v>84</v>
      </c>
      <c r="K13" s="191">
        <f t="shared" si="9"/>
        <v>0</v>
      </c>
      <c r="L13" s="192">
        <f t="shared" si="10"/>
        <v>0</v>
      </c>
      <c r="M13" s="191">
        <f t="shared" si="11"/>
        <v>0</v>
      </c>
      <c r="N13" s="191">
        <f t="shared" si="12"/>
        <v>0</v>
      </c>
      <c r="O13" s="191">
        <f t="shared" si="13"/>
        <v>0</v>
      </c>
      <c r="P13" s="191">
        <f t="shared" si="14"/>
        <v>0</v>
      </c>
      <c r="Q13" s="191">
        <f t="shared" si="15"/>
        <v>0</v>
      </c>
      <c r="R13" s="191">
        <f t="shared" si="16"/>
        <v>0</v>
      </c>
      <c r="S13" s="192"/>
      <c r="Z13" s="193"/>
      <c r="AA13" s="191" t="str">
        <f t="shared" si="5"/>
        <v/>
      </c>
      <c r="AB13" s="191" t="str">
        <f t="shared" si="17"/>
        <v/>
      </c>
      <c r="AC13" s="191" t="str" cm="1">
        <f t="array" ref="AC13">IF(F13&lt;&gt;"", IF(E13&gt;F13, "| Velden '"&amp;$AC$4&amp;ROW()&amp;"' en '"&amp;$AD$4&amp;ROW()&amp;"': De datum uit dienst mag niet voor de datum in dienst vallen.", ""), IF(E13&gt;Datum_werkingsjaar_einde, "| Veld '"&amp;$AC$4&amp;ROW()&amp;"': De datum in dienst mag niet na 31/12/"&amp;Datum_werkingsjaar&amp;" vallen.  ", ""))</f>
        <v/>
      </c>
      <c r="AD13" s="191" t="str" cm="1">
        <f t="array" ref="AD13">IF(E13&gt;F13, IF(F13&lt;&gt;"", "  ", ""), IF(F13&lt;&gt;"", IF(F13&lt;Datum_werkingsjaar_begin, "| Veld '"&amp;$AD$4&amp;ROW()&amp;"': De datum uit dienst mag niet vóór 1/01/"&amp;Datum_werkingsjaar&amp;" vallen.  ", ""), ""))</f>
        <v/>
      </c>
      <c r="AE13" s="191" t="str">
        <f t="shared" si="18"/>
        <v/>
      </c>
      <c r="AF13" s="191" t="str">
        <f t="shared" si="19"/>
        <v/>
      </c>
      <c r="AG13" s="191" t="str">
        <f t="shared" si="20"/>
        <v/>
      </c>
      <c r="AH13" s="194" t="str">
        <f t="shared" si="21"/>
        <v/>
      </c>
      <c r="AI13" s="191" t="str">
        <f>IF(K13&lt;&gt;1, IF(SUM(K13:$K$504)&lt;&gt;0, "| Laat geen witruimte tussen ingevulde rijen.", ""), "")</f>
        <v/>
      </c>
      <c r="AJ13" s="194" t="str">
        <f t="shared" si="22"/>
        <v/>
      </c>
      <c r="AL13" s="76" t="str">
        <f t="shared" si="23"/>
        <v/>
      </c>
    </row>
    <row r="14" spans="1:64" s="191" customFormat="1" ht="14.65" customHeight="1" x14ac:dyDescent="0.25">
      <c r="A14" s="149" t="str">
        <f t="shared" si="3"/>
        <v/>
      </c>
      <c r="B14" s="188" t="str">
        <f t="shared" si="4"/>
        <v/>
      </c>
      <c r="C14" s="214"/>
      <c r="D14" s="201"/>
      <c r="E14" s="200"/>
      <c r="F14" s="200"/>
      <c r="G14" s="201"/>
      <c r="H14" s="201"/>
      <c r="I14" s="189"/>
      <c r="J14" s="190" t="s">
        <v>84</v>
      </c>
      <c r="K14" s="191">
        <f t="shared" si="9"/>
        <v>0</v>
      </c>
      <c r="L14" s="192">
        <f t="shared" si="10"/>
        <v>0</v>
      </c>
      <c r="M14" s="191">
        <f t="shared" si="11"/>
        <v>0</v>
      </c>
      <c r="N14" s="191">
        <f t="shared" si="12"/>
        <v>0</v>
      </c>
      <c r="O14" s="191">
        <f t="shared" si="13"/>
        <v>0</v>
      </c>
      <c r="P14" s="191">
        <f t="shared" si="14"/>
        <v>0</v>
      </c>
      <c r="Q14" s="191">
        <f t="shared" si="15"/>
        <v>0</v>
      </c>
      <c r="R14" s="191">
        <f t="shared" si="16"/>
        <v>0</v>
      </c>
      <c r="S14" s="192"/>
      <c r="Z14" s="193"/>
      <c r="AA14" s="191" t="str">
        <f t="shared" si="5"/>
        <v/>
      </c>
      <c r="AB14" s="191" t="str">
        <f t="shared" si="17"/>
        <v/>
      </c>
      <c r="AC14" s="191" t="str" cm="1">
        <f t="array" ref="AC14">IF(F14&lt;&gt;"", IF(E14&gt;F14, "| Velden '"&amp;$AC$4&amp;ROW()&amp;"' en '"&amp;$AD$4&amp;ROW()&amp;"': De datum uit dienst mag niet voor de datum in dienst vallen.", ""), IF(E14&gt;Datum_werkingsjaar_einde, "| Veld '"&amp;$AC$4&amp;ROW()&amp;"': De datum in dienst mag niet na 31/12/"&amp;Datum_werkingsjaar&amp;" vallen.  ", ""))</f>
        <v/>
      </c>
      <c r="AD14" s="191" t="str" cm="1">
        <f t="array" ref="AD14">IF(E14&gt;F14, IF(F14&lt;&gt;"", "  ", ""), IF(F14&lt;&gt;"", IF(F14&lt;Datum_werkingsjaar_begin, "| Veld '"&amp;$AD$4&amp;ROW()&amp;"': De datum uit dienst mag niet vóór 1/01/"&amp;Datum_werkingsjaar&amp;" vallen.  ", ""), ""))</f>
        <v/>
      </c>
      <c r="AE14" s="191" t="str">
        <f t="shared" si="18"/>
        <v/>
      </c>
      <c r="AF14" s="191" t="str">
        <f t="shared" si="19"/>
        <v/>
      </c>
      <c r="AG14" s="191" t="str">
        <f t="shared" si="20"/>
        <v/>
      </c>
      <c r="AH14" s="194" t="str">
        <f t="shared" si="21"/>
        <v/>
      </c>
      <c r="AI14" s="191" t="str">
        <f>IF(K14&lt;&gt;1, IF(SUM(K14:$K$504)&lt;&gt;0, "| Laat geen witruimte tussen ingevulde rijen.", ""), "")</f>
        <v/>
      </c>
      <c r="AJ14" s="194" t="str">
        <f t="shared" si="22"/>
        <v/>
      </c>
      <c r="AL14" s="76" t="str">
        <f t="shared" si="23"/>
        <v/>
      </c>
    </row>
    <row r="15" spans="1:64" s="191" customFormat="1" ht="14.65" customHeight="1" x14ac:dyDescent="0.25">
      <c r="A15" s="149" t="str">
        <f t="shared" si="3"/>
        <v/>
      </c>
      <c r="B15" s="188" t="str">
        <f t="shared" si="4"/>
        <v/>
      </c>
      <c r="C15" s="214"/>
      <c r="D15" s="201"/>
      <c r="E15" s="200"/>
      <c r="F15" s="200"/>
      <c r="G15" s="201"/>
      <c r="H15" s="201"/>
      <c r="I15" s="189"/>
      <c r="J15" s="190" t="s">
        <v>84</v>
      </c>
      <c r="K15" s="191">
        <f t="shared" si="9"/>
        <v>0</v>
      </c>
      <c r="L15" s="192">
        <f t="shared" si="10"/>
        <v>0</v>
      </c>
      <c r="M15" s="191">
        <f t="shared" si="11"/>
        <v>0</v>
      </c>
      <c r="N15" s="191">
        <f t="shared" si="12"/>
        <v>0</v>
      </c>
      <c r="O15" s="191">
        <f t="shared" si="13"/>
        <v>0</v>
      </c>
      <c r="P15" s="191">
        <f t="shared" si="14"/>
        <v>0</v>
      </c>
      <c r="Q15" s="191">
        <f t="shared" si="15"/>
        <v>0</v>
      </c>
      <c r="R15" s="191">
        <f t="shared" si="16"/>
        <v>0</v>
      </c>
      <c r="S15" s="192"/>
      <c r="Z15" s="193"/>
      <c r="AA15" s="191" t="str">
        <f t="shared" si="5"/>
        <v/>
      </c>
      <c r="AB15" s="191" t="str">
        <f t="shared" si="17"/>
        <v/>
      </c>
      <c r="AC15" s="191" t="str" cm="1">
        <f t="array" ref="AC15">IF(F15&lt;&gt;"", IF(E15&gt;F15, "| Velden '"&amp;$AC$4&amp;ROW()&amp;"' en '"&amp;$AD$4&amp;ROW()&amp;"': De datum uit dienst mag niet voor de datum in dienst vallen.", ""), IF(E15&gt;Datum_werkingsjaar_einde, "| Veld '"&amp;$AC$4&amp;ROW()&amp;"': De datum in dienst mag niet na 31/12/"&amp;Datum_werkingsjaar&amp;" vallen.  ", ""))</f>
        <v/>
      </c>
      <c r="AD15" s="191" t="str" cm="1">
        <f t="array" ref="AD15">IF(E15&gt;F15, IF(F15&lt;&gt;"", "  ", ""), IF(F15&lt;&gt;"", IF(F15&lt;Datum_werkingsjaar_begin, "| Veld '"&amp;$AD$4&amp;ROW()&amp;"': De datum uit dienst mag niet vóór 1/01/"&amp;Datum_werkingsjaar&amp;" vallen.  ", ""), ""))</f>
        <v/>
      </c>
      <c r="AE15" s="191" t="str">
        <f t="shared" si="18"/>
        <v/>
      </c>
      <c r="AF15" s="191" t="str">
        <f t="shared" si="19"/>
        <v/>
      </c>
      <c r="AG15" s="191" t="str">
        <f t="shared" si="20"/>
        <v/>
      </c>
      <c r="AH15" s="194" t="str">
        <f t="shared" si="21"/>
        <v/>
      </c>
      <c r="AI15" s="191" t="str">
        <f>IF(K15&lt;&gt;1, IF(SUM(K15:$K$504)&lt;&gt;0, "| Laat geen witruimte tussen ingevulde rijen.", ""), "")</f>
        <v/>
      </c>
      <c r="AJ15" s="194" t="str">
        <f t="shared" si="22"/>
        <v/>
      </c>
      <c r="AL15" s="76" t="str">
        <f t="shared" si="23"/>
        <v/>
      </c>
    </row>
    <row r="16" spans="1:64" s="191" customFormat="1" ht="14.65" customHeight="1" x14ac:dyDescent="0.25">
      <c r="A16" s="149" t="str">
        <f t="shared" si="3"/>
        <v/>
      </c>
      <c r="B16" s="188" t="str">
        <f t="shared" si="4"/>
        <v/>
      </c>
      <c r="C16" s="214"/>
      <c r="D16" s="201"/>
      <c r="E16" s="200"/>
      <c r="F16" s="200"/>
      <c r="G16" s="201"/>
      <c r="H16" s="201"/>
      <c r="I16" s="189"/>
      <c r="J16" s="190" t="s">
        <v>84</v>
      </c>
      <c r="K16" s="191">
        <f t="shared" si="9"/>
        <v>0</v>
      </c>
      <c r="L16" s="192">
        <f t="shared" si="10"/>
        <v>0</v>
      </c>
      <c r="M16" s="191">
        <f t="shared" si="11"/>
        <v>0</v>
      </c>
      <c r="N16" s="191">
        <f t="shared" si="12"/>
        <v>0</v>
      </c>
      <c r="O16" s="191">
        <f t="shared" si="13"/>
        <v>0</v>
      </c>
      <c r="P16" s="191">
        <f t="shared" si="14"/>
        <v>0</v>
      </c>
      <c r="Q16" s="191">
        <f t="shared" si="15"/>
        <v>0</v>
      </c>
      <c r="R16" s="191">
        <f t="shared" si="16"/>
        <v>0</v>
      </c>
      <c r="S16" s="192"/>
      <c r="Z16" s="193"/>
      <c r="AA16" s="191" t="str">
        <f t="shared" si="5"/>
        <v/>
      </c>
      <c r="AB16" s="191" t="str">
        <f t="shared" si="17"/>
        <v/>
      </c>
      <c r="AC16" s="191" t="str" cm="1">
        <f t="array" ref="AC16">IF(F16&lt;&gt;"", IF(E16&gt;F16, "| Velden '"&amp;$AC$4&amp;ROW()&amp;"' en '"&amp;$AD$4&amp;ROW()&amp;"': De datum uit dienst mag niet voor de datum in dienst vallen.", ""), IF(E16&gt;Datum_werkingsjaar_einde, "| Veld '"&amp;$AC$4&amp;ROW()&amp;"': De datum in dienst mag niet na 31/12/"&amp;Datum_werkingsjaar&amp;" vallen.  ", ""))</f>
        <v/>
      </c>
      <c r="AD16" s="191" t="str" cm="1">
        <f t="array" ref="AD16">IF(E16&gt;F16, IF(F16&lt;&gt;"", "  ", ""), IF(F16&lt;&gt;"", IF(F16&lt;Datum_werkingsjaar_begin, "| Veld '"&amp;$AD$4&amp;ROW()&amp;"': De datum uit dienst mag niet vóór 1/01/"&amp;Datum_werkingsjaar&amp;" vallen.  ", ""), ""))</f>
        <v/>
      </c>
      <c r="AE16" s="191" t="str">
        <f t="shared" si="18"/>
        <v/>
      </c>
      <c r="AF16" s="191" t="str">
        <f t="shared" si="19"/>
        <v/>
      </c>
      <c r="AG16" s="191" t="str">
        <f t="shared" si="20"/>
        <v/>
      </c>
      <c r="AH16" s="194" t="str">
        <f t="shared" si="21"/>
        <v/>
      </c>
      <c r="AI16" s="191" t="str">
        <f>IF(K16&lt;&gt;1, IF(SUM(K16:$K$504)&lt;&gt;0, "| Laat geen witruimte tussen ingevulde rijen.", ""), "")</f>
        <v/>
      </c>
      <c r="AJ16" s="194" t="str">
        <f t="shared" si="22"/>
        <v/>
      </c>
      <c r="AL16" s="76" t="str">
        <f t="shared" si="23"/>
        <v/>
      </c>
    </row>
    <row r="17" spans="1:38" s="191" customFormat="1" ht="14.65" customHeight="1" x14ac:dyDescent="0.25">
      <c r="A17" s="149" t="str">
        <f t="shared" si="3"/>
        <v/>
      </c>
      <c r="B17" s="188" t="str">
        <f t="shared" si="4"/>
        <v/>
      </c>
      <c r="C17" s="214"/>
      <c r="D17" s="201"/>
      <c r="E17" s="200"/>
      <c r="F17" s="200"/>
      <c r="G17" s="201"/>
      <c r="H17" s="201"/>
      <c r="I17" s="189"/>
      <c r="J17" s="190" t="s">
        <v>84</v>
      </c>
      <c r="K17" s="191">
        <f t="shared" si="9"/>
        <v>0</v>
      </c>
      <c r="L17" s="192">
        <f t="shared" si="10"/>
        <v>0</v>
      </c>
      <c r="M17" s="191">
        <f t="shared" si="11"/>
        <v>0</v>
      </c>
      <c r="N17" s="191">
        <f t="shared" si="12"/>
        <v>0</v>
      </c>
      <c r="O17" s="191">
        <f t="shared" si="13"/>
        <v>0</v>
      </c>
      <c r="P17" s="191">
        <f t="shared" si="14"/>
        <v>0</v>
      </c>
      <c r="Q17" s="191">
        <f t="shared" si="15"/>
        <v>0</v>
      </c>
      <c r="R17" s="191">
        <f t="shared" si="16"/>
        <v>0</v>
      </c>
      <c r="S17" s="192"/>
      <c r="Z17" s="193"/>
      <c r="AA17" s="191" t="str">
        <f t="shared" si="5"/>
        <v/>
      </c>
      <c r="AB17" s="191" t="str">
        <f t="shared" si="17"/>
        <v/>
      </c>
      <c r="AC17" s="191" t="str" cm="1">
        <f t="array" ref="AC17">IF(F17&lt;&gt;"", IF(E17&gt;F17, "| Velden '"&amp;$AC$4&amp;ROW()&amp;"' en '"&amp;$AD$4&amp;ROW()&amp;"': De datum uit dienst mag niet voor de datum in dienst vallen.", ""), IF(E17&gt;Datum_werkingsjaar_einde, "| Veld '"&amp;$AC$4&amp;ROW()&amp;"': De datum in dienst mag niet na 31/12/"&amp;Datum_werkingsjaar&amp;" vallen.  ", ""))</f>
        <v/>
      </c>
      <c r="AD17" s="191" t="str" cm="1">
        <f t="array" ref="AD17">IF(E17&gt;F17, IF(F17&lt;&gt;"", "  ", ""), IF(F17&lt;&gt;"", IF(F17&lt;Datum_werkingsjaar_begin, "| Veld '"&amp;$AD$4&amp;ROW()&amp;"': De datum uit dienst mag niet vóór 1/01/"&amp;Datum_werkingsjaar&amp;" vallen.  ", ""), ""))</f>
        <v/>
      </c>
      <c r="AE17" s="191" t="str">
        <f t="shared" si="18"/>
        <v/>
      </c>
      <c r="AF17" s="191" t="str">
        <f t="shared" si="19"/>
        <v/>
      </c>
      <c r="AG17" s="191" t="str">
        <f t="shared" si="20"/>
        <v/>
      </c>
      <c r="AH17" s="194" t="str">
        <f t="shared" si="21"/>
        <v/>
      </c>
      <c r="AI17" s="191" t="str">
        <f>IF(K17&lt;&gt;1, IF(SUM(K17:$K$504)&lt;&gt;0, "| Laat geen witruimte tussen ingevulde rijen.", ""), "")</f>
        <v/>
      </c>
      <c r="AJ17" s="194" t="str">
        <f t="shared" si="22"/>
        <v/>
      </c>
      <c r="AL17" s="76" t="str">
        <f t="shared" si="23"/>
        <v/>
      </c>
    </row>
    <row r="18" spans="1:38" s="191" customFormat="1" ht="14.65" customHeight="1" x14ac:dyDescent="0.25">
      <c r="A18" s="149" t="str">
        <f t="shared" si="3"/>
        <v/>
      </c>
      <c r="B18" s="188" t="str">
        <f t="shared" si="4"/>
        <v/>
      </c>
      <c r="C18" s="214"/>
      <c r="D18" s="201"/>
      <c r="E18" s="200"/>
      <c r="F18" s="200"/>
      <c r="G18" s="201"/>
      <c r="H18" s="201"/>
      <c r="I18" s="189"/>
      <c r="J18" s="190" t="s">
        <v>84</v>
      </c>
      <c r="K18" s="191">
        <f t="shared" si="9"/>
        <v>0</v>
      </c>
      <c r="L18" s="192">
        <f t="shared" si="10"/>
        <v>0</v>
      </c>
      <c r="M18" s="191">
        <f t="shared" si="11"/>
        <v>0</v>
      </c>
      <c r="N18" s="191">
        <f t="shared" si="12"/>
        <v>0</v>
      </c>
      <c r="O18" s="191">
        <f t="shared" si="13"/>
        <v>0</v>
      </c>
      <c r="P18" s="191">
        <f t="shared" si="14"/>
        <v>0</v>
      </c>
      <c r="Q18" s="191">
        <f t="shared" si="15"/>
        <v>0</v>
      </c>
      <c r="R18" s="191">
        <f t="shared" si="16"/>
        <v>0</v>
      </c>
      <c r="S18" s="192"/>
      <c r="Z18" s="193"/>
      <c r="AA18" s="191" t="str">
        <f t="shared" si="5"/>
        <v/>
      </c>
      <c r="AB18" s="191" t="str">
        <f t="shared" si="17"/>
        <v/>
      </c>
      <c r="AC18" s="191" t="str" cm="1">
        <f t="array" ref="AC18">IF(F18&lt;&gt;"", IF(E18&gt;F18, "| Velden '"&amp;$AC$4&amp;ROW()&amp;"' en '"&amp;$AD$4&amp;ROW()&amp;"': De datum uit dienst mag niet voor de datum in dienst vallen.", ""), IF(E18&gt;Datum_werkingsjaar_einde, "| Veld '"&amp;$AC$4&amp;ROW()&amp;"': De datum in dienst mag niet na 31/12/"&amp;Datum_werkingsjaar&amp;" vallen.  ", ""))</f>
        <v/>
      </c>
      <c r="AD18" s="191" t="str" cm="1">
        <f t="array" ref="AD18">IF(E18&gt;F18, IF(F18&lt;&gt;"", "  ", ""), IF(F18&lt;&gt;"", IF(F18&lt;Datum_werkingsjaar_begin, "| Veld '"&amp;$AD$4&amp;ROW()&amp;"': De datum uit dienst mag niet vóór 1/01/"&amp;Datum_werkingsjaar&amp;" vallen.  ", ""), ""))</f>
        <v/>
      </c>
      <c r="AE18" s="191" t="str">
        <f t="shared" si="18"/>
        <v/>
      </c>
      <c r="AF18" s="191" t="str">
        <f t="shared" si="19"/>
        <v/>
      </c>
      <c r="AG18" s="191" t="str">
        <f t="shared" si="20"/>
        <v/>
      </c>
      <c r="AH18" s="194" t="str">
        <f t="shared" si="21"/>
        <v/>
      </c>
      <c r="AI18" s="191" t="str">
        <f>IF(K18&lt;&gt;1, IF(SUM(K18:$K$504)&lt;&gt;0, "| Laat geen witruimte tussen ingevulde rijen.", ""), "")</f>
        <v/>
      </c>
      <c r="AJ18" s="194" t="str">
        <f t="shared" si="22"/>
        <v/>
      </c>
      <c r="AL18" s="76" t="str">
        <f t="shared" si="23"/>
        <v/>
      </c>
    </row>
    <row r="19" spans="1:38" s="191" customFormat="1" ht="14.65" customHeight="1" x14ac:dyDescent="0.25">
      <c r="A19" s="149" t="str">
        <f t="shared" si="3"/>
        <v/>
      </c>
      <c r="B19" s="188" t="str">
        <f t="shared" si="4"/>
        <v/>
      </c>
      <c r="C19" s="214"/>
      <c r="D19" s="201"/>
      <c r="E19" s="200"/>
      <c r="F19" s="200"/>
      <c r="G19" s="201"/>
      <c r="H19" s="201"/>
      <c r="I19" s="189"/>
      <c r="J19" s="190" t="s">
        <v>84</v>
      </c>
      <c r="K19" s="191">
        <f t="shared" si="9"/>
        <v>0</v>
      </c>
      <c r="L19" s="192">
        <f t="shared" si="10"/>
        <v>0</v>
      </c>
      <c r="M19" s="191">
        <f t="shared" si="11"/>
        <v>0</v>
      </c>
      <c r="N19" s="191">
        <f t="shared" si="12"/>
        <v>0</v>
      </c>
      <c r="O19" s="191">
        <f t="shared" si="13"/>
        <v>0</v>
      </c>
      <c r="P19" s="191">
        <f t="shared" si="14"/>
        <v>0</v>
      </c>
      <c r="Q19" s="191">
        <f t="shared" si="15"/>
        <v>0</v>
      </c>
      <c r="R19" s="191">
        <f t="shared" si="16"/>
        <v>0</v>
      </c>
      <c r="S19" s="192"/>
      <c r="Z19" s="193"/>
      <c r="AA19" s="191" t="str">
        <f t="shared" si="5"/>
        <v/>
      </c>
      <c r="AB19" s="191" t="str">
        <f t="shared" si="17"/>
        <v/>
      </c>
      <c r="AC19" s="191" t="str" cm="1">
        <f t="array" ref="AC19">IF(F19&lt;&gt;"", IF(E19&gt;F19, "| Velden '"&amp;$AC$4&amp;ROW()&amp;"' en '"&amp;$AD$4&amp;ROW()&amp;"': De datum uit dienst mag niet voor de datum in dienst vallen.", ""), IF(E19&gt;Datum_werkingsjaar_einde, "| Veld '"&amp;$AC$4&amp;ROW()&amp;"': De datum in dienst mag niet na 31/12/"&amp;Datum_werkingsjaar&amp;" vallen.  ", ""))</f>
        <v/>
      </c>
      <c r="AD19" s="191" t="str" cm="1">
        <f t="array" ref="AD19">IF(E19&gt;F19, IF(F19&lt;&gt;"", "  ", ""), IF(F19&lt;&gt;"", IF(F19&lt;Datum_werkingsjaar_begin, "| Veld '"&amp;$AD$4&amp;ROW()&amp;"': De datum uit dienst mag niet vóór 1/01/"&amp;Datum_werkingsjaar&amp;" vallen.  ", ""), ""))</f>
        <v/>
      </c>
      <c r="AE19" s="191" t="str">
        <f t="shared" si="18"/>
        <v/>
      </c>
      <c r="AF19" s="191" t="str">
        <f t="shared" si="19"/>
        <v/>
      </c>
      <c r="AG19" s="191" t="str">
        <f t="shared" si="20"/>
        <v/>
      </c>
      <c r="AH19" s="194" t="str">
        <f t="shared" si="21"/>
        <v/>
      </c>
      <c r="AI19" s="191" t="str">
        <f>IF(K19&lt;&gt;1, IF(SUM(K19:$K$504)&lt;&gt;0, "| Laat geen witruimte tussen ingevulde rijen.", ""), "")</f>
        <v/>
      </c>
      <c r="AJ19" s="194" t="str">
        <f t="shared" si="22"/>
        <v/>
      </c>
      <c r="AL19" s="76" t="str">
        <f t="shared" si="23"/>
        <v/>
      </c>
    </row>
    <row r="20" spans="1:38" s="191" customFormat="1" ht="14.65" customHeight="1" x14ac:dyDescent="0.25">
      <c r="A20" s="149" t="str">
        <f t="shared" si="3"/>
        <v/>
      </c>
      <c r="B20" s="188" t="str">
        <f t="shared" si="4"/>
        <v/>
      </c>
      <c r="C20" s="214"/>
      <c r="D20" s="201"/>
      <c r="E20" s="200"/>
      <c r="F20" s="200"/>
      <c r="G20" s="201"/>
      <c r="H20" s="201"/>
      <c r="I20" s="189"/>
      <c r="J20" s="190" t="s">
        <v>84</v>
      </c>
      <c r="K20" s="191">
        <f t="shared" si="9"/>
        <v>0</v>
      </c>
      <c r="L20" s="192">
        <f t="shared" si="10"/>
        <v>0</v>
      </c>
      <c r="M20" s="191">
        <f t="shared" si="11"/>
        <v>0</v>
      </c>
      <c r="N20" s="191">
        <f t="shared" si="12"/>
        <v>0</v>
      </c>
      <c r="O20" s="191">
        <f t="shared" si="13"/>
        <v>0</v>
      </c>
      <c r="P20" s="191">
        <f t="shared" si="14"/>
        <v>0</v>
      </c>
      <c r="Q20" s="191">
        <f t="shared" si="15"/>
        <v>0</v>
      </c>
      <c r="R20" s="191">
        <f t="shared" si="16"/>
        <v>0</v>
      </c>
      <c r="S20" s="192"/>
      <c r="Z20" s="193"/>
      <c r="AA20" s="191" t="str">
        <f t="shared" si="5"/>
        <v/>
      </c>
      <c r="AB20" s="191" t="str">
        <f t="shared" si="17"/>
        <v/>
      </c>
      <c r="AC20" s="191" t="str" cm="1">
        <f t="array" ref="AC20">IF(F20&lt;&gt;"", IF(E20&gt;F20, "| Velden '"&amp;$AC$4&amp;ROW()&amp;"' en '"&amp;$AD$4&amp;ROW()&amp;"': De datum uit dienst mag niet voor de datum in dienst vallen.", ""), IF(E20&gt;Datum_werkingsjaar_einde, "| Veld '"&amp;$AC$4&amp;ROW()&amp;"': De datum in dienst mag niet na 31/12/"&amp;Datum_werkingsjaar&amp;" vallen.  ", ""))</f>
        <v/>
      </c>
      <c r="AD20" s="191" t="str" cm="1">
        <f t="array" ref="AD20">IF(E20&gt;F20, IF(F20&lt;&gt;"", "  ", ""), IF(F20&lt;&gt;"", IF(F20&lt;Datum_werkingsjaar_begin, "| Veld '"&amp;$AD$4&amp;ROW()&amp;"': De datum uit dienst mag niet vóór 1/01/"&amp;Datum_werkingsjaar&amp;" vallen.  ", ""), ""))</f>
        <v/>
      </c>
      <c r="AE20" s="191" t="str">
        <f t="shared" si="18"/>
        <v/>
      </c>
      <c r="AF20" s="191" t="str">
        <f t="shared" si="19"/>
        <v/>
      </c>
      <c r="AG20" s="191" t="str">
        <f t="shared" si="20"/>
        <v/>
      </c>
      <c r="AH20" s="194" t="str">
        <f t="shared" si="21"/>
        <v/>
      </c>
      <c r="AI20" s="191" t="str">
        <f>IF(K20&lt;&gt;1, IF(SUM(K20:$K$504)&lt;&gt;0, "| Laat geen witruimte tussen ingevulde rijen.", ""), "")</f>
        <v/>
      </c>
      <c r="AJ20" s="194" t="str">
        <f t="shared" si="22"/>
        <v/>
      </c>
      <c r="AL20" s="76" t="str">
        <f t="shared" si="23"/>
        <v/>
      </c>
    </row>
    <row r="21" spans="1:38" s="191" customFormat="1" ht="14.65" customHeight="1" x14ac:dyDescent="0.25">
      <c r="A21" s="149" t="str">
        <f t="shared" si="3"/>
        <v/>
      </c>
      <c r="B21" s="188" t="str">
        <f t="shared" si="4"/>
        <v/>
      </c>
      <c r="C21" s="214"/>
      <c r="D21" s="201"/>
      <c r="E21" s="200"/>
      <c r="F21" s="200"/>
      <c r="G21" s="201"/>
      <c r="H21" s="201"/>
      <c r="I21" s="189"/>
      <c r="J21" s="190" t="s">
        <v>84</v>
      </c>
      <c r="K21" s="191">
        <f t="shared" si="9"/>
        <v>0</v>
      </c>
      <c r="L21" s="192">
        <f t="shared" si="10"/>
        <v>0</v>
      </c>
      <c r="M21" s="191">
        <f t="shared" si="11"/>
        <v>0</v>
      </c>
      <c r="N21" s="191">
        <f t="shared" si="12"/>
        <v>0</v>
      </c>
      <c r="O21" s="191">
        <f t="shared" si="13"/>
        <v>0</v>
      </c>
      <c r="P21" s="191">
        <f t="shared" si="14"/>
        <v>0</v>
      </c>
      <c r="Q21" s="191">
        <f t="shared" si="15"/>
        <v>0</v>
      </c>
      <c r="R21" s="191">
        <f t="shared" si="16"/>
        <v>0</v>
      </c>
      <c r="S21" s="192"/>
      <c r="Z21" s="193"/>
      <c r="AA21" s="191" t="str">
        <f t="shared" si="5"/>
        <v/>
      </c>
      <c r="AB21" s="191" t="str">
        <f t="shared" si="17"/>
        <v/>
      </c>
      <c r="AC21" s="191" t="str" cm="1">
        <f t="array" ref="AC21">IF(F21&lt;&gt;"", IF(E21&gt;F21, "| Velden '"&amp;$AC$4&amp;ROW()&amp;"' en '"&amp;$AD$4&amp;ROW()&amp;"': De datum uit dienst mag niet voor de datum in dienst vallen.", ""), IF(E21&gt;Datum_werkingsjaar_einde, "| Veld '"&amp;$AC$4&amp;ROW()&amp;"': De datum in dienst mag niet na 31/12/"&amp;Datum_werkingsjaar&amp;" vallen.  ", ""))</f>
        <v/>
      </c>
      <c r="AD21" s="191" t="str" cm="1">
        <f t="array" ref="AD21">IF(E21&gt;F21, IF(F21&lt;&gt;"", "  ", ""), IF(F21&lt;&gt;"", IF(F21&lt;Datum_werkingsjaar_begin, "| Veld '"&amp;$AD$4&amp;ROW()&amp;"': De datum uit dienst mag niet vóór 1/01/"&amp;Datum_werkingsjaar&amp;" vallen.  ", ""), ""))</f>
        <v/>
      </c>
      <c r="AE21" s="191" t="str">
        <f t="shared" si="18"/>
        <v/>
      </c>
      <c r="AF21" s="191" t="str">
        <f t="shared" si="19"/>
        <v/>
      </c>
      <c r="AG21" s="191" t="str">
        <f t="shared" si="20"/>
        <v/>
      </c>
      <c r="AH21" s="194" t="str">
        <f t="shared" si="21"/>
        <v/>
      </c>
      <c r="AI21" s="191" t="str">
        <f>IF(K21&lt;&gt;1, IF(SUM(K21:$K$504)&lt;&gt;0, "| Laat geen witruimte tussen ingevulde rijen.", ""), "")</f>
        <v/>
      </c>
      <c r="AJ21" s="194" t="str">
        <f t="shared" si="22"/>
        <v/>
      </c>
      <c r="AL21" s="76" t="str">
        <f t="shared" si="23"/>
        <v/>
      </c>
    </row>
    <row r="22" spans="1:38" s="191" customFormat="1" ht="14.65" customHeight="1" x14ac:dyDescent="0.25">
      <c r="A22" s="149" t="str">
        <f t="shared" si="3"/>
        <v/>
      </c>
      <c r="B22" s="188" t="str">
        <f t="shared" si="4"/>
        <v/>
      </c>
      <c r="C22" s="214"/>
      <c r="D22" s="201"/>
      <c r="E22" s="200"/>
      <c r="F22" s="200"/>
      <c r="G22" s="201"/>
      <c r="H22" s="201"/>
      <c r="I22" s="189"/>
      <c r="J22" s="190" t="s">
        <v>84</v>
      </c>
      <c r="K22" s="191">
        <f t="shared" si="9"/>
        <v>0</v>
      </c>
      <c r="L22" s="192">
        <f t="shared" si="10"/>
        <v>0</v>
      </c>
      <c r="M22" s="191">
        <f t="shared" si="11"/>
        <v>0</v>
      </c>
      <c r="N22" s="191">
        <f t="shared" si="12"/>
        <v>0</v>
      </c>
      <c r="O22" s="191">
        <f t="shared" si="13"/>
        <v>0</v>
      </c>
      <c r="P22" s="191">
        <f t="shared" si="14"/>
        <v>0</v>
      </c>
      <c r="Q22" s="191">
        <f t="shared" si="15"/>
        <v>0</v>
      </c>
      <c r="R22" s="191">
        <f t="shared" si="16"/>
        <v>0</v>
      </c>
      <c r="S22" s="192"/>
      <c r="Z22" s="193"/>
      <c r="AA22" s="191" t="str">
        <f t="shared" si="5"/>
        <v/>
      </c>
      <c r="AB22" s="191" t="str">
        <f t="shared" si="17"/>
        <v/>
      </c>
      <c r="AC22" s="191" t="str" cm="1">
        <f t="array" ref="AC22">IF(F22&lt;&gt;"", IF(E22&gt;F22, "| Velden '"&amp;$AC$4&amp;ROW()&amp;"' en '"&amp;$AD$4&amp;ROW()&amp;"': De datum uit dienst mag niet voor de datum in dienst vallen.", ""), IF(E22&gt;Datum_werkingsjaar_einde, "| Veld '"&amp;$AC$4&amp;ROW()&amp;"': De datum in dienst mag niet na 31/12/"&amp;Datum_werkingsjaar&amp;" vallen.  ", ""))</f>
        <v/>
      </c>
      <c r="AD22" s="191" t="str" cm="1">
        <f t="array" ref="AD22">IF(E22&gt;F22, IF(F22&lt;&gt;"", "  ", ""), IF(F22&lt;&gt;"", IF(F22&lt;Datum_werkingsjaar_begin, "| Veld '"&amp;$AD$4&amp;ROW()&amp;"': De datum uit dienst mag niet vóór 1/01/"&amp;Datum_werkingsjaar&amp;" vallen.  ", ""), ""))</f>
        <v/>
      </c>
      <c r="AE22" s="191" t="str">
        <f t="shared" si="18"/>
        <v/>
      </c>
      <c r="AF22" s="191" t="str">
        <f t="shared" si="19"/>
        <v/>
      </c>
      <c r="AG22" s="191" t="str">
        <f t="shared" si="20"/>
        <v/>
      </c>
      <c r="AH22" s="194" t="str">
        <f t="shared" si="21"/>
        <v/>
      </c>
      <c r="AI22" s="191" t="str">
        <f>IF(K22&lt;&gt;1, IF(SUM(K22:$K$504)&lt;&gt;0, "| Laat geen witruimte tussen ingevulde rijen.", ""), "")</f>
        <v/>
      </c>
      <c r="AJ22" s="194" t="str">
        <f t="shared" si="22"/>
        <v/>
      </c>
      <c r="AL22" s="76" t="str">
        <f t="shared" si="23"/>
        <v/>
      </c>
    </row>
    <row r="23" spans="1:38" s="191" customFormat="1" ht="14.65" customHeight="1" x14ac:dyDescent="0.25">
      <c r="A23" s="149" t="str">
        <f t="shared" si="3"/>
        <v/>
      </c>
      <c r="B23" s="188" t="str">
        <f t="shared" si="4"/>
        <v/>
      </c>
      <c r="C23" s="214"/>
      <c r="D23" s="201"/>
      <c r="E23" s="200"/>
      <c r="F23" s="200"/>
      <c r="G23" s="201"/>
      <c r="H23" s="201"/>
      <c r="I23" s="189"/>
      <c r="J23" s="190" t="s">
        <v>84</v>
      </c>
      <c r="K23" s="191">
        <f t="shared" si="9"/>
        <v>0</v>
      </c>
      <c r="L23" s="192">
        <f t="shared" si="10"/>
        <v>0</v>
      </c>
      <c r="M23" s="191">
        <f t="shared" si="11"/>
        <v>0</v>
      </c>
      <c r="N23" s="191">
        <f t="shared" si="12"/>
        <v>0</v>
      </c>
      <c r="O23" s="191">
        <f t="shared" si="13"/>
        <v>0</v>
      </c>
      <c r="P23" s="191">
        <f t="shared" si="14"/>
        <v>0</v>
      </c>
      <c r="Q23" s="191">
        <f t="shared" si="15"/>
        <v>0</v>
      </c>
      <c r="R23" s="191">
        <f t="shared" si="16"/>
        <v>0</v>
      </c>
      <c r="S23" s="192"/>
      <c r="Z23" s="193"/>
      <c r="AA23" s="191" t="str">
        <f t="shared" si="5"/>
        <v/>
      </c>
      <c r="AB23" s="191" t="str">
        <f t="shared" si="17"/>
        <v/>
      </c>
      <c r="AC23" s="191" t="str" cm="1">
        <f t="array" ref="AC23">IF(F23&lt;&gt;"", IF(E23&gt;F23, "| Velden '"&amp;$AC$4&amp;ROW()&amp;"' en '"&amp;$AD$4&amp;ROW()&amp;"': De datum uit dienst mag niet voor de datum in dienst vallen.", ""), IF(E23&gt;Datum_werkingsjaar_einde, "| Veld '"&amp;$AC$4&amp;ROW()&amp;"': De datum in dienst mag niet na 31/12/"&amp;Datum_werkingsjaar&amp;" vallen.  ", ""))</f>
        <v/>
      </c>
      <c r="AD23" s="191" t="str" cm="1">
        <f t="array" ref="AD23">IF(E23&gt;F23, IF(F23&lt;&gt;"", "  ", ""), IF(F23&lt;&gt;"", IF(F23&lt;Datum_werkingsjaar_begin, "| Veld '"&amp;$AD$4&amp;ROW()&amp;"': De datum uit dienst mag niet vóór 1/01/"&amp;Datum_werkingsjaar&amp;" vallen.  ", ""), ""))</f>
        <v/>
      </c>
      <c r="AE23" s="191" t="str">
        <f t="shared" si="18"/>
        <v/>
      </c>
      <c r="AF23" s="191" t="str">
        <f t="shared" si="19"/>
        <v/>
      </c>
      <c r="AG23" s="191" t="str">
        <f t="shared" si="20"/>
        <v/>
      </c>
      <c r="AH23" s="194" t="str">
        <f t="shared" si="21"/>
        <v/>
      </c>
      <c r="AI23" s="191" t="str">
        <f>IF(K23&lt;&gt;1, IF(SUM(K23:$K$504)&lt;&gt;0, "| Laat geen witruimte tussen ingevulde rijen.", ""), "")</f>
        <v/>
      </c>
      <c r="AJ23" s="194" t="str">
        <f t="shared" si="22"/>
        <v/>
      </c>
      <c r="AL23" s="76" t="str">
        <f t="shared" si="23"/>
        <v/>
      </c>
    </row>
    <row r="24" spans="1:38" s="191" customFormat="1" ht="14.65" customHeight="1" x14ac:dyDescent="0.25">
      <c r="A24" s="149" t="str">
        <f t="shared" si="3"/>
        <v/>
      </c>
      <c r="B24" s="188" t="str">
        <f t="shared" si="4"/>
        <v/>
      </c>
      <c r="C24" s="214"/>
      <c r="D24" s="201"/>
      <c r="E24" s="200"/>
      <c r="F24" s="200"/>
      <c r="G24" s="201"/>
      <c r="H24" s="201"/>
      <c r="I24" s="189"/>
      <c r="J24" s="190" t="s">
        <v>84</v>
      </c>
      <c r="K24" s="191">
        <f t="shared" si="9"/>
        <v>0</v>
      </c>
      <c r="L24" s="192">
        <f t="shared" si="10"/>
        <v>0</v>
      </c>
      <c r="M24" s="191">
        <f t="shared" si="11"/>
        <v>0</v>
      </c>
      <c r="N24" s="191">
        <f t="shared" si="12"/>
        <v>0</v>
      </c>
      <c r="O24" s="191">
        <f t="shared" si="13"/>
        <v>0</v>
      </c>
      <c r="P24" s="191">
        <f t="shared" si="14"/>
        <v>0</v>
      </c>
      <c r="Q24" s="191">
        <f t="shared" si="15"/>
        <v>0</v>
      </c>
      <c r="R24" s="191">
        <f t="shared" si="16"/>
        <v>0</v>
      </c>
      <c r="S24" s="192"/>
      <c r="Z24" s="193"/>
      <c r="AA24" s="191" t="str">
        <f t="shared" si="5"/>
        <v/>
      </c>
      <c r="AB24" s="191" t="str">
        <f t="shared" si="17"/>
        <v/>
      </c>
      <c r="AC24" s="191" t="str" cm="1">
        <f t="array" ref="AC24">IF(F24&lt;&gt;"", IF(E24&gt;F24, "| Velden '"&amp;$AC$4&amp;ROW()&amp;"' en '"&amp;$AD$4&amp;ROW()&amp;"': De datum uit dienst mag niet voor de datum in dienst vallen.", ""), IF(E24&gt;Datum_werkingsjaar_einde, "| Veld '"&amp;$AC$4&amp;ROW()&amp;"': De datum in dienst mag niet na 31/12/"&amp;Datum_werkingsjaar&amp;" vallen.  ", ""))</f>
        <v/>
      </c>
      <c r="AD24" s="191" t="str" cm="1">
        <f t="array" ref="AD24">IF(E24&gt;F24, IF(F24&lt;&gt;"", "  ", ""), IF(F24&lt;&gt;"", IF(F24&lt;Datum_werkingsjaar_begin, "| Veld '"&amp;$AD$4&amp;ROW()&amp;"': De datum uit dienst mag niet vóór 1/01/"&amp;Datum_werkingsjaar&amp;" vallen.  ", ""), ""))</f>
        <v/>
      </c>
      <c r="AE24" s="191" t="str">
        <f t="shared" si="18"/>
        <v/>
      </c>
      <c r="AF24" s="191" t="str">
        <f t="shared" si="19"/>
        <v/>
      </c>
      <c r="AG24" s="191" t="str">
        <f t="shared" si="20"/>
        <v/>
      </c>
      <c r="AH24" s="194" t="str">
        <f t="shared" si="21"/>
        <v/>
      </c>
      <c r="AI24" s="191" t="str">
        <f>IF(K24&lt;&gt;1, IF(SUM(K24:$K$504)&lt;&gt;0, "| Laat geen witruimte tussen ingevulde rijen.", ""), "")</f>
        <v/>
      </c>
      <c r="AJ24" s="194" t="str">
        <f t="shared" si="22"/>
        <v/>
      </c>
      <c r="AL24" s="76" t="str">
        <f t="shared" si="23"/>
        <v/>
      </c>
    </row>
    <row r="25" spans="1:38" s="191" customFormat="1" ht="14.65" customHeight="1" x14ac:dyDescent="0.25">
      <c r="A25" s="149" t="str">
        <f t="shared" si="3"/>
        <v/>
      </c>
      <c r="B25" s="188" t="str">
        <f t="shared" si="4"/>
        <v/>
      </c>
      <c r="C25" s="214"/>
      <c r="D25" s="201"/>
      <c r="E25" s="200"/>
      <c r="F25" s="200"/>
      <c r="G25" s="201"/>
      <c r="H25" s="201"/>
      <c r="I25" s="189"/>
      <c r="J25" s="190" t="s">
        <v>84</v>
      </c>
      <c r="K25" s="191">
        <f t="shared" si="9"/>
        <v>0</v>
      </c>
      <c r="L25" s="192">
        <f t="shared" si="10"/>
        <v>0</v>
      </c>
      <c r="M25" s="191">
        <f t="shared" si="11"/>
        <v>0</v>
      </c>
      <c r="N25" s="191">
        <f t="shared" si="12"/>
        <v>0</v>
      </c>
      <c r="O25" s="191">
        <f t="shared" si="13"/>
        <v>0</v>
      </c>
      <c r="P25" s="191">
        <f t="shared" si="14"/>
        <v>0</v>
      </c>
      <c r="Q25" s="191">
        <f t="shared" si="15"/>
        <v>0</v>
      </c>
      <c r="R25" s="191">
        <f t="shared" si="16"/>
        <v>0</v>
      </c>
      <c r="S25" s="192"/>
      <c r="Z25" s="193"/>
      <c r="AA25" s="191" t="str">
        <f t="shared" si="5"/>
        <v/>
      </c>
      <c r="AB25" s="191" t="str">
        <f t="shared" si="17"/>
        <v/>
      </c>
      <c r="AC25" s="191" t="str" cm="1">
        <f t="array" ref="AC25">IF(F25&lt;&gt;"", IF(E25&gt;F25, "| Velden '"&amp;$AC$4&amp;ROW()&amp;"' en '"&amp;$AD$4&amp;ROW()&amp;"': De datum uit dienst mag niet voor de datum in dienst vallen.", ""), IF(E25&gt;Datum_werkingsjaar_einde, "| Veld '"&amp;$AC$4&amp;ROW()&amp;"': De datum in dienst mag niet na 31/12/"&amp;Datum_werkingsjaar&amp;" vallen.  ", ""))</f>
        <v/>
      </c>
      <c r="AD25" s="191" t="str" cm="1">
        <f t="array" ref="AD25">IF(E25&gt;F25, IF(F25&lt;&gt;"", "  ", ""), IF(F25&lt;&gt;"", IF(F25&lt;Datum_werkingsjaar_begin, "| Veld '"&amp;$AD$4&amp;ROW()&amp;"': De datum uit dienst mag niet vóór 1/01/"&amp;Datum_werkingsjaar&amp;" vallen.  ", ""), ""))</f>
        <v/>
      </c>
      <c r="AE25" s="191" t="str">
        <f t="shared" si="18"/>
        <v/>
      </c>
      <c r="AF25" s="191" t="str">
        <f t="shared" si="19"/>
        <v/>
      </c>
      <c r="AG25" s="191" t="str">
        <f t="shared" si="20"/>
        <v/>
      </c>
      <c r="AH25" s="194" t="str">
        <f t="shared" si="21"/>
        <v/>
      </c>
      <c r="AI25" s="191" t="str">
        <f>IF(K25&lt;&gt;1, IF(SUM(K25:$K$504)&lt;&gt;0, "| Laat geen witruimte tussen ingevulde rijen.", ""), "")</f>
        <v/>
      </c>
      <c r="AJ25" s="194" t="str">
        <f t="shared" si="22"/>
        <v/>
      </c>
      <c r="AL25" s="76" t="str">
        <f t="shared" si="23"/>
        <v/>
      </c>
    </row>
    <row r="26" spans="1:38" s="191" customFormat="1" ht="14.65" customHeight="1" x14ac:dyDescent="0.25">
      <c r="A26" s="149" t="str">
        <f t="shared" si="3"/>
        <v/>
      </c>
      <c r="B26" s="188" t="str">
        <f t="shared" si="4"/>
        <v/>
      </c>
      <c r="C26" s="214"/>
      <c r="D26" s="201"/>
      <c r="E26" s="200"/>
      <c r="F26" s="200"/>
      <c r="G26" s="201"/>
      <c r="H26" s="201"/>
      <c r="I26" s="189"/>
      <c r="J26" s="190" t="s">
        <v>84</v>
      </c>
      <c r="K26" s="191">
        <f t="shared" si="9"/>
        <v>0</v>
      </c>
      <c r="L26" s="192">
        <f t="shared" si="10"/>
        <v>0</v>
      </c>
      <c r="M26" s="191">
        <f t="shared" si="11"/>
        <v>0</v>
      </c>
      <c r="N26" s="191">
        <f t="shared" si="12"/>
        <v>0</v>
      </c>
      <c r="O26" s="191">
        <f t="shared" si="13"/>
        <v>0</v>
      </c>
      <c r="P26" s="191">
        <f t="shared" si="14"/>
        <v>0</v>
      </c>
      <c r="Q26" s="191">
        <f t="shared" si="15"/>
        <v>0</v>
      </c>
      <c r="R26" s="191">
        <f t="shared" si="16"/>
        <v>0</v>
      </c>
      <c r="S26" s="192"/>
      <c r="Z26" s="193"/>
      <c r="AA26" s="191" t="str">
        <f t="shared" si="5"/>
        <v/>
      </c>
      <c r="AB26" s="191" t="str">
        <f t="shared" si="17"/>
        <v/>
      </c>
      <c r="AC26" s="191" t="str" cm="1">
        <f t="array" ref="AC26">IF(F26&lt;&gt;"", IF(E26&gt;F26, "| Velden '"&amp;$AC$4&amp;ROW()&amp;"' en '"&amp;$AD$4&amp;ROW()&amp;"': De datum uit dienst mag niet voor de datum in dienst vallen.", ""), IF(E26&gt;Datum_werkingsjaar_einde, "| Veld '"&amp;$AC$4&amp;ROW()&amp;"': De datum in dienst mag niet na 31/12/"&amp;Datum_werkingsjaar&amp;" vallen.  ", ""))</f>
        <v/>
      </c>
      <c r="AD26" s="191" t="str" cm="1">
        <f t="array" ref="AD26">IF(E26&gt;F26, IF(F26&lt;&gt;"", "  ", ""), IF(F26&lt;&gt;"", IF(F26&lt;Datum_werkingsjaar_begin, "| Veld '"&amp;$AD$4&amp;ROW()&amp;"': De datum uit dienst mag niet vóór 1/01/"&amp;Datum_werkingsjaar&amp;" vallen.  ", ""), ""))</f>
        <v/>
      </c>
      <c r="AE26" s="191" t="str">
        <f t="shared" si="18"/>
        <v/>
      </c>
      <c r="AF26" s="191" t="str">
        <f t="shared" si="19"/>
        <v/>
      </c>
      <c r="AG26" s="191" t="str">
        <f t="shared" si="20"/>
        <v/>
      </c>
      <c r="AH26" s="194" t="str">
        <f t="shared" si="21"/>
        <v/>
      </c>
      <c r="AI26" s="191" t="str">
        <f>IF(K26&lt;&gt;1, IF(SUM(K26:$K$504)&lt;&gt;0, "| Laat geen witruimte tussen ingevulde rijen.", ""), "")</f>
        <v/>
      </c>
      <c r="AJ26" s="194" t="str">
        <f t="shared" si="22"/>
        <v/>
      </c>
      <c r="AL26" s="76" t="str">
        <f t="shared" si="23"/>
        <v/>
      </c>
    </row>
    <row r="27" spans="1:38" s="191" customFormat="1" ht="14.65" customHeight="1" x14ac:dyDescent="0.25">
      <c r="A27" s="149" t="str">
        <f t="shared" si="3"/>
        <v/>
      </c>
      <c r="B27" s="188" t="str">
        <f t="shared" si="4"/>
        <v/>
      </c>
      <c r="C27" s="214"/>
      <c r="D27" s="201"/>
      <c r="E27" s="200"/>
      <c r="F27" s="200"/>
      <c r="G27" s="201"/>
      <c r="H27" s="201"/>
      <c r="I27" s="189"/>
      <c r="J27" s="190" t="s">
        <v>84</v>
      </c>
      <c r="K27" s="191">
        <f t="shared" si="9"/>
        <v>0</v>
      </c>
      <c r="L27" s="192">
        <f t="shared" si="10"/>
        <v>0</v>
      </c>
      <c r="M27" s="191">
        <f t="shared" si="11"/>
        <v>0</v>
      </c>
      <c r="N27" s="191">
        <f t="shared" si="12"/>
        <v>0</v>
      </c>
      <c r="O27" s="191">
        <f t="shared" si="13"/>
        <v>0</v>
      </c>
      <c r="P27" s="191">
        <f t="shared" si="14"/>
        <v>0</v>
      </c>
      <c r="Q27" s="191">
        <f t="shared" si="15"/>
        <v>0</v>
      </c>
      <c r="R27" s="191">
        <f t="shared" si="16"/>
        <v>0</v>
      </c>
      <c r="S27" s="192"/>
      <c r="Z27" s="193"/>
      <c r="AA27" s="191" t="str">
        <f t="shared" si="5"/>
        <v/>
      </c>
      <c r="AB27" s="191" t="str">
        <f t="shared" si="17"/>
        <v/>
      </c>
      <c r="AC27" s="191" t="str" cm="1">
        <f t="array" ref="AC27">IF(F27&lt;&gt;"", IF(E27&gt;F27, "| Velden '"&amp;$AC$4&amp;ROW()&amp;"' en '"&amp;$AD$4&amp;ROW()&amp;"': De datum uit dienst mag niet voor de datum in dienst vallen.", ""), IF(E27&gt;Datum_werkingsjaar_einde, "| Veld '"&amp;$AC$4&amp;ROW()&amp;"': De datum in dienst mag niet na 31/12/"&amp;Datum_werkingsjaar&amp;" vallen.  ", ""))</f>
        <v/>
      </c>
      <c r="AD27" s="191" t="str" cm="1">
        <f t="array" ref="AD27">IF(E27&gt;F27, IF(F27&lt;&gt;"", "  ", ""), IF(F27&lt;&gt;"", IF(F27&lt;Datum_werkingsjaar_begin, "| Veld '"&amp;$AD$4&amp;ROW()&amp;"': De datum uit dienst mag niet vóór 1/01/"&amp;Datum_werkingsjaar&amp;" vallen.  ", ""), ""))</f>
        <v/>
      </c>
      <c r="AE27" s="191" t="str">
        <f t="shared" si="18"/>
        <v/>
      </c>
      <c r="AF27" s="191" t="str">
        <f t="shared" si="19"/>
        <v/>
      </c>
      <c r="AG27" s="191" t="str">
        <f t="shared" si="20"/>
        <v/>
      </c>
      <c r="AH27" s="194" t="str">
        <f t="shared" si="21"/>
        <v/>
      </c>
      <c r="AI27" s="191" t="str">
        <f>IF(K27&lt;&gt;1, IF(SUM(K27:$K$504)&lt;&gt;0, "| Laat geen witruimte tussen ingevulde rijen.", ""), "")</f>
        <v/>
      </c>
      <c r="AJ27" s="194" t="str">
        <f t="shared" si="22"/>
        <v/>
      </c>
      <c r="AL27" s="76" t="str">
        <f t="shared" si="23"/>
        <v/>
      </c>
    </row>
    <row r="28" spans="1:38" s="191" customFormat="1" ht="14.65" customHeight="1" x14ac:dyDescent="0.25">
      <c r="A28" s="149" t="str">
        <f t="shared" si="3"/>
        <v/>
      </c>
      <c r="B28" s="188" t="str">
        <f t="shared" si="4"/>
        <v/>
      </c>
      <c r="C28" s="214"/>
      <c r="D28" s="201"/>
      <c r="E28" s="200"/>
      <c r="F28" s="200"/>
      <c r="G28" s="201"/>
      <c r="H28" s="201"/>
      <c r="I28" s="189"/>
      <c r="J28" s="190" t="s">
        <v>84</v>
      </c>
      <c r="K28" s="191">
        <f t="shared" si="9"/>
        <v>0</v>
      </c>
      <c r="L28" s="192">
        <f t="shared" si="10"/>
        <v>0</v>
      </c>
      <c r="M28" s="191">
        <f t="shared" si="11"/>
        <v>0</v>
      </c>
      <c r="N28" s="191">
        <f t="shared" si="12"/>
        <v>0</v>
      </c>
      <c r="O28" s="191">
        <f t="shared" si="13"/>
        <v>0</v>
      </c>
      <c r="P28" s="191">
        <f t="shared" si="14"/>
        <v>0</v>
      </c>
      <c r="Q28" s="191">
        <f t="shared" si="15"/>
        <v>0</v>
      </c>
      <c r="R28" s="191">
        <f t="shared" si="16"/>
        <v>0</v>
      </c>
      <c r="S28" s="192"/>
      <c r="Z28" s="193"/>
      <c r="AA28" s="191" t="str">
        <f t="shared" si="5"/>
        <v/>
      </c>
      <c r="AB28" s="191" t="str">
        <f t="shared" si="17"/>
        <v/>
      </c>
      <c r="AC28" s="191" t="str" cm="1">
        <f t="array" ref="AC28">IF(F28&lt;&gt;"", IF(E28&gt;F28, "| Velden '"&amp;$AC$4&amp;ROW()&amp;"' en '"&amp;$AD$4&amp;ROW()&amp;"': De datum uit dienst mag niet voor de datum in dienst vallen.", ""), IF(E28&gt;Datum_werkingsjaar_einde, "| Veld '"&amp;$AC$4&amp;ROW()&amp;"': De datum in dienst mag niet na 31/12/"&amp;Datum_werkingsjaar&amp;" vallen.  ", ""))</f>
        <v/>
      </c>
      <c r="AD28" s="191" t="str" cm="1">
        <f t="array" ref="AD28">IF(E28&gt;F28, IF(F28&lt;&gt;"", "  ", ""), IF(F28&lt;&gt;"", IF(F28&lt;Datum_werkingsjaar_begin, "| Veld '"&amp;$AD$4&amp;ROW()&amp;"': De datum uit dienst mag niet vóór 1/01/"&amp;Datum_werkingsjaar&amp;" vallen.  ", ""), ""))</f>
        <v/>
      </c>
      <c r="AE28" s="191" t="str">
        <f t="shared" si="18"/>
        <v/>
      </c>
      <c r="AF28" s="191" t="str">
        <f t="shared" si="19"/>
        <v/>
      </c>
      <c r="AG28" s="191" t="str">
        <f t="shared" si="20"/>
        <v/>
      </c>
      <c r="AH28" s="194" t="str">
        <f t="shared" si="21"/>
        <v/>
      </c>
      <c r="AI28" s="191" t="str">
        <f>IF(K28&lt;&gt;1, IF(SUM(K28:$K$504)&lt;&gt;0, "| Laat geen witruimte tussen ingevulde rijen.", ""), "")</f>
        <v/>
      </c>
      <c r="AJ28" s="194" t="str">
        <f t="shared" si="22"/>
        <v/>
      </c>
      <c r="AL28" s="76" t="str">
        <f t="shared" si="23"/>
        <v/>
      </c>
    </row>
    <row r="29" spans="1:38" s="191" customFormat="1" ht="14.65" customHeight="1" x14ac:dyDescent="0.25">
      <c r="A29" s="149" t="str">
        <f t="shared" si="3"/>
        <v/>
      </c>
      <c r="B29" s="188" t="str">
        <f t="shared" si="4"/>
        <v/>
      </c>
      <c r="C29" s="214"/>
      <c r="D29" s="201"/>
      <c r="E29" s="200"/>
      <c r="F29" s="200"/>
      <c r="G29" s="201"/>
      <c r="H29" s="201"/>
      <c r="I29" s="189"/>
      <c r="J29" s="190" t="s">
        <v>84</v>
      </c>
      <c r="K29" s="191">
        <f t="shared" si="9"/>
        <v>0</v>
      </c>
      <c r="L29" s="192">
        <f t="shared" si="10"/>
        <v>0</v>
      </c>
      <c r="M29" s="191">
        <f t="shared" si="11"/>
        <v>0</v>
      </c>
      <c r="N29" s="191">
        <f t="shared" si="12"/>
        <v>0</v>
      </c>
      <c r="O29" s="191">
        <f t="shared" si="13"/>
        <v>0</v>
      </c>
      <c r="P29" s="191">
        <f t="shared" si="14"/>
        <v>0</v>
      </c>
      <c r="Q29" s="191">
        <f t="shared" si="15"/>
        <v>0</v>
      </c>
      <c r="R29" s="191">
        <f t="shared" si="16"/>
        <v>0</v>
      </c>
      <c r="S29" s="192"/>
      <c r="Z29" s="193"/>
      <c r="AA29" s="191" t="str">
        <f t="shared" si="5"/>
        <v/>
      </c>
      <c r="AB29" s="191" t="str">
        <f t="shared" si="17"/>
        <v/>
      </c>
      <c r="AC29" s="191" t="str" cm="1">
        <f t="array" ref="AC29">IF(F29&lt;&gt;"", IF(E29&gt;F29, "| Velden '"&amp;$AC$4&amp;ROW()&amp;"' en '"&amp;$AD$4&amp;ROW()&amp;"': De datum uit dienst mag niet voor de datum in dienst vallen.", ""), IF(E29&gt;Datum_werkingsjaar_einde, "| Veld '"&amp;$AC$4&amp;ROW()&amp;"': De datum in dienst mag niet na 31/12/"&amp;Datum_werkingsjaar&amp;" vallen.  ", ""))</f>
        <v/>
      </c>
      <c r="AD29" s="191" t="str" cm="1">
        <f t="array" ref="AD29">IF(E29&gt;F29, IF(F29&lt;&gt;"", "  ", ""), IF(F29&lt;&gt;"", IF(F29&lt;Datum_werkingsjaar_begin, "| Veld '"&amp;$AD$4&amp;ROW()&amp;"': De datum uit dienst mag niet vóór 1/01/"&amp;Datum_werkingsjaar&amp;" vallen.  ", ""), ""))</f>
        <v/>
      </c>
      <c r="AE29" s="191" t="str">
        <f t="shared" si="18"/>
        <v/>
      </c>
      <c r="AF29" s="191" t="str">
        <f t="shared" si="19"/>
        <v/>
      </c>
      <c r="AG29" s="191" t="str">
        <f t="shared" si="20"/>
        <v/>
      </c>
      <c r="AH29" s="194" t="str">
        <f t="shared" si="21"/>
        <v/>
      </c>
      <c r="AI29" s="191" t="str">
        <f>IF(K29&lt;&gt;1, IF(SUM(K29:$K$504)&lt;&gt;0, "| Laat geen witruimte tussen ingevulde rijen.", ""), "")</f>
        <v/>
      </c>
      <c r="AJ29" s="194" t="str">
        <f t="shared" si="22"/>
        <v/>
      </c>
      <c r="AL29" s="76" t="str">
        <f t="shared" si="23"/>
        <v/>
      </c>
    </row>
    <row r="30" spans="1:38" s="191" customFormat="1" ht="14.65" customHeight="1" x14ac:dyDescent="0.25">
      <c r="A30" s="149" t="str">
        <f t="shared" si="3"/>
        <v/>
      </c>
      <c r="B30" s="188" t="str">
        <f t="shared" si="4"/>
        <v/>
      </c>
      <c r="C30" s="214"/>
      <c r="D30" s="201"/>
      <c r="E30" s="200"/>
      <c r="F30" s="200"/>
      <c r="G30" s="201"/>
      <c r="H30" s="201"/>
      <c r="I30" s="189"/>
      <c r="J30" s="190" t="s">
        <v>84</v>
      </c>
      <c r="K30" s="191">
        <f t="shared" si="9"/>
        <v>0</v>
      </c>
      <c r="L30" s="192">
        <f t="shared" si="10"/>
        <v>0</v>
      </c>
      <c r="M30" s="191">
        <f t="shared" si="11"/>
        <v>0</v>
      </c>
      <c r="N30" s="191">
        <f t="shared" si="12"/>
        <v>0</v>
      </c>
      <c r="O30" s="191">
        <f t="shared" si="13"/>
        <v>0</v>
      </c>
      <c r="P30" s="191">
        <f t="shared" si="14"/>
        <v>0</v>
      </c>
      <c r="Q30" s="191">
        <f t="shared" si="15"/>
        <v>0</v>
      </c>
      <c r="R30" s="191">
        <f t="shared" si="16"/>
        <v>0</v>
      </c>
      <c r="S30" s="192"/>
      <c r="Z30" s="193"/>
      <c r="AA30" s="191" t="str">
        <f t="shared" si="5"/>
        <v/>
      </c>
      <c r="AB30" s="191" t="str">
        <f t="shared" si="17"/>
        <v/>
      </c>
      <c r="AC30" s="191" t="str" cm="1">
        <f t="array" ref="AC30">IF(F30&lt;&gt;"", IF(E30&gt;F30, "| Velden '"&amp;$AC$4&amp;ROW()&amp;"' en '"&amp;$AD$4&amp;ROW()&amp;"': De datum uit dienst mag niet voor de datum in dienst vallen.", ""), IF(E30&gt;Datum_werkingsjaar_einde, "| Veld '"&amp;$AC$4&amp;ROW()&amp;"': De datum in dienst mag niet na 31/12/"&amp;Datum_werkingsjaar&amp;" vallen.  ", ""))</f>
        <v/>
      </c>
      <c r="AD30" s="191" t="str" cm="1">
        <f t="array" ref="AD30">IF(E30&gt;F30, IF(F30&lt;&gt;"", "  ", ""), IF(F30&lt;&gt;"", IF(F30&lt;Datum_werkingsjaar_begin, "| Veld '"&amp;$AD$4&amp;ROW()&amp;"': De datum uit dienst mag niet vóór 1/01/"&amp;Datum_werkingsjaar&amp;" vallen.  ", ""), ""))</f>
        <v/>
      </c>
      <c r="AE30" s="191" t="str">
        <f t="shared" si="18"/>
        <v/>
      </c>
      <c r="AF30" s="191" t="str">
        <f t="shared" si="19"/>
        <v/>
      </c>
      <c r="AG30" s="191" t="str">
        <f t="shared" si="20"/>
        <v/>
      </c>
      <c r="AH30" s="194" t="str">
        <f t="shared" si="21"/>
        <v/>
      </c>
      <c r="AI30" s="191" t="str">
        <f>IF(K30&lt;&gt;1, IF(SUM(K30:$K$504)&lt;&gt;0, "| Laat geen witruimte tussen ingevulde rijen.", ""), "")</f>
        <v/>
      </c>
      <c r="AJ30" s="194" t="str">
        <f t="shared" si="22"/>
        <v/>
      </c>
      <c r="AL30" s="76" t="str">
        <f t="shared" si="23"/>
        <v/>
      </c>
    </row>
    <row r="31" spans="1:38" s="191" customFormat="1" ht="14.65" customHeight="1" x14ac:dyDescent="0.25">
      <c r="A31" s="149" t="str">
        <f t="shared" si="3"/>
        <v/>
      </c>
      <c r="B31" s="188" t="str">
        <f t="shared" si="4"/>
        <v/>
      </c>
      <c r="C31" s="214"/>
      <c r="D31" s="201"/>
      <c r="E31" s="200"/>
      <c r="F31" s="200"/>
      <c r="G31" s="201"/>
      <c r="H31" s="201"/>
      <c r="I31" s="189"/>
      <c r="J31" s="190" t="s">
        <v>84</v>
      </c>
      <c r="K31" s="191">
        <f t="shared" si="9"/>
        <v>0</v>
      </c>
      <c r="L31" s="192">
        <f t="shared" si="10"/>
        <v>0</v>
      </c>
      <c r="M31" s="191">
        <f t="shared" si="11"/>
        <v>0</v>
      </c>
      <c r="N31" s="191">
        <f t="shared" si="12"/>
        <v>0</v>
      </c>
      <c r="O31" s="191">
        <f t="shared" si="13"/>
        <v>0</v>
      </c>
      <c r="P31" s="191">
        <f t="shared" si="14"/>
        <v>0</v>
      </c>
      <c r="Q31" s="191">
        <f t="shared" si="15"/>
        <v>0</v>
      </c>
      <c r="R31" s="191">
        <f t="shared" si="16"/>
        <v>0</v>
      </c>
      <c r="S31" s="192"/>
      <c r="Z31" s="193"/>
      <c r="AA31" s="191" t="str">
        <f t="shared" si="5"/>
        <v/>
      </c>
      <c r="AB31" s="191" t="str">
        <f t="shared" si="17"/>
        <v/>
      </c>
      <c r="AC31" s="191" t="str" cm="1">
        <f t="array" ref="AC31">IF(F31&lt;&gt;"", IF(E31&gt;F31, "| Velden '"&amp;$AC$4&amp;ROW()&amp;"' en '"&amp;$AD$4&amp;ROW()&amp;"': De datum uit dienst mag niet voor de datum in dienst vallen.", ""), IF(E31&gt;Datum_werkingsjaar_einde, "| Veld '"&amp;$AC$4&amp;ROW()&amp;"': De datum in dienst mag niet na 31/12/"&amp;Datum_werkingsjaar&amp;" vallen.  ", ""))</f>
        <v/>
      </c>
      <c r="AD31" s="191" t="str" cm="1">
        <f t="array" ref="AD31">IF(E31&gt;F31, IF(F31&lt;&gt;"", "  ", ""), IF(F31&lt;&gt;"", IF(F31&lt;Datum_werkingsjaar_begin, "| Veld '"&amp;$AD$4&amp;ROW()&amp;"': De datum uit dienst mag niet vóór 1/01/"&amp;Datum_werkingsjaar&amp;" vallen.  ", ""), ""))</f>
        <v/>
      </c>
      <c r="AE31" s="191" t="str">
        <f t="shared" si="18"/>
        <v/>
      </c>
      <c r="AF31" s="191" t="str">
        <f t="shared" si="19"/>
        <v/>
      </c>
      <c r="AG31" s="191" t="str">
        <f t="shared" si="20"/>
        <v/>
      </c>
      <c r="AH31" s="194" t="str">
        <f t="shared" si="21"/>
        <v/>
      </c>
      <c r="AI31" s="191" t="str">
        <f>IF(K31&lt;&gt;1, IF(SUM(K31:$K$504)&lt;&gt;0, "| Laat geen witruimte tussen ingevulde rijen.", ""), "")</f>
        <v/>
      </c>
      <c r="AJ31" s="194" t="str">
        <f t="shared" si="22"/>
        <v/>
      </c>
      <c r="AL31" s="76" t="str">
        <f t="shared" si="23"/>
        <v/>
      </c>
    </row>
    <row r="32" spans="1:38" s="191" customFormat="1" ht="14.65" customHeight="1" x14ac:dyDescent="0.25">
      <c r="A32" s="149" t="str">
        <f t="shared" si="3"/>
        <v/>
      </c>
      <c r="B32" s="188" t="str">
        <f t="shared" si="4"/>
        <v/>
      </c>
      <c r="C32" s="214"/>
      <c r="D32" s="201"/>
      <c r="E32" s="200"/>
      <c r="F32" s="200"/>
      <c r="G32" s="201"/>
      <c r="H32" s="201"/>
      <c r="I32" s="189"/>
      <c r="J32" s="190" t="s">
        <v>84</v>
      </c>
      <c r="K32" s="191">
        <f t="shared" si="9"/>
        <v>0</v>
      </c>
      <c r="L32" s="192">
        <f t="shared" si="10"/>
        <v>0</v>
      </c>
      <c r="M32" s="191">
        <f t="shared" si="11"/>
        <v>0</v>
      </c>
      <c r="N32" s="191">
        <f t="shared" si="12"/>
        <v>0</v>
      </c>
      <c r="O32" s="191">
        <f t="shared" si="13"/>
        <v>0</v>
      </c>
      <c r="P32" s="191">
        <f t="shared" si="14"/>
        <v>0</v>
      </c>
      <c r="Q32" s="191">
        <f t="shared" si="15"/>
        <v>0</v>
      </c>
      <c r="R32" s="191">
        <f t="shared" si="16"/>
        <v>0</v>
      </c>
      <c r="S32" s="192"/>
      <c r="Z32" s="193"/>
      <c r="AA32" s="191" t="str">
        <f t="shared" si="5"/>
        <v/>
      </c>
      <c r="AB32" s="191" t="str">
        <f t="shared" si="17"/>
        <v/>
      </c>
      <c r="AC32" s="191" t="str" cm="1">
        <f t="array" ref="AC32">IF(F32&lt;&gt;"", IF(E32&gt;F32, "| Velden '"&amp;$AC$4&amp;ROW()&amp;"' en '"&amp;$AD$4&amp;ROW()&amp;"': De datum uit dienst mag niet voor de datum in dienst vallen.", ""), IF(E32&gt;Datum_werkingsjaar_einde, "| Veld '"&amp;$AC$4&amp;ROW()&amp;"': De datum in dienst mag niet na 31/12/"&amp;Datum_werkingsjaar&amp;" vallen.  ", ""))</f>
        <v/>
      </c>
      <c r="AD32" s="191" t="str" cm="1">
        <f t="array" ref="AD32">IF(E32&gt;F32, IF(F32&lt;&gt;"", "  ", ""), IF(F32&lt;&gt;"", IF(F32&lt;Datum_werkingsjaar_begin, "| Veld '"&amp;$AD$4&amp;ROW()&amp;"': De datum uit dienst mag niet vóór 1/01/"&amp;Datum_werkingsjaar&amp;" vallen.  ", ""), ""))</f>
        <v/>
      </c>
      <c r="AE32" s="191" t="str">
        <f t="shared" si="18"/>
        <v/>
      </c>
      <c r="AF32" s="191" t="str">
        <f t="shared" si="19"/>
        <v/>
      </c>
      <c r="AG32" s="191" t="str">
        <f t="shared" si="20"/>
        <v/>
      </c>
      <c r="AH32" s="194" t="str">
        <f t="shared" si="21"/>
        <v/>
      </c>
      <c r="AI32" s="191" t="str">
        <f>IF(K32&lt;&gt;1, IF(SUM(K32:$K$504)&lt;&gt;0, "| Laat geen witruimte tussen ingevulde rijen.", ""), "")</f>
        <v/>
      </c>
      <c r="AJ32" s="194" t="str">
        <f t="shared" si="22"/>
        <v/>
      </c>
      <c r="AL32" s="76" t="str">
        <f t="shared" si="23"/>
        <v/>
      </c>
    </row>
    <row r="33" spans="1:38" s="191" customFormat="1" ht="14.65" customHeight="1" x14ac:dyDescent="0.25">
      <c r="A33" s="149" t="str">
        <f t="shared" si="3"/>
        <v/>
      </c>
      <c r="B33" s="188" t="str">
        <f t="shared" si="4"/>
        <v/>
      </c>
      <c r="C33" s="214"/>
      <c r="D33" s="201"/>
      <c r="E33" s="200"/>
      <c r="F33" s="200"/>
      <c r="G33" s="201"/>
      <c r="H33" s="201"/>
      <c r="I33" s="189"/>
      <c r="J33" s="190" t="s">
        <v>84</v>
      </c>
      <c r="K33" s="191">
        <f t="shared" si="9"/>
        <v>0</v>
      </c>
      <c r="L33" s="192">
        <f t="shared" si="10"/>
        <v>0</v>
      </c>
      <c r="M33" s="191">
        <f t="shared" si="11"/>
        <v>0</v>
      </c>
      <c r="N33" s="191">
        <f t="shared" si="12"/>
        <v>0</v>
      </c>
      <c r="O33" s="191">
        <f t="shared" si="13"/>
        <v>0</v>
      </c>
      <c r="P33" s="191">
        <f t="shared" si="14"/>
        <v>0</v>
      </c>
      <c r="Q33" s="191">
        <f t="shared" si="15"/>
        <v>0</v>
      </c>
      <c r="R33" s="191">
        <f t="shared" si="16"/>
        <v>0</v>
      </c>
      <c r="S33" s="192"/>
      <c r="Z33" s="193"/>
      <c r="AA33" s="191" t="str">
        <f t="shared" si="5"/>
        <v/>
      </c>
      <c r="AB33" s="191" t="str">
        <f t="shared" si="17"/>
        <v/>
      </c>
      <c r="AC33" s="191" t="str" cm="1">
        <f t="array" ref="AC33">IF(F33&lt;&gt;"", IF(E33&gt;F33, "| Velden '"&amp;$AC$4&amp;ROW()&amp;"' en '"&amp;$AD$4&amp;ROW()&amp;"': De datum uit dienst mag niet voor de datum in dienst vallen.", ""), IF(E33&gt;Datum_werkingsjaar_einde, "| Veld '"&amp;$AC$4&amp;ROW()&amp;"': De datum in dienst mag niet na 31/12/"&amp;Datum_werkingsjaar&amp;" vallen.  ", ""))</f>
        <v/>
      </c>
      <c r="AD33" s="191" t="str" cm="1">
        <f t="array" ref="AD33">IF(E33&gt;F33, IF(F33&lt;&gt;"", "  ", ""), IF(F33&lt;&gt;"", IF(F33&lt;Datum_werkingsjaar_begin, "| Veld '"&amp;$AD$4&amp;ROW()&amp;"': De datum uit dienst mag niet vóór 1/01/"&amp;Datum_werkingsjaar&amp;" vallen.  ", ""), ""))</f>
        <v/>
      </c>
      <c r="AE33" s="191" t="str">
        <f t="shared" si="18"/>
        <v/>
      </c>
      <c r="AF33" s="191" t="str">
        <f t="shared" si="19"/>
        <v/>
      </c>
      <c r="AG33" s="191" t="str">
        <f t="shared" si="20"/>
        <v/>
      </c>
      <c r="AH33" s="194" t="str">
        <f t="shared" si="21"/>
        <v/>
      </c>
      <c r="AI33" s="191" t="str">
        <f>IF(K33&lt;&gt;1, IF(SUM(K33:$K$504)&lt;&gt;0, "| Laat geen witruimte tussen ingevulde rijen.", ""), "")</f>
        <v/>
      </c>
      <c r="AJ33" s="194" t="str">
        <f t="shared" si="22"/>
        <v/>
      </c>
      <c r="AL33" s="76" t="str">
        <f t="shared" si="23"/>
        <v/>
      </c>
    </row>
    <row r="34" spans="1:38" s="191" customFormat="1" ht="14.65" customHeight="1" x14ac:dyDescent="0.25">
      <c r="A34" s="149" t="str">
        <f t="shared" si="3"/>
        <v/>
      </c>
      <c r="B34" s="188" t="str">
        <f t="shared" si="4"/>
        <v/>
      </c>
      <c r="C34" s="214"/>
      <c r="D34" s="201"/>
      <c r="E34" s="200"/>
      <c r="F34" s="200"/>
      <c r="G34" s="201"/>
      <c r="H34" s="201"/>
      <c r="I34" s="189"/>
      <c r="J34" s="190" t="s">
        <v>84</v>
      </c>
      <c r="K34" s="191">
        <f t="shared" si="9"/>
        <v>0</v>
      </c>
      <c r="L34" s="192">
        <f t="shared" si="10"/>
        <v>0</v>
      </c>
      <c r="M34" s="191">
        <f t="shared" si="11"/>
        <v>0</v>
      </c>
      <c r="N34" s="191">
        <f t="shared" si="12"/>
        <v>0</v>
      </c>
      <c r="O34" s="191">
        <f t="shared" si="13"/>
        <v>0</v>
      </c>
      <c r="P34" s="191">
        <f t="shared" si="14"/>
        <v>0</v>
      </c>
      <c r="Q34" s="191">
        <f t="shared" si="15"/>
        <v>0</v>
      </c>
      <c r="R34" s="191">
        <f t="shared" si="16"/>
        <v>0</v>
      </c>
      <c r="S34" s="192"/>
      <c r="Z34" s="193"/>
      <c r="AA34" s="191" t="str">
        <f t="shared" si="5"/>
        <v/>
      </c>
      <c r="AB34" s="191" t="str">
        <f t="shared" si="17"/>
        <v/>
      </c>
      <c r="AC34" s="191" t="str" cm="1">
        <f t="array" ref="AC34">IF(F34&lt;&gt;"", IF(E34&gt;F34, "| Velden '"&amp;$AC$4&amp;ROW()&amp;"' en '"&amp;$AD$4&amp;ROW()&amp;"': De datum uit dienst mag niet voor de datum in dienst vallen.", ""), IF(E34&gt;Datum_werkingsjaar_einde, "| Veld '"&amp;$AC$4&amp;ROW()&amp;"': De datum in dienst mag niet na 31/12/"&amp;Datum_werkingsjaar&amp;" vallen.  ", ""))</f>
        <v/>
      </c>
      <c r="AD34" s="191" t="str" cm="1">
        <f t="array" ref="AD34">IF(E34&gt;F34, IF(F34&lt;&gt;"", "  ", ""), IF(F34&lt;&gt;"", IF(F34&lt;Datum_werkingsjaar_begin, "| Veld '"&amp;$AD$4&amp;ROW()&amp;"': De datum uit dienst mag niet vóór 1/01/"&amp;Datum_werkingsjaar&amp;" vallen.  ", ""), ""))</f>
        <v/>
      </c>
      <c r="AE34" s="191" t="str">
        <f t="shared" si="18"/>
        <v/>
      </c>
      <c r="AF34" s="191" t="str">
        <f t="shared" si="19"/>
        <v/>
      </c>
      <c r="AG34" s="191" t="str">
        <f t="shared" si="20"/>
        <v/>
      </c>
      <c r="AH34" s="194" t="str">
        <f t="shared" si="21"/>
        <v/>
      </c>
      <c r="AI34" s="191" t="str">
        <f>IF(K34&lt;&gt;1, IF(SUM(K34:$K$504)&lt;&gt;0, "| Laat geen witruimte tussen ingevulde rijen.", ""), "")</f>
        <v/>
      </c>
      <c r="AJ34" s="194" t="str">
        <f t="shared" si="22"/>
        <v/>
      </c>
      <c r="AL34" s="76" t="str">
        <f t="shared" si="23"/>
        <v/>
      </c>
    </row>
    <row r="35" spans="1:38" s="191" customFormat="1" ht="14.65" customHeight="1" x14ac:dyDescent="0.25">
      <c r="A35" s="149" t="str">
        <f t="shared" si="3"/>
        <v/>
      </c>
      <c r="B35" s="188" t="str">
        <f t="shared" si="4"/>
        <v/>
      </c>
      <c r="C35" s="214"/>
      <c r="D35" s="201"/>
      <c r="E35" s="200"/>
      <c r="F35" s="200"/>
      <c r="G35" s="201"/>
      <c r="H35" s="201"/>
      <c r="I35" s="189"/>
      <c r="J35" s="190" t="s">
        <v>84</v>
      </c>
      <c r="K35" s="191">
        <f t="shared" si="9"/>
        <v>0</v>
      </c>
      <c r="L35" s="192">
        <f t="shared" si="10"/>
        <v>0</v>
      </c>
      <c r="M35" s="191">
        <f t="shared" si="11"/>
        <v>0</v>
      </c>
      <c r="N35" s="191">
        <f t="shared" si="12"/>
        <v>0</v>
      </c>
      <c r="O35" s="191">
        <f t="shared" si="13"/>
        <v>0</v>
      </c>
      <c r="P35" s="191">
        <f t="shared" si="14"/>
        <v>0</v>
      </c>
      <c r="Q35" s="191">
        <f t="shared" si="15"/>
        <v>0</v>
      </c>
      <c r="R35" s="191">
        <f t="shared" si="16"/>
        <v>0</v>
      </c>
      <c r="S35" s="192"/>
      <c r="Z35" s="193"/>
      <c r="AA35" s="191" t="str">
        <f t="shared" si="5"/>
        <v/>
      </c>
      <c r="AB35" s="191" t="str">
        <f t="shared" si="17"/>
        <v/>
      </c>
      <c r="AC35" s="191" t="str" cm="1">
        <f t="array" ref="AC35">IF(F35&lt;&gt;"", IF(E35&gt;F35, "| Velden '"&amp;$AC$4&amp;ROW()&amp;"' en '"&amp;$AD$4&amp;ROW()&amp;"': De datum uit dienst mag niet voor de datum in dienst vallen.", ""), IF(E35&gt;Datum_werkingsjaar_einde, "| Veld '"&amp;$AC$4&amp;ROW()&amp;"': De datum in dienst mag niet na 31/12/"&amp;Datum_werkingsjaar&amp;" vallen.  ", ""))</f>
        <v/>
      </c>
      <c r="AD35" s="191" t="str" cm="1">
        <f t="array" ref="AD35">IF(E35&gt;F35, IF(F35&lt;&gt;"", "  ", ""), IF(F35&lt;&gt;"", IF(F35&lt;Datum_werkingsjaar_begin, "| Veld '"&amp;$AD$4&amp;ROW()&amp;"': De datum uit dienst mag niet vóór 1/01/"&amp;Datum_werkingsjaar&amp;" vallen.  ", ""), ""))</f>
        <v/>
      </c>
      <c r="AE35" s="191" t="str">
        <f t="shared" si="18"/>
        <v/>
      </c>
      <c r="AF35" s="191" t="str">
        <f t="shared" si="19"/>
        <v/>
      </c>
      <c r="AG35" s="191" t="str">
        <f t="shared" si="20"/>
        <v/>
      </c>
      <c r="AH35" s="194" t="str">
        <f t="shared" si="21"/>
        <v/>
      </c>
      <c r="AI35" s="191" t="str">
        <f>IF(K35&lt;&gt;1, IF(SUM(K35:$K$504)&lt;&gt;0, "| Laat geen witruimte tussen ingevulde rijen.", ""), "")</f>
        <v/>
      </c>
      <c r="AJ35" s="194" t="str">
        <f t="shared" si="22"/>
        <v/>
      </c>
      <c r="AL35" s="76" t="str">
        <f t="shared" si="23"/>
        <v/>
      </c>
    </row>
    <row r="36" spans="1:38" s="191" customFormat="1" ht="14.65" customHeight="1" x14ac:dyDescent="0.25">
      <c r="A36" s="149" t="str">
        <f t="shared" si="3"/>
        <v/>
      </c>
      <c r="B36" s="188" t="str">
        <f t="shared" si="4"/>
        <v/>
      </c>
      <c r="C36" s="214"/>
      <c r="D36" s="201"/>
      <c r="E36" s="200"/>
      <c r="F36" s="200"/>
      <c r="G36" s="201"/>
      <c r="H36" s="201"/>
      <c r="I36" s="189"/>
      <c r="J36" s="190" t="s">
        <v>84</v>
      </c>
      <c r="K36" s="191">
        <f t="shared" si="9"/>
        <v>0</v>
      </c>
      <c r="L36" s="192">
        <f t="shared" si="10"/>
        <v>0</v>
      </c>
      <c r="M36" s="191">
        <f t="shared" si="11"/>
        <v>0</v>
      </c>
      <c r="N36" s="191">
        <f t="shared" si="12"/>
        <v>0</v>
      </c>
      <c r="O36" s="191">
        <f t="shared" si="13"/>
        <v>0</v>
      </c>
      <c r="P36" s="191">
        <f t="shared" si="14"/>
        <v>0</v>
      </c>
      <c r="Q36" s="191">
        <f t="shared" si="15"/>
        <v>0</v>
      </c>
      <c r="R36" s="191">
        <f t="shared" si="16"/>
        <v>0</v>
      </c>
      <c r="S36" s="192"/>
      <c r="Z36" s="193"/>
      <c r="AA36" s="191" t="str">
        <f t="shared" si="5"/>
        <v/>
      </c>
      <c r="AB36" s="191" t="str">
        <f t="shared" si="17"/>
        <v/>
      </c>
      <c r="AC36" s="191" t="str" cm="1">
        <f t="array" ref="AC36">IF(F36&lt;&gt;"", IF(E36&gt;F36, "| Velden '"&amp;$AC$4&amp;ROW()&amp;"' en '"&amp;$AD$4&amp;ROW()&amp;"': De datum uit dienst mag niet voor de datum in dienst vallen.", ""), IF(E36&gt;Datum_werkingsjaar_einde, "| Veld '"&amp;$AC$4&amp;ROW()&amp;"': De datum in dienst mag niet na 31/12/"&amp;Datum_werkingsjaar&amp;" vallen.  ", ""))</f>
        <v/>
      </c>
      <c r="AD36" s="191" t="str" cm="1">
        <f t="array" ref="AD36">IF(E36&gt;F36, IF(F36&lt;&gt;"", "  ", ""), IF(F36&lt;&gt;"", IF(F36&lt;Datum_werkingsjaar_begin, "| Veld '"&amp;$AD$4&amp;ROW()&amp;"': De datum uit dienst mag niet vóór 1/01/"&amp;Datum_werkingsjaar&amp;" vallen.  ", ""), ""))</f>
        <v/>
      </c>
      <c r="AE36" s="191" t="str">
        <f t="shared" si="18"/>
        <v/>
      </c>
      <c r="AF36" s="191" t="str">
        <f t="shared" si="19"/>
        <v/>
      </c>
      <c r="AG36" s="191" t="str">
        <f t="shared" si="20"/>
        <v/>
      </c>
      <c r="AH36" s="194" t="str">
        <f t="shared" si="21"/>
        <v/>
      </c>
      <c r="AI36" s="191" t="str">
        <f>IF(K36&lt;&gt;1, IF(SUM(K36:$K$504)&lt;&gt;0, "| Laat geen witruimte tussen ingevulde rijen.", ""), "")</f>
        <v/>
      </c>
      <c r="AJ36" s="194" t="str">
        <f t="shared" si="22"/>
        <v/>
      </c>
      <c r="AL36" s="76" t="str">
        <f t="shared" si="23"/>
        <v/>
      </c>
    </row>
    <row r="37" spans="1:38" s="191" customFormat="1" ht="14.65" customHeight="1" x14ac:dyDescent="0.25">
      <c r="A37" s="149" t="str">
        <f t="shared" si="3"/>
        <v/>
      </c>
      <c r="B37" s="188" t="str">
        <f t="shared" si="4"/>
        <v/>
      </c>
      <c r="C37" s="214"/>
      <c r="D37" s="201"/>
      <c r="E37" s="200"/>
      <c r="F37" s="200"/>
      <c r="G37" s="201"/>
      <c r="H37" s="201"/>
      <c r="I37" s="189"/>
      <c r="J37" s="190" t="s">
        <v>84</v>
      </c>
      <c r="K37" s="191">
        <f t="shared" si="9"/>
        <v>0</v>
      </c>
      <c r="L37" s="192">
        <f t="shared" si="10"/>
        <v>0</v>
      </c>
      <c r="M37" s="191">
        <f t="shared" si="11"/>
        <v>0</v>
      </c>
      <c r="N37" s="191">
        <f t="shared" si="12"/>
        <v>0</v>
      </c>
      <c r="O37" s="191">
        <f t="shared" si="13"/>
        <v>0</v>
      </c>
      <c r="P37" s="191">
        <f t="shared" si="14"/>
        <v>0</v>
      </c>
      <c r="Q37" s="191">
        <f t="shared" si="15"/>
        <v>0</v>
      </c>
      <c r="R37" s="191">
        <f t="shared" si="16"/>
        <v>0</v>
      </c>
      <c r="S37" s="192"/>
      <c r="Z37" s="193"/>
      <c r="AA37" s="191" t="str">
        <f t="shared" si="5"/>
        <v/>
      </c>
      <c r="AB37" s="191" t="str">
        <f t="shared" si="17"/>
        <v/>
      </c>
      <c r="AC37" s="191" t="str" cm="1">
        <f t="array" ref="AC37">IF(F37&lt;&gt;"", IF(E37&gt;F37, "| Velden '"&amp;$AC$4&amp;ROW()&amp;"' en '"&amp;$AD$4&amp;ROW()&amp;"': De datum uit dienst mag niet voor de datum in dienst vallen.", ""), IF(E37&gt;Datum_werkingsjaar_einde, "| Veld '"&amp;$AC$4&amp;ROW()&amp;"': De datum in dienst mag niet na 31/12/"&amp;Datum_werkingsjaar&amp;" vallen.  ", ""))</f>
        <v/>
      </c>
      <c r="AD37" s="191" t="str" cm="1">
        <f t="array" ref="AD37">IF(E37&gt;F37, IF(F37&lt;&gt;"", "  ", ""), IF(F37&lt;&gt;"", IF(F37&lt;Datum_werkingsjaar_begin, "| Veld '"&amp;$AD$4&amp;ROW()&amp;"': De datum uit dienst mag niet vóór 1/01/"&amp;Datum_werkingsjaar&amp;" vallen.  ", ""), ""))</f>
        <v/>
      </c>
      <c r="AE37" s="191" t="str">
        <f t="shared" si="18"/>
        <v/>
      </c>
      <c r="AF37" s="191" t="str">
        <f t="shared" si="19"/>
        <v/>
      </c>
      <c r="AG37" s="191" t="str">
        <f t="shared" si="20"/>
        <v/>
      </c>
      <c r="AH37" s="194" t="str">
        <f t="shared" si="21"/>
        <v/>
      </c>
      <c r="AI37" s="191" t="str">
        <f>IF(K37&lt;&gt;1, IF(SUM(K37:$K$504)&lt;&gt;0, "| Laat geen witruimte tussen ingevulde rijen.", ""), "")</f>
        <v/>
      </c>
      <c r="AJ37" s="194" t="str">
        <f t="shared" si="22"/>
        <v/>
      </c>
      <c r="AL37" s="76" t="str">
        <f t="shared" si="23"/>
        <v/>
      </c>
    </row>
    <row r="38" spans="1:38" s="191" customFormat="1" ht="14.65" customHeight="1" x14ac:dyDescent="0.25">
      <c r="A38" s="149" t="str">
        <f t="shared" si="3"/>
        <v/>
      </c>
      <c r="B38" s="188" t="str">
        <f t="shared" si="4"/>
        <v/>
      </c>
      <c r="C38" s="214"/>
      <c r="D38" s="201"/>
      <c r="E38" s="200"/>
      <c r="F38" s="200"/>
      <c r="G38" s="201"/>
      <c r="H38" s="201"/>
      <c r="I38" s="189"/>
      <c r="J38" s="190" t="s">
        <v>84</v>
      </c>
      <c r="K38" s="191">
        <f t="shared" si="9"/>
        <v>0</v>
      </c>
      <c r="L38" s="192">
        <f t="shared" si="10"/>
        <v>0</v>
      </c>
      <c r="M38" s="191">
        <f t="shared" si="11"/>
        <v>0</v>
      </c>
      <c r="N38" s="191">
        <f t="shared" si="12"/>
        <v>0</v>
      </c>
      <c r="O38" s="191">
        <f t="shared" si="13"/>
        <v>0</v>
      </c>
      <c r="P38" s="191">
        <f t="shared" si="14"/>
        <v>0</v>
      </c>
      <c r="Q38" s="191">
        <f t="shared" si="15"/>
        <v>0</v>
      </c>
      <c r="R38" s="191">
        <f t="shared" si="16"/>
        <v>0</v>
      </c>
      <c r="S38" s="192"/>
      <c r="Z38" s="193"/>
      <c r="AA38" s="191" t="str">
        <f t="shared" si="5"/>
        <v/>
      </c>
      <c r="AB38" s="191" t="str">
        <f t="shared" si="17"/>
        <v/>
      </c>
      <c r="AC38" s="191" t="str" cm="1">
        <f t="array" ref="AC38">IF(F38&lt;&gt;"", IF(E38&gt;F38, "| Velden '"&amp;$AC$4&amp;ROW()&amp;"' en '"&amp;$AD$4&amp;ROW()&amp;"': De datum uit dienst mag niet voor de datum in dienst vallen.", ""), IF(E38&gt;Datum_werkingsjaar_einde, "| Veld '"&amp;$AC$4&amp;ROW()&amp;"': De datum in dienst mag niet na 31/12/"&amp;Datum_werkingsjaar&amp;" vallen.  ", ""))</f>
        <v/>
      </c>
      <c r="AD38" s="191" t="str" cm="1">
        <f t="array" ref="AD38">IF(E38&gt;F38, IF(F38&lt;&gt;"", "  ", ""), IF(F38&lt;&gt;"", IF(F38&lt;Datum_werkingsjaar_begin, "| Veld '"&amp;$AD$4&amp;ROW()&amp;"': De datum uit dienst mag niet vóór 1/01/"&amp;Datum_werkingsjaar&amp;" vallen.  ", ""), ""))</f>
        <v/>
      </c>
      <c r="AE38" s="191" t="str">
        <f t="shared" si="18"/>
        <v/>
      </c>
      <c r="AF38" s="191" t="str">
        <f t="shared" si="19"/>
        <v/>
      </c>
      <c r="AG38" s="191" t="str">
        <f t="shared" si="20"/>
        <v/>
      </c>
      <c r="AH38" s="194" t="str">
        <f t="shared" si="21"/>
        <v/>
      </c>
      <c r="AI38" s="191" t="str">
        <f>IF(K38&lt;&gt;1, IF(SUM(K38:$K$504)&lt;&gt;0, "| Laat geen witruimte tussen ingevulde rijen.", ""), "")</f>
        <v/>
      </c>
      <c r="AJ38" s="194" t="str">
        <f t="shared" si="22"/>
        <v/>
      </c>
      <c r="AL38" s="76" t="str">
        <f t="shared" si="23"/>
        <v/>
      </c>
    </row>
    <row r="39" spans="1:38" s="191" customFormat="1" ht="14.65" customHeight="1" x14ac:dyDescent="0.25">
      <c r="A39" s="149" t="str">
        <f t="shared" si="3"/>
        <v/>
      </c>
      <c r="B39" s="188" t="str">
        <f t="shared" si="4"/>
        <v/>
      </c>
      <c r="C39" s="214"/>
      <c r="D39" s="201"/>
      <c r="E39" s="200"/>
      <c r="F39" s="200"/>
      <c r="G39" s="201"/>
      <c r="H39" s="201"/>
      <c r="I39" s="189"/>
      <c r="J39" s="190" t="s">
        <v>84</v>
      </c>
      <c r="K39" s="191">
        <f t="shared" si="9"/>
        <v>0</v>
      </c>
      <c r="L39" s="192">
        <f t="shared" si="10"/>
        <v>0</v>
      </c>
      <c r="M39" s="191">
        <f t="shared" si="11"/>
        <v>0</v>
      </c>
      <c r="N39" s="191">
        <f t="shared" si="12"/>
        <v>0</v>
      </c>
      <c r="O39" s="191">
        <f t="shared" si="13"/>
        <v>0</v>
      </c>
      <c r="P39" s="191">
        <f t="shared" si="14"/>
        <v>0</v>
      </c>
      <c r="Q39" s="191">
        <f t="shared" si="15"/>
        <v>0</v>
      </c>
      <c r="R39" s="191">
        <f t="shared" si="16"/>
        <v>0</v>
      </c>
      <c r="S39" s="192"/>
      <c r="Z39" s="193"/>
      <c r="AA39" s="191" t="str">
        <f t="shared" si="5"/>
        <v/>
      </c>
      <c r="AB39" s="191" t="str">
        <f t="shared" si="17"/>
        <v/>
      </c>
      <c r="AC39" s="191" t="str" cm="1">
        <f t="array" ref="AC39">IF(F39&lt;&gt;"", IF(E39&gt;F39, "| Velden '"&amp;$AC$4&amp;ROW()&amp;"' en '"&amp;$AD$4&amp;ROW()&amp;"': De datum uit dienst mag niet voor de datum in dienst vallen.", ""), IF(E39&gt;Datum_werkingsjaar_einde, "| Veld '"&amp;$AC$4&amp;ROW()&amp;"': De datum in dienst mag niet na 31/12/"&amp;Datum_werkingsjaar&amp;" vallen.  ", ""))</f>
        <v/>
      </c>
      <c r="AD39" s="191" t="str" cm="1">
        <f t="array" ref="AD39">IF(E39&gt;F39, IF(F39&lt;&gt;"", "  ", ""), IF(F39&lt;&gt;"", IF(F39&lt;Datum_werkingsjaar_begin, "| Veld '"&amp;$AD$4&amp;ROW()&amp;"': De datum uit dienst mag niet vóór 1/01/"&amp;Datum_werkingsjaar&amp;" vallen.  ", ""), ""))</f>
        <v/>
      </c>
      <c r="AE39" s="191" t="str">
        <f t="shared" si="18"/>
        <v/>
      </c>
      <c r="AF39" s="191" t="str">
        <f t="shared" si="19"/>
        <v/>
      </c>
      <c r="AG39" s="191" t="str">
        <f t="shared" si="20"/>
        <v/>
      </c>
      <c r="AH39" s="194" t="str">
        <f t="shared" si="21"/>
        <v/>
      </c>
      <c r="AI39" s="191" t="str">
        <f>IF(K39&lt;&gt;1, IF(SUM(K39:$K$504)&lt;&gt;0, "| Laat geen witruimte tussen ingevulde rijen.", ""), "")</f>
        <v/>
      </c>
      <c r="AJ39" s="194" t="str">
        <f t="shared" si="22"/>
        <v/>
      </c>
      <c r="AL39" s="76" t="str">
        <f t="shared" si="23"/>
        <v/>
      </c>
    </row>
    <row r="40" spans="1:38" s="191" customFormat="1" ht="14.65" customHeight="1" x14ac:dyDescent="0.25">
      <c r="A40" s="149" t="str">
        <f t="shared" si="3"/>
        <v/>
      </c>
      <c r="B40" s="188" t="str">
        <f t="shared" si="4"/>
        <v/>
      </c>
      <c r="C40" s="214"/>
      <c r="D40" s="201"/>
      <c r="E40" s="200"/>
      <c r="F40" s="200"/>
      <c r="G40" s="201"/>
      <c r="H40" s="201"/>
      <c r="I40" s="189"/>
      <c r="J40" s="190" t="s">
        <v>84</v>
      </c>
      <c r="K40" s="191">
        <f t="shared" si="9"/>
        <v>0</v>
      </c>
      <c r="L40" s="192">
        <f t="shared" si="10"/>
        <v>0</v>
      </c>
      <c r="M40" s="191">
        <f t="shared" si="11"/>
        <v>0</v>
      </c>
      <c r="N40" s="191">
        <f t="shared" si="12"/>
        <v>0</v>
      </c>
      <c r="O40" s="191">
        <f t="shared" si="13"/>
        <v>0</v>
      </c>
      <c r="P40" s="191">
        <f t="shared" si="14"/>
        <v>0</v>
      </c>
      <c r="Q40" s="191">
        <f t="shared" si="15"/>
        <v>0</v>
      </c>
      <c r="R40" s="191">
        <f t="shared" si="16"/>
        <v>0</v>
      </c>
      <c r="S40" s="192"/>
      <c r="Z40" s="193"/>
      <c r="AA40" s="191" t="str">
        <f t="shared" si="5"/>
        <v/>
      </c>
      <c r="AB40" s="191" t="str">
        <f t="shared" si="17"/>
        <v/>
      </c>
      <c r="AC40" s="191" t="str" cm="1">
        <f t="array" ref="AC40">IF(F40&lt;&gt;"", IF(E40&gt;F40, "| Velden '"&amp;$AC$4&amp;ROW()&amp;"' en '"&amp;$AD$4&amp;ROW()&amp;"': De datum uit dienst mag niet voor de datum in dienst vallen.", ""), IF(E40&gt;Datum_werkingsjaar_einde, "| Veld '"&amp;$AC$4&amp;ROW()&amp;"': De datum in dienst mag niet na 31/12/"&amp;Datum_werkingsjaar&amp;" vallen.  ", ""))</f>
        <v/>
      </c>
      <c r="AD40" s="191" t="str" cm="1">
        <f t="array" ref="AD40">IF(E40&gt;F40, IF(F40&lt;&gt;"", "  ", ""), IF(F40&lt;&gt;"", IF(F40&lt;Datum_werkingsjaar_begin, "| Veld '"&amp;$AD$4&amp;ROW()&amp;"': De datum uit dienst mag niet vóór 1/01/"&amp;Datum_werkingsjaar&amp;" vallen.  ", ""), ""))</f>
        <v/>
      </c>
      <c r="AE40" s="191" t="str">
        <f t="shared" si="18"/>
        <v/>
      </c>
      <c r="AF40" s="191" t="str">
        <f t="shared" si="19"/>
        <v/>
      </c>
      <c r="AG40" s="191" t="str">
        <f t="shared" si="20"/>
        <v/>
      </c>
      <c r="AH40" s="194" t="str">
        <f t="shared" si="21"/>
        <v/>
      </c>
      <c r="AI40" s="191" t="str">
        <f>IF(K40&lt;&gt;1, IF(SUM(K40:$K$504)&lt;&gt;0, "| Laat geen witruimte tussen ingevulde rijen.", ""), "")</f>
        <v/>
      </c>
      <c r="AJ40" s="194" t="str">
        <f t="shared" si="22"/>
        <v/>
      </c>
      <c r="AL40" s="76" t="str">
        <f t="shared" si="23"/>
        <v/>
      </c>
    </row>
    <row r="41" spans="1:38" s="191" customFormat="1" ht="14.65" customHeight="1" x14ac:dyDescent="0.25">
      <c r="A41" s="149" t="str">
        <f t="shared" si="3"/>
        <v/>
      </c>
      <c r="B41" s="188" t="str">
        <f t="shared" si="4"/>
        <v/>
      </c>
      <c r="C41" s="214"/>
      <c r="D41" s="201"/>
      <c r="E41" s="200"/>
      <c r="F41" s="200"/>
      <c r="G41" s="201"/>
      <c r="H41" s="201"/>
      <c r="I41" s="189"/>
      <c r="J41" s="190" t="s">
        <v>84</v>
      </c>
      <c r="K41" s="191">
        <f t="shared" si="9"/>
        <v>0</v>
      </c>
      <c r="L41" s="192">
        <f t="shared" si="10"/>
        <v>0</v>
      </c>
      <c r="M41" s="191">
        <f t="shared" si="11"/>
        <v>0</v>
      </c>
      <c r="N41" s="191">
        <f t="shared" si="12"/>
        <v>0</v>
      </c>
      <c r="O41" s="191">
        <f t="shared" si="13"/>
        <v>0</v>
      </c>
      <c r="P41" s="191">
        <f t="shared" si="14"/>
        <v>0</v>
      </c>
      <c r="Q41" s="191">
        <f t="shared" si="15"/>
        <v>0</v>
      </c>
      <c r="R41" s="191">
        <f t="shared" si="16"/>
        <v>0</v>
      </c>
      <c r="S41" s="192"/>
      <c r="Z41" s="193"/>
      <c r="AA41" s="191" t="str">
        <f t="shared" si="5"/>
        <v/>
      </c>
      <c r="AB41" s="191" t="str">
        <f t="shared" si="17"/>
        <v/>
      </c>
      <c r="AC41" s="191" t="str" cm="1">
        <f t="array" ref="AC41">IF(F41&lt;&gt;"", IF(E41&gt;F41, "| Velden '"&amp;$AC$4&amp;ROW()&amp;"' en '"&amp;$AD$4&amp;ROW()&amp;"': De datum uit dienst mag niet voor de datum in dienst vallen.", ""), IF(E41&gt;Datum_werkingsjaar_einde, "| Veld '"&amp;$AC$4&amp;ROW()&amp;"': De datum in dienst mag niet na 31/12/"&amp;Datum_werkingsjaar&amp;" vallen.  ", ""))</f>
        <v/>
      </c>
      <c r="AD41" s="191" t="str" cm="1">
        <f t="array" ref="AD41">IF(E41&gt;F41, IF(F41&lt;&gt;"", "  ", ""), IF(F41&lt;&gt;"", IF(F41&lt;Datum_werkingsjaar_begin, "| Veld '"&amp;$AD$4&amp;ROW()&amp;"': De datum uit dienst mag niet vóór 1/01/"&amp;Datum_werkingsjaar&amp;" vallen.  ", ""), ""))</f>
        <v/>
      </c>
      <c r="AE41" s="191" t="str">
        <f t="shared" si="18"/>
        <v/>
      </c>
      <c r="AF41" s="191" t="str">
        <f t="shared" si="19"/>
        <v/>
      </c>
      <c r="AG41" s="191" t="str">
        <f t="shared" si="20"/>
        <v/>
      </c>
      <c r="AH41" s="194" t="str">
        <f t="shared" si="21"/>
        <v/>
      </c>
      <c r="AI41" s="191" t="str">
        <f>IF(K41&lt;&gt;1, IF(SUM(K41:$K$504)&lt;&gt;0, "| Laat geen witruimte tussen ingevulde rijen.", ""), "")</f>
        <v/>
      </c>
      <c r="AJ41" s="194" t="str">
        <f t="shared" si="22"/>
        <v/>
      </c>
      <c r="AL41" s="76" t="str">
        <f t="shared" si="23"/>
        <v/>
      </c>
    </row>
    <row r="42" spans="1:38" s="191" customFormat="1" ht="14.65" customHeight="1" x14ac:dyDescent="0.25">
      <c r="A42" s="149" t="str">
        <f t="shared" si="3"/>
        <v/>
      </c>
      <c r="B42" s="188" t="str">
        <f t="shared" si="4"/>
        <v/>
      </c>
      <c r="C42" s="214"/>
      <c r="D42" s="201"/>
      <c r="E42" s="200"/>
      <c r="F42" s="200"/>
      <c r="G42" s="201"/>
      <c r="H42" s="201"/>
      <c r="I42" s="189"/>
      <c r="J42" s="190" t="s">
        <v>84</v>
      </c>
      <c r="K42" s="191">
        <f t="shared" si="9"/>
        <v>0</v>
      </c>
      <c r="L42" s="192">
        <f t="shared" si="10"/>
        <v>0</v>
      </c>
      <c r="M42" s="191">
        <f t="shared" si="11"/>
        <v>0</v>
      </c>
      <c r="N42" s="191">
        <f t="shared" si="12"/>
        <v>0</v>
      </c>
      <c r="O42" s="191">
        <f t="shared" si="13"/>
        <v>0</v>
      </c>
      <c r="P42" s="191">
        <f t="shared" si="14"/>
        <v>0</v>
      </c>
      <c r="Q42" s="191">
        <f t="shared" si="15"/>
        <v>0</v>
      </c>
      <c r="R42" s="191">
        <f t="shared" si="16"/>
        <v>0</v>
      </c>
      <c r="S42" s="192"/>
      <c r="Z42" s="193"/>
      <c r="AA42" s="191" t="str">
        <f t="shared" si="5"/>
        <v/>
      </c>
      <c r="AB42" s="191" t="str">
        <f t="shared" si="17"/>
        <v/>
      </c>
      <c r="AC42" s="191" t="str" cm="1">
        <f t="array" ref="AC42">IF(F42&lt;&gt;"", IF(E42&gt;F42, "| Velden '"&amp;$AC$4&amp;ROW()&amp;"' en '"&amp;$AD$4&amp;ROW()&amp;"': De datum uit dienst mag niet voor de datum in dienst vallen.", ""), IF(E42&gt;Datum_werkingsjaar_einde, "| Veld '"&amp;$AC$4&amp;ROW()&amp;"': De datum in dienst mag niet na 31/12/"&amp;Datum_werkingsjaar&amp;" vallen.  ", ""))</f>
        <v/>
      </c>
      <c r="AD42" s="191" t="str" cm="1">
        <f t="array" ref="AD42">IF(E42&gt;F42, IF(F42&lt;&gt;"", "  ", ""), IF(F42&lt;&gt;"", IF(F42&lt;Datum_werkingsjaar_begin, "| Veld '"&amp;$AD$4&amp;ROW()&amp;"': De datum uit dienst mag niet vóór 1/01/"&amp;Datum_werkingsjaar&amp;" vallen.  ", ""), ""))</f>
        <v/>
      </c>
      <c r="AE42" s="191" t="str">
        <f t="shared" si="18"/>
        <v/>
      </c>
      <c r="AF42" s="191" t="str">
        <f t="shared" si="19"/>
        <v/>
      </c>
      <c r="AG42" s="191" t="str">
        <f t="shared" si="20"/>
        <v/>
      </c>
      <c r="AH42" s="194" t="str">
        <f t="shared" si="21"/>
        <v/>
      </c>
      <c r="AI42" s="191" t="str">
        <f>IF(K42&lt;&gt;1, IF(SUM(K42:$K$504)&lt;&gt;0, "| Laat geen witruimte tussen ingevulde rijen.", ""), "")</f>
        <v/>
      </c>
      <c r="AJ42" s="194" t="str">
        <f t="shared" si="22"/>
        <v/>
      </c>
      <c r="AL42" s="76" t="str">
        <f t="shared" si="23"/>
        <v/>
      </c>
    </row>
    <row r="43" spans="1:38" s="191" customFormat="1" ht="14.65" customHeight="1" x14ac:dyDescent="0.25">
      <c r="A43" s="149" t="str">
        <f t="shared" si="3"/>
        <v/>
      </c>
      <c r="B43" s="188" t="str">
        <f t="shared" si="4"/>
        <v/>
      </c>
      <c r="C43" s="214"/>
      <c r="D43" s="201"/>
      <c r="E43" s="200"/>
      <c r="F43" s="200"/>
      <c r="G43" s="201"/>
      <c r="H43" s="201"/>
      <c r="I43" s="189"/>
      <c r="J43" s="190" t="s">
        <v>84</v>
      </c>
      <c r="K43" s="191">
        <f t="shared" si="9"/>
        <v>0</v>
      </c>
      <c r="L43" s="192">
        <f t="shared" si="10"/>
        <v>0</v>
      </c>
      <c r="M43" s="191">
        <f t="shared" si="11"/>
        <v>0</v>
      </c>
      <c r="N43" s="191">
        <f t="shared" si="12"/>
        <v>0</v>
      </c>
      <c r="O43" s="191">
        <f t="shared" si="13"/>
        <v>0</v>
      </c>
      <c r="P43" s="191">
        <f t="shared" si="14"/>
        <v>0</v>
      </c>
      <c r="Q43" s="191">
        <f t="shared" si="15"/>
        <v>0</v>
      </c>
      <c r="R43" s="191">
        <f t="shared" si="16"/>
        <v>0</v>
      </c>
      <c r="S43" s="192"/>
      <c r="Z43" s="193"/>
      <c r="AA43" s="191" t="str">
        <f t="shared" si="5"/>
        <v/>
      </c>
      <c r="AB43" s="191" t="str">
        <f t="shared" si="17"/>
        <v/>
      </c>
      <c r="AC43" s="191" t="str" cm="1">
        <f t="array" ref="AC43">IF(F43&lt;&gt;"", IF(E43&gt;F43, "| Velden '"&amp;$AC$4&amp;ROW()&amp;"' en '"&amp;$AD$4&amp;ROW()&amp;"': De datum uit dienst mag niet voor de datum in dienst vallen.", ""), IF(E43&gt;Datum_werkingsjaar_einde, "| Veld '"&amp;$AC$4&amp;ROW()&amp;"': De datum in dienst mag niet na 31/12/"&amp;Datum_werkingsjaar&amp;" vallen.  ", ""))</f>
        <v/>
      </c>
      <c r="AD43" s="191" t="str" cm="1">
        <f t="array" ref="AD43">IF(E43&gt;F43, IF(F43&lt;&gt;"", "  ", ""), IF(F43&lt;&gt;"", IF(F43&lt;Datum_werkingsjaar_begin, "| Veld '"&amp;$AD$4&amp;ROW()&amp;"': De datum uit dienst mag niet vóór 1/01/"&amp;Datum_werkingsjaar&amp;" vallen.  ", ""), ""))</f>
        <v/>
      </c>
      <c r="AE43" s="191" t="str">
        <f t="shared" si="18"/>
        <v/>
      </c>
      <c r="AF43" s="191" t="str">
        <f t="shared" si="19"/>
        <v/>
      </c>
      <c r="AG43" s="191" t="str">
        <f t="shared" si="20"/>
        <v/>
      </c>
      <c r="AH43" s="194" t="str">
        <f t="shared" si="21"/>
        <v/>
      </c>
      <c r="AI43" s="191" t="str">
        <f>IF(K43&lt;&gt;1, IF(SUM(K43:$K$504)&lt;&gt;0, "| Laat geen witruimte tussen ingevulde rijen.", ""), "")</f>
        <v/>
      </c>
      <c r="AJ43" s="194" t="str">
        <f t="shared" si="22"/>
        <v/>
      </c>
      <c r="AL43" s="76" t="str">
        <f t="shared" si="23"/>
        <v/>
      </c>
    </row>
    <row r="44" spans="1:38" s="191" customFormat="1" ht="14.65" customHeight="1" x14ac:dyDescent="0.25">
      <c r="A44" s="149" t="str">
        <f t="shared" si="3"/>
        <v/>
      </c>
      <c r="B44" s="188" t="str">
        <f t="shared" si="4"/>
        <v/>
      </c>
      <c r="C44" s="214"/>
      <c r="D44" s="201"/>
      <c r="E44" s="200"/>
      <c r="F44" s="200"/>
      <c r="G44" s="201"/>
      <c r="H44" s="201"/>
      <c r="I44" s="189"/>
      <c r="J44" s="190" t="s">
        <v>84</v>
      </c>
      <c r="K44" s="191">
        <f t="shared" si="9"/>
        <v>0</v>
      </c>
      <c r="L44" s="192">
        <f t="shared" si="10"/>
        <v>0</v>
      </c>
      <c r="M44" s="191">
        <f t="shared" si="11"/>
        <v>0</v>
      </c>
      <c r="N44" s="191">
        <f t="shared" si="12"/>
        <v>0</v>
      </c>
      <c r="O44" s="191">
        <f t="shared" si="13"/>
        <v>0</v>
      </c>
      <c r="P44" s="191">
        <f t="shared" si="14"/>
        <v>0</v>
      </c>
      <c r="Q44" s="191">
        <f t="shared" si="15"/>
        <v>0</v>
      </c>
      <c r="R44" s="191">
        <f t="shared" si="16"/>
        <v>0</v>
      </c>
      <c r="S44" s="192"/>
      <c r="Z44" s="193"/>
      <c r="AA44" s="191" t="str">
        <f t="shared" si="5"/>
        <v/>
      </c>
      <c r="AB44" s="191" t="str">
        <f t="shared" si="17"/>
        <v/>
      </c>
      <c r="AC44" s="191" t="str" cm="1">
        <f t="array" ref="AC44">IF(F44&lt;&gt;"", IF(E44&gt;F44, "| Velden '"&amp;$AC$4&amp;ROW()&amp;"' en '"&amp;$AD$4&amp;ROW()&amp;"': De datum uit dienst mag niet voor de datum in dienst vallen.", ""), IF(E44&gt;Datum_werkingsjaar_einde, "| Veld '"&amp;$AC$4&amp;ROW()&amp;"': De datum in dienst mag niet na 31/12/"&amp;Datum_werkingsjaar&amp;" vallen.  ", ""))</f>
        <v/>
      </c>
      <c r="AD44" s="191" t="str" cm="1">
        <f t="array" ref="AD44">IF(E44&gt;F44, IF(F44&lt;&gt;"", "  ", ""), IF(F44&lt;&gt;"", IF(F44&lt;Datum_werkingsjaar_begin, "| Veld '"&amp;$AD$4&amp;ROW()&amp;"': De datum uit dienst mag niet vóór 1/01/"&amp;Datum_werkingsjaar&amp;" vallen.  ", ""), ""))</f>
        <v/>
      </c>
      <c r="AE44" s="191" t="str">
        <f t="shared" si="18"/>
        <v/>
      </c>
      <c r="AF44" s="191" t="str">
        <f t="shared" si="19"/>
        <v/>
      </c>
      <c r="AG44" s="191" t="str">
        <f t="shared" si="20"/>
        <v/>
      </c>
      <c r="AH44" s="194" t="str">
        <f t="shared" si="21"/>
        <v/>
      </c>
      <c r="AI44" s="191" t="str">
        <f>IF(K44&lt;&gt;1, IF(SUM(K44:$K$504)&lt;&gt;0, "| Laat geen witruimte tussen ingevulde rijen.", ""), "")</f>
        <v/>
      </c>
      <c r="AJ44" s="194" t="str">
        <f t="shared" si="22"/>
        <v/>
      </c>
      <c r="AL44" s="76" t="str">
        <f t="shared" si="23"/>
        <v/>
      </c>
    </row>
    <row r="45" spans="1:38" s="191" customFormat="1" ht="14.65" customHeight="1" x14ac:dyDescent="0.25">
      <c r="A45" s="149" t="str">
        <f t="shared" si="3"/>
        <v/>
      </c>
      <c r="B45" s="188" t="str">
        <f t="shared" si="4"/>
        <v/>
      </c>
      <c r="C45" s="214"/>
      <c r="D45" s="201"/>
      <c r="E45" s="200"/>
      <c r="F45" s="200"/>
      <c r="G45" s="201"/>
      <c r="H45" s="201"/>
      <c r="I45" s="189"/>
      <c r="J45" s="190" t="s">
        <v>84</v>
      </c>
      <c r="K45" s="191">
        <f t="shared" si="9"/>
        <v>0</v>
      </c>
      <c r="L45" s="192">
        <f t="shared" si="10"/>
        <v>0</v>
      </c>
      <c r="M45" s="191">
        <f t="shared" si="11"/>
        <v>0</v>
      </c>
      <c r="N45" s="191">
        <f t="shared" si="12"/>
        <v>0</v>
      </c>
      <c r="O45" s="191">
        <f t="shared" si="13"/>
        <v>0</v>
      </c>
      <c r="P45" s="191">
        <f t="shared" si="14"/>
        <v>0</v>
      </c>
      <c r="Q45" s="191">
        <f t="shared" si="15"/>
        <v>0</v>
      </c>
      <c r="R45" s="191">
        <f t="shared" si="16"/>
        <v>0</v>
      </c>
      <c r="S45" s="192"/>
      <c r="Z45" s="193"/>
      <c r="AA45" s="191" t="str">
        <f t="shared" si="5"/>
        <v/>
      </c>
      <c r="AB45" s="191" t="str">
        <f t="shared" si="17"/>
        <v/>
      </c>
      <c r="AC45" s="191" t="str" cm="1">
        <f t="array" ref="AC45">IF(F45&lt;&gt;"", IF(E45&gt;F45, "| Velden '"&amp;$AC$4&amp;ROW()&amp;"' en '"&amp;$AD$4&amp;ROW()&amp;"': De datum uit dienst mag niet voor de datum in dienst vallen.", ""), IF(E45&gt;Datum_werkingsjaar_einde, "| Veld '"&amp;$AC$4&amp;ROW()&amp;"': De datum in dienst mag niet na 31/12/"&amp;Datum_werkingsjaar&amp;" vallen.  ", ""))</f>
        <v/>
      </c>
      <c r="AD45" s="191" t="str" cm="1">
        <f t="array" ref="AD45">IF(E45&gt;F45, IF(F45&lt;&gt;"", "  ", ""), IF(F45&lt;&gt;"", IF(F45&lt;Datum_werkingsjaar_begin, "| Veld '"&amp;$AD$4&amp;ROW()&amp;"': De datum uit dienst mag niet vóór 1/01/"&amp;Datum_werkingsjaar&amp;" vallen.  ", ""), ""))</f>
        <v/>
      </c>
      <c r="AE45" s="191" t="str">
        <f t="shared" si="18"/>
        <v/>
      </c>
      <c r="AF45" s="191" t="str">
        <f t="shared" si="19"/>
        <v/>
      </c>
      <c r="AG45" s="191" t="str">
        <f t="shared" si="20"/>
        <v/>
      </c>
      <c r="AH45" s="194" t="str">
        <f t="shared" si="21"/>
        <v/>
      </c>
      <c r="AI45" s="191" t="str">
        <f>IF(K45&lt;&gt;1, IF(SUM(K45:$K$504)&lt;&gt;0, "| Laat geen witruimte tussen ingevulde rijen.", ""), "")</f>
        <v/>
      </c>
      <c r="AJ45" s="194" t="str">
        <f t="shared" si="22"/>
        <v/>
      </c>
      <c r="AL45" s="76" t="str">
        <f t="shared" si="23"/>
        <v/>
      </c>
    </row>
    <row r="46" spans="1:38" s="191" customFormat="1" ht="14.65" customHeight="1" x14ac:dyDescent="0.25">
      <c r="A46" s="149" t="str">
        <f t="shared" si="3"/>
        <v/>
      </c>
      <c r="B46" s="188" t="str">
        <f t="shared" si="4"/>
        <v/>
      </c>
      <c r="C46" s="214"/>
      <c r="D46" s="201"/>
      <c r="E46" s="200"/>
      <c r="F46" s="200"/>
      <c r="G46" s="201"/>
      <c r="H46" s="201"/>
      <c r="I46" s="189"/>
      <c r="J46" s="190" t="s">
        <v>84</v>
      </c>
      <c r="K46" s="191">
        <f t="shared" si="9"/>
        <v>0</v>
      </c>
      <c r="L46" s="192">
        <f t="shared" si="10"/>
        <v>0</v>
      </c>
      <c r="M46" s="191">
        <f t="shared" si="11"/>
        <v>0</v>
      </c>
      <c r="N46" s="191">
        <f t="shared" si="12"/>
        <v>0</v>
      </c>
      <c r="O46" s="191">
        <f t="shared" si="13"/>
        <v>0</v>
      </c>
      <c r="P46" s="191">
        <f t="shared" si="14"/>
        <v>0</v>
      </c>
      <c r="Q46" s="191">
        <f t="shared" si="15"/>
        <v>0</v>
      </c>
      <c r="R46" s="191">
        <f t="shared" si="16"/>
        <v>0</v>
      </c>
      <c r="S46" s="192"/>
      <c r="Z46" s="193"/>
      <c r="AA46" s="191" t="str">
        <f t="shared" si="5"/>
        <v/>
      </c>
      <c r="AB46" s="191" t="str">
        <f t="shared" si="17"/>
        <v/>
      </c>
      <c r="AC46" s="191" t="str" cm="1">
        <f t="array" ref="AC46">IF(F46&lt;&gt;"", IF(E46&gt;F46, "| Velden '"&amp;$AC$4&amp;ROW()&amp;"' en '"&amp;$AD$4&amp;ROW()&amp;"': De datum uit dienst mag niet voor de datum in dienst vallen.", ""), IF(E46&gt;Datum_werkingsjaar_einde, "| Veld '"&amp;$AC$4&amp;ROW()&amp;"': De datum in dienst mag niet na 31/12/"&amp;Datum_werkingsjaar&amp;" vallen.  ", ""))</f>
        <v/>
      </c>
      <c r="AD46" s="191" t="str" cm="1">
        <f t="array" ref="AD46">IF(E46&gt;F46, IF(F46&lt;&gt;"", "  ", ""), IF(F46&lt;&gt;"", IF(F46&lt;Datum_werkingsjaar_begin, "| Veld '"&amp;$AD$4&amp;ROW()&amp;"': De datum uit dienst mag niet vóór 1/01/"&amp;Datum_werkingsjaar&amp;" vallen.  ", ""), ""))</f>
        <v/>
      </c>
      <c r="AE46" s="191" t="str">
        <f t="shared" si="18"/>
        <v/>
      </c>
      <c r="AF46" s="191" t="str">
        <f t="shared" si="19"/>
        <v/>
      </c>
      <c r="AG46" s="191" t="str">
        <f t="shared" si="20"/>
        <v/>
      </c>
      <c r="AH46" s="194" t="str">
        <f t="shared" si="21"/>
        <v/>
      </c>
      <c r="AI46" s="191" t="str">
        <f>IF(K46&lt;&gt;1, IF(SUM(K46:$K$504)&lt;&gt;0, "| Laat geen witruimte tussen ingevulde rijen.", ""), "")</f>
        <v/>
      </c>
      <c r="AJ46" s="194" t="str">
        <f t="shared" si="22"/>
        <v/>
      </c>
      <c r="AL46" s="76" t="str">
        <f t="shared" si="23"/>
        <v/>
      </c>
    </row>
    <row r="47" spans="1:38" s="191" customFormat="1" ht="14.65" customHeight="1" x14ac:dyDescent="0.25">
      <c r="A47" s="149" t="str">
        <f t="shared" si="3"/>
        <v/>
      </c>
      <c r="B47" s="188" t="str">
        <f t="shared" si="4"/>
        <v/>
      </c>
      <c r="C47" s="214"/>
      <c r="D47" s="201"/>
      <c r="E47" s="200"/>
      <c r="F47" s="200"/>
      <c r="G47" s="201"/>
      <c r="H47" s="201"/>
      <c r="I47" s="189"/>
      <c r="J47" s="190" t="s">
        <v>84</v>
      </c>
      <c r="K47" s="191">
        <f t="shared" si="9"/>
        <v>0</v>
      </c>
      <c r="L47" s="192">
        <f t="shared" si="10"/>
        <v>0</v>
      </c>
      <c r="M47" s="191">
        <f t="shared" si="11"/>
        <v>0</v>
      </c>
      <c r="N47" s="191">
        <f t="shared" si="12"/>
        <v>0</v>
      </c>
      <c r="O47" s="191">
        <f t="shared" si="13"/>
        <v>0</v>
      </c>
      <c r="P47" s="191">
        <f t="shared" si="14"/>
        <v>0</v>
      </c>
      <c r="Q47" s="191">
        <f t="shared" si="15"/>
        <v>0</v>
      </c>
      <c r="R47" s="191">
        <f t="shared" si="16"/>
        <v>0</v>
      </c>
      <c r="S47" s="192"/>
      <c r="Z47" s="193"/>
      <c r="AA47" s="191" t="str">
        <f t="shared" si="5"/>
        <v/>
      </c>
      <c r="AB47" s="191" t="str">
        <f t="shared" si="17"/>
        <v/>
      </c>
      <c r="AC47" s="191" t="str" cm="1">
        <f t="array" ref="AC47">IF(F47&lt;&gt;"", IF(E47&gt;F47, "| Velden '"&amp;$AC$4&amp;ROW()&amp;"' en '"&amp;$AD$4&amp;ROW()&amp;"': De datum uit dienst mag niet voor de datum in dienst vallen.", ""), IF(E47&gt;Datum_werkingsjaar_einde, "| Veld '"&amp;$AC$4&amp;ROW()&amp;"': De datum in dienst mag niet na 31/12/"&amp;Datum_werkingsjaar&amp;" vallen.  ", ""))</f>
        <v/>
      </c>
      <c r="AD47" s="191" t="str" cm="1">
        <f t="array" ref="AD47">IF(E47&gt;F47, IF(F47&lt;&gt;"", "  ", ""), IF(F47&lt;&gt;"", IF(F47&lt;Datum_werkingsjaar_begin, "| Veld '"&amp;$AD$4&amp;ROW()&amp;"': De datum uit dienst mag niet vóór 1/01/"&amp;Datum_werkingsjaar&amp;" vallen.  ", ""), ""))</f>
        <v/>
      </c>
      <c r="AE47" s="191" t="str">
        <f t="shared" si="18"/>
        <v/>
      </c>
      <c r="AF47" s="191" t="str">
        <f t="shared" si="19"/>
        <v/>
      </c>
      <c r="AG47" s="191" t="str">
        <f t="shared" si="20"/>
        <v/>
      </c>
      <c r="AH47" s="194" t="str">
        <f t="shared" si="21"/>
        <v/>
      </c>
      <c r="AI47" s="191" t="str">
        <f>IF(K47&lt;&gt;1, IF(SUM(K47:$K$504)&lt;&gt;0, "| Laat geen witruimte tussen ingevulde rijen.", ""), "")</f>
        <v/>
      </c>
      <c r="AJ47" s="194" t="str">
        <f t="shared" si="22"/>
        <v/>
      </c>
      <c r="AL47" s="76" t="str">
        <f t="shared" si="23"/>
        <v/>
      </c>
    </row>
    <row r="48" spans="1:38" s="191" customFormat="1" ht="14.65" customHeight="1" x14ac:dyDescent="0.25">
      <c r="A48" s="149" t="str">
        <f t="shared" si="3"/>
        <v/>
      </c>
      <c r="B48" s="188" t="str">
        <f t="shared" si="4"/>
        <v/>
      </c>
      <c r="C48" s="214"/>
      <c r="D48" s="201"/>
      <c r="E48" s="200"/>
      <c r="F48" s="200"/>
      <c r="G48" s="201"/>
      <c r="H48" s="201"/>
      <c r="I48" s="189"/>
      <c r="J48" s="190" t="s">
        <v>84</v>
      </c>
      <c r="K48" s="191">
        <f t="shared" si="9"/>
        <v>0</v>
      </c>
      <c r="L48" s="192">
        <f t="shared" si="10"/>
        <v>0</v>
      </c>
      <c r="M48" s="191">
        <f t="shared" si="11"/>
        <v>0</v>
      </c>
      <c r="N48" s="191">
        <f t="shared" si="12"/>
        <v>0</v>
      </c>
      <c r="O48" s="191">
        <f t="shared" si="13"/>
        <v>0</v>
      </c>
      <c r="P48" s="191">
        <f t="shared" si="14"/>
        <v>0</v>
      </c>
      <c r="Q48" s="191">
        <f t="shared" si="15"/>
        <v>0</v>
      </c>
      <c r="R48" s="191">
        <f t="shared" si="16"/>
        <v>0</v>
      </c>
      <c r="S48" s="192"/>
      <c r="Z48" s="193"/>
      <c r="AA48" s="191" t="str">
        <f t="shared" si="5"/>
        <v/>
      </c>
      <c r="AB48" s="191" t="str">
        <f t="shared" si="17"/>
        <v/>
      </c>
      <c r="AC48" s="191" t="str" cm="1">
        <f t="array" ref="AC48">IF(F48&lt;&gt;"", IF(E48&gt;F48, "| Velden '"&amp;$AC$4&amp;ROW()&amp;"' en '"&amp;$AD$4&amp;ROW()&amp;"': De datum uit dienst mag niet voor de datum in dienst vallen.", ""), IF(E48&gt;Datum_werkingsjaar_einde, "| Veld '"&amp;$AC$4&amp;ROW()&amp;"': De datum in dienst mag niet na 31/12/"&amp;Datum_werkingsjaar&amp;" vallen.  ", ""))</f>
        <v/>
      </c>
      <c r="AD48" s="191" t="str" cm="1">
        <f t="array" ref="AD48">IF(E48&gt;F48, IF(F48&lt;&gt;"", "  ", ""), IF(F48&lt;&gt;"", IF(F48&lt;Datum_werkingsjaar_begin, "| Veld '"&amp;$AD$4&amp;ROW()&amp;"': De datum uit dienst mag niet vóór 1/01/"&amp;Datum_werkingsjaar&amp;" vallen.  ", ""), ""))</f>
        <v/>
      </c>
      <c r="AE48" s="191" t="str">
        <f t="shared" si="18"/>
        <v/>
      </c>
      <c r="AF48" s="191" t="str">
        <f t="shared" si="19"/>
        <v/>
      </c>
      <c r="AG48" s="191" t="str">
        <f t="shared" si="20"/>
        <v/>
      </c>
      <c r="AH48" s="194" t="str">
        <f t="shared" si="21"/>
        <v/>
      </c>
      <c r="AI48" s="191" t="str">
        <f>IF(K48&lt;&gt;1, IF(SUM(K48:$K$504)&lt;&gt;0, "| Laat geen witruimte tussen ingevulde rijen.", ""), "")</f>
        <v/>
      </c>
      <c r="AJ48" s="194" t="str">
        <f t="shared" si="22"/>
        <v/>
      </c>
      <c r="AL48" s="76" t="str">
        <f t="shared" si="23"/>
        <v/>
      </c>
    </row>
    <row r="49" spans="1:38" s="191" customFormat="1" ht="14.65" customHeight="1" x14ac:dyDescent="0.25">
      <c r="A49" s="149" t="str">
        <f t="shared" si="3"/>
        <v/>
      </c>
      <c r="B49" s="188" t="str">
        <f t="shared" si="4"/>
        <v/>
      </c>
      <c r="C49" s="214"/>
      <c r="D49" s="201"/>
      <c r="E49" s="200"/>
      <c r="F49" s="200"/>
      <c r="G49" s="201"/>
      <c r="H49" s="201"/>
      <c r="I49" s="189"/>
      <c r="J49" s="190" t="s">
        <v>84</v>
      </c>
      <c r="K49" s="191">
        <f t="shared" si="9"/>
        <v>0</v>
      </c>
      <c r="L49" s="192">
        <f t="shared" si="10"/>
        <v>0</v>
      </c>
      <c r="M49" s="191">
        <f t="shared" si="11"/>
        <v>0</v>
      </c>
      <c r="N49" s="191">
        <f t="shared" si="12"/>
        <v>0</v>
      </c>
      <c r="O49" s="191">
        <f t="shared" si="13"/>
        <v>0</v>
      </c>
      <c r="P49" s="191">
        <f t="shared" si="14"/>
        <v>0</v>
      </c>
      <c r="Q49" s="191">
        <f t="shared" si="15"/>
        <v>0</v>
      </c>
      <c r="R49" s="191">
        <f t="shared" si="16"/>
        <v>0</v>
      </c>
      <c r="S49" s="192"/>
      <c r="Z49" s="193"/>
      <c r="AA49" s="191" t="str">
        <f t="shared" si="5"/>
        <v/>
      </c>
      <c r="AB49" s="191" t="str">
        <f t="shared" si="17"/>
        <v/>
      </c>
      <c r="AC49" s="191" t="str" cm="1">
        <f t="array" ref="AC49">IF(F49&lt;&gt;"", IF(E49&gt;F49, "| Velden '"&amp;$AC$4&amp;ROW()&amp;"' en '"&amp;$AD$4&amp;ROW()&amp;"': De datum uit dienst mag niet voor de datum in dienst vallen.", ""), IF(E49&gt;Datum_werkingsjaar_einde, "| Veld '"&amp;$AC$4&amp;ROW()&amp;"': De datum in dienst mag niet na 31/12/"&amp;Datum_werkingsjaar&amp;" vallen.  ", ""))</f>
        <v/>
      </c>
      <c r="AD49" s="191" t="str" cm="1">
        <f t="array" ref="AD49">IF(E49&gt;F49, IF(F49&lt;&gt;"", "  ", ""), IF(F49&lt;&gt;"", IF(F49&lt;Datum_werkingsjaar_begin, "| Veld '"&amp;$AD$4&amp;ROW()&amp;"': De datum uit dienst mag niet vóór 1/01/"&amp;Datum_werkingsjaar&amp;" vallen.  ", ""), ""))</f>
        <v/>
      </c>
      <c r="AE49" s="191" t="str">
        <f t="shared" si="18"/>
        <v/>
      </c>
      <c r="AF49" s="191" t="str">
        <f t="shared" si="19"/>
        <v/>
      </c>
      <c r="AG49" s="191" t="str">
        <f t="shared" si="20"/>
        <v/>
      </c>
      <c r="AH49" s="194" t="str">
        <f t="shared" si="21"/>
        <v/>
      </c>
      <c r="AI49" s="191" t="str">
        <f>IF(K49&lt;&gt;1, IF(SUM(K49:$K$504)&lt;&gt;0, "| Laat geen witruimte tussen ingevulde rijen.", ""), "")</f>
        <v/>
      </c>
      <c r="AJ49" s="194" t="str">
        <f t="shared" si="22"/>
        <v/>
      </c>
      <c r="AL49" s="76" t="str">
        <f t="shared" si="23"/>
        <v/>
      </c>
    </row>
    <row r="50" spans="1:38" s="191" customFormat="1" ht="14.65" customHeight="1" x14ac:dyDescent="0.25">
      <c r="A50" s="149" t="str">
        <f t="shared" si="3"/>
        <v/>
      </c>
      <c r="B50" s="188" t="str">
        <f t="shared" si="4"/>
        <v/>
      </c>
      <c r="C50" s="214"/>
      <c r="D50" s="201"/>
      <c r="E50" s="200"/>
      <c r="F50" s="200"/>
      <c r="G50" s="201"/>
      <c r="H50" s="201"/>
      <c r="I50" s="189"/>
      <c r="J50" s="190" t="s">
        <v>84</v>
      </c>
      <c r="K50" s="191">
        <f t="shared" si="9"/>
        <v>0</v>
      </c>
      <c r="L50" s="192">
        <f t="shared" si="10"/>
        <v>0</v>
      </c>
      <c r="M50" s="191">
        <f t="shared" si="11"/>
        <v>0</v>
      </c>
      <c r="N50" s="191">
        <f t="shared" si="12"/>
        <v>0</v>
      </c>
      <c r="O50" s="191">
        <f t="shared" si="13"/>
        <v>0</v>
      </c>
      <c r="P50" s="191">
        <f t="shared" si="14"/>
        <v>0</v>
      </c>
      <c r="Q50" s="191">
        <f t="shared" si="15"/>
        <v>0</v>
      </c>
      <c r="R50" s="191">
        <f t="shared" si="16"/>
        <v>0</v>
      </c>
      <c r="S50" s="192"/>
      <c r="Z50" s="193"/>
      <c r="AA50" s="191" t="str">
        <f t="shared" si="5"/>
        <v/>
      </c>
      <c r="AB50" s="191" t="str">
        <f t="shared" si="17"/>
        <v/>
      </c>
      <c r="AC50" s="191" t="str" cm="1">
        <f t="array" ref="AC50">IF(F50&lt;&gt;"", IF(E50&gt;F50, "| Velden '"&amp;$AC$4&amp;ROW()&amp;"' en '"&amp;$AD$4&amp;ROW()&amp;"': De datum uit dienst mag niet voor de datum in dienst vallen.", ""), IF(E50&gt;Datum_werkingsjaar_einde, "| Veld '"&amp;$AC$4&amp;ROW()&amp;"': De datum in dienst mag niet na 31/12/"&amp;Datum_werkingsjaar&amp;" vallen.  ", ""))</f>
        <v/>
      </c>
      <c r="AD50" s="191" t="str" cm="1">
        <f t="array" ref="AD50">IF(E50&gt;F50, IF(F50&lt;&gt;"", "  ", ""), IF(F50&lt;&gt;"", IF(F50&lt;Datum_werkingsjaar_begin, "| Veld '"&amp;$AD$4&amp;ROW()&amp;"': De datum uit dienst mag niet vóór 1/01/"&amp;Datum_werkingsjaar&amp;" vallen.  ", ""), ""))</f>
        <v/>
      </c>
      <c r="AE50" s="191" t="str">
        <f t="shared" si="18"/>
        <v/>
      </c>
      <c r="AF50" s="191" t="str">
        <f t="shared" si="19"/>
        <v/>
      </c>
      <c r="AG50" s="191" t="str">
        <f t="shared" si="20"/>
        <v/>
      </c>
      <c r="AH50" s="194" t="str">
        <f t="shared" si="21"/>
        <v/>
      </c>
      <c r="AI50" s="191" t="str">
        <f>IF(K50&lt;&gt;1, IF(SUM(K50:$K$504)&lt;&gt;0, "| Laat geen witruimte tussen ingevulde rijen.", ""), "")</f>
        <v/>
      </c>
      <c r="AJ50" s="194" t="str">
        <f t="shared" si="22"/>
        <v/>
      </c>
      <c r="AL50" s="76" t="str">
        <f t="shared" si="23"/>
        <v/>
      </c>
    </row>
    <row r="51" spans="1:38" s="191" customFormat="1" ht="14.65" customHeight="1" x14ac:dyDescent="0.25">
      <c r="A51" s="149" t="str">
        <f t="shared" si="3"/>
        <v/>
      </c>
      <c r="B51" s="188" t="str">
        <f t="shared" si="4"/>
        <v/>
      </c>
      <c r="C51" s="214"/>
      <c r="D51" s="201"/>
      <c r="E51" s="200"/>
      <c r="F51" s="200"/>
      <c r="G51" s="201"/>
      <c r="H51" s="201"/>
      <c r="I51" s="189"/>
      <c r="J51" s="190" t="s">
        <v>84</v>
      </c>
      <c r="K51" s="191">
        <f t="shared" si="9"/>
        <v>0</v>
      </c>
      <c r="L51" s="192">
        <f t="shared" si="10"/>
        <v>0</v>
      </c>
      <c r="M51" s="191">
        <f t="shared" si="11"/>
        <v>0</v>
      </c>
      <c r="N51" s="191">
        <f t="shared" si="12"/>
        <v>0</v>
      </c>
      <c r="O51" s="191">
        <f t="shared" si="13"/>
        <v>0</v>
      </c>
      <c r="P51" s="191">
        <f t="shared" si="14"/>
        <v>0</v>
      </c>
      <c r="Q51" s="191">
        <f t="shared" si="15"/>
        <v>0</v>
      </c>
      <c r="R51" s="191">
        <f t="shared" si="16"/>
        <v>0</v>
      </c>
      <c r="S51" s="192"/>
      <c r="Z51" s="193"/>
      <c r="AA51" s="191" t="str">
        <f t="shared" si="5"/>
        <v/>
      </c>
      <c r="AB51" s="191" t="str">
        <f t="shared" si="17"/>
        <v/>
      </c>
      <c r="AC51" s="191" t="str" cm="1">
        <f t="array" ref="AC51">IF(F51&lt;&gt;"", IF(E51&gt;F51, "| Velden '"&amp;$AC$4&amp;ROW()&amp;"' en '"&amp;$AD$4&amp;ROW()&amp;"': De datum uit dienst mag niet voor de datum in dienst vallen.", ""), IF(E51&gt;Datum_werkingsjaar_einde, "| Veld '"&amp;$AC$4&amp;ROW()&amp;"': De datum in dienst mag niet na 31/12/"&amp;Datum_werkingsjaar&amp;" vallen.  ", ""))</f>
        <v/>
      </c>
      <c r="AD51" s="191" t="str" cm="1">
        <f t="array" ref="AD51">IF(E51&gt;F51, IF(F51&lt;&gt;"", "  ", ""), IF(F51&lt;&gt;"", IF(F51&lt;Datum_werkingsjaar_begin, "| Veld '"&amp;$AD$4&amp;ROW()&amp;"': De datum uit dienst mag niet vóór 1/01/"&amp;Datum_werkingsjaar&amp;" vallen.  ", ""), ""))</f>
        <v/>
      </c>
      <c r="AE51" s="191" t="str">
        <f t="shared" si="18"/>
        <v/>
      </c>
      <c r="AF51" s="191" t="str">
        <f t="shared" si="19"/>
        <v/>
      </c>
      <c r="AG51" s="191" t="str">
        <f t="shared" si="20"/>
        <v/>
      </c>
      <c r="AH51" s="194" t="str">
        <f t="shared" si="21"/>
        <v/>
      </c>
      <c r="AI51" s="191" t="str">
        <f>IF(K51&lt;&gt;1, IF(SUM(K51:$K$504)&lt;&gt;0, "| Laat geen witruimte tussen ingevulde rijen.", ""), "")</f>
        <v/>
      </c>
      <c r="AJ51" s="194" t="str">
        <f t="shared" si="22"/>
        <v/>
      </c>
      <c r="AL51" s="76" t="str">
        <f t="shared" si="23"/>
        <v/>
      </c>
    </row>
    <row r="52" spans="1:38" s="191" customFormat="1" ht="14.65" customHeight="1" x14ac:dyDescent="0.25">
      <c r="A52" s="149" t="str">
        <f t="shared" si="3"/>
        <v/>
      </c>
      <c r="B52" s="188" t="str">
        <f t="shared" si="4"/>
        <v/>
      </c>
      <c r="C52" s="214"/>
      <c r="D52" s="201"/>
      <c r="E52" s="200"/>
      <c r="F52" s="200"/>
      <c r="G52" s="201"/>
      <c r="H52" s="201"/>
      <c r="I52" s="189"/>
      <c r="J52" s="190" t="s">
        <v>84</v>
      </c>
      <c r="K52" s="191">
        <f t="shared" si="9"/>
        <v>0</v>
      </c>
      <c r="L52" s="192">
        <f t="shared" si="10"/>
        <v>0</v>
      </c>
      <c r="M52" s="191">
        <f t="shared" si="11"/>
        <v>0</v>
      </c>
      <c r="N52" s="191">
        <f t="shared" si="12"/>
        <v>0</v>
      </c>
      <c r="O52" s="191">
        <f t="shared" si="13"/>
        <v>0</v>
      </c>
      <c r="P52" s="191">
        <f t="shared" si="14"/>
        <v>0</v>
      </c>
      <c r="Q52" s="191">
        <f t="shared" si="15"/>
        <v>0</v>
      </c>
      <c r="R52" s="191">
        <f t="shared" si="16"/>
        <v>0</v>
      </c>
      <c r="S52" s="192"/>
      <c r="Z52" s="193"/>
      <c r="AA52" s="191" t="str">
        <f t="shared" si="5"/>
        <v/>
      </c>
      <c r="AB52" s="191" t="str">
        <f t="shared" si="17"/>
        <v/>
      </c>
      <c r="AC52" s="191" t="str" cm="1">
        <f t="array" ref="AC52">IF(F52&lt;&gt;"", IF(E52&gt;F52, "| Velden '"&amp;$AC$4&amp;ROW()&amp;"' en '"&amp;$AD$4&amp;ROW()&amp;"': De datum uit dienst mag niet voor de datum in dienst vallen.", ""), IF(E52&gt;Datum_werkingsjaar_einde, "| Veld '"&amp;$AC$4&amp;ROW()&amp;"': De datum in dienst mag niet na 31/12/"&amp;Datum_werkingsjaar&amp;" vallen.  ", ""))</f>
        <v/>
      </c>
      <c r="AD52" s="191" t="str" cm="1">
        <f t="array" ref="AD52">IF(E52&gt;F52, IF(F52&lt;&gt;"", "  ", ""), IF(F52&lt;&gt;"", IF(F52&lt;Datum_werkingsjaar_begin, "| Veld '"&amp;$AD$4&amp;ROW()&amp;"': De datum uit dienst mag niet vóór 1/01/"&amp;Datum_werkingsjaar&amp;" vallen.  ", ""), ""))</f>
        <v/>
      </c>
      <c r="AE52" s="191" t="str">
        <f t="shared" si="18"/>
        <v/>
      </c>
      <c r="AF52" s="191" t="str">
        <f t="shared" si="19"/>
        <v/>
      </c>
      <c r="AG52" s="191" t="str">
        <f t="shared" si="20"/>
        <v/>
      </c>
      <c r="AH52" s="194" t="str">
        <f t="shared" si="21"/>
        <v/>
      </c>
      <c r="AI52" s="191" t="str">
        <f>IF(K52&lt;&gt;1, IF(SUM(K52:$K$504)&lt;&gt;0, "| Laat geen witruimte tussen ingevulde rijen.", ""), "")</f>
        <v/>
      </c>
      <c r="AJ52" s="194" t="str">
        <f t="shared" si="22"/>
        <v/>
      </c>
      <c r="AL52" s="76" t="str">
        <f t="shared" si="23"/>
        <v/>
      </c>
    </row>
    <row r="53" spans="1:38" s="191" customFormat="1" ht="14.65" customHeight="1" x14ac:dyDescent="0.25">
      <c r="A53" s="149" t="str">
        <f t="shared" si="3"/>
        <v/>
      </c>
      <c r="B53" s="188" t="str">
        <f t="shared" si="4"/>
        <v/>
      </c>
      <c r="C53" s="214"/>
      <c r="D53" s="201"/>
      <c r="E53" s="200"/>
      <c r="F53" s="200"/>
      <c r="G53" s="201"/>
      <c r="H53" s="201"/>
      <c r="I53" s="189"/>
      <c r="J53" s="190" t="s">
        <v>84</v>
      </c>
      <c r="K53" s="191">
        <f t="shared" si="9"/>
        <v>0</v>
      </c>
      <c r="L53" s="192">
        <f t="shared" si="10"/>
        <v>0</v>
      </c>
      <c r="M53" s="191">
        <f t="shared" si="11"/>
        <v>0</v>
      </c>
      <c r="N53" s="191">
        <f t="shared" si="12"/>
        <v>0</v>
      </c>
      <c r="O53" s="191">
        <f t="shared" si="13"/>
        <v>0</v>
      </c>
      <c r="P53" s="191">
        <f t="shared" si="14"/>
        <v>0</v>
      </c>
      <c r="Q53" s="191">
        <f t="shared" si="15"/>
        <v>0</v>
      </c>
      <c r="R53" s="191">
        <f t="shared" si="16"/>
        <v>0</v>
      </c>
      <c r="S53" s="192"/>
      <c r="Z53" s="193"/>
      <c r="AA53" s="191" t="str">
        <f t="shared" si="5"/>
        <v/>
      </c>
      <c r="AB53" s="191" t="str">
        <f t="shared" si="17"/>
        <v/>
      </c>
      <c r="AC53" s="191" t="str" cm="1">
        <f t="array" ref="AC53">IF(F53&lt;&gt;"", IF(E53&gt;F53, "| Velden '"&amp;$AC$4&amp;ROW()&amp;"' en '"&amp;$AD$4&amp;ROW()&amp;"': De datum uit dienst mag niet voor de datum in dienst vallen.", ""), IF(E53&gt;Datum_werkingsjaar_einde, "| Veld '"&amp;$AC$4&amp;ROW()&amp;"': De datum in dienst mag niet na 31/12/"&amp;Datum_werkingsjaar&amp;" vallen.  ", ""))</f>
        <v/>
      </c>
      <c r="AD53" s="191" t="str" cm="1">
        <f t="array" ref="AD53">IF(E53&gt;F53, IF(F53&lt;&gt;"", "  ", ""), IF(F53&lt;&gt;"", IF(F53&lt;Datum_werkingsjaar_begin, "| Veld '"&amp;$AD$4&amp;ROW()&amp;"': De datum uit dienst mag niet vóór 1/01/"&amp;Datum_werkingsjaar&amp;" vallen.  ", ""), ""))</f>
        <v/>
      </c>
      <c r="AE53" s="191" t="str">
        <f t="shared" si="18"/>
        <v/>
      </c>
      <c r="AF53" s="191" t="str">
        <f t="shared" si="19"/>
        <v/>
      </c>
      <c r="AG53" s="191" t="str">
        <f t="shared" si="20"/>
        <v/>
      </c>
      <c r="AH53" s="194" t="str">
        <f t="shared" si="21"/>
        <v/>
      </c>
      <c r="AI53" s="191" t="str">
        <f>IF(K53&lt;&gt;1, IF(SUM(K53:$K$504)&lt;&gt;0, "| Laat geen witruimte tussen ingevulde rijen.", ""), "")</f>
        <v/>
      </c>
      <c r="AJ53" s="194" t="str">
        <f t="shared" si="22"/>
        <v/>
      </c>
      <c r="AL53" s="76" t="str">
        <f t="shared" si="23"/>
        <v/>
      </c>
    </row>
    <row r="54" spans="1:38" s="191" customFormat="1" ht="14.65" customHeight="1" x14ac:dyDescent="0.25">
      <c r="A54" s="149" t="str">
        <f t="shared" si="3"/>
        <v/>
      </c>
      <c r="B54" s="188" t="str">
        <f t="shared" si="4"/>
        <v/>
      </c>
      <c r="C54" s="214"/>
      <c r="D54" s="201"/>
      <c r="E54" s="200"/>
      <c r="F54" s="200"/>
      <c r="G54" s="201"/>
      <c r="H54" s="201"/>
      <c r="I54" s="189"/>
      <c r="J54" s="190" t="s">
        <v>84</v>
      </c>
      <c r="K54" s="191">
        <f t="shared" si="9"/>
        <v>0</v>
      </c>
      <c r="L54" s="192">
        <f t="shared" si="10"/>
        <v>0</v>
      </c>
      <c r="M54" s="191">
        <f t="shared" si="11"/>
        <v>0</v>
      </c>
      <c r="N54" s="191">
        <f t="shared" si="12"/>
        <v>0</v>
      </c>
      <c r="O54" s="191">
        <f t="shared" si="13"/>
        <v>0</v>
      </c>
      <c r="P54" s="191">
        <f t="shared" si="14"/>
        <v>0</v>
      </c>
      <c r="Q54" s="191">
        <f t="shared" si="15"/>
        <v>0</v>
      </c>
      <c r="R54" s="191">
        <f t="shared" si="16"/>
        <v>0</v>
      </c>
      <c r="S54" s="192"/>
      <c r="Z54" s="193"/>
      <c r="AA54" s="191" t="str">
        <f t="shared" si="5"/>
        <v/>
      </c>
      <c r="AB54" s="191" t="str">
        <f t="shared" si="17"/>
        <v/>
      </c>
      <c r="AC54" s="191" t="str" cm="1">
        <f t="array" ref="AC54">IF(F54&lt;&gt;"", IF(E54&gt;F54, "| Velden '"&amp;$AC$4&amp;ROW()&amp;"' en '"&amp;$AD$4&amp;ROW()&amp;"': De datum uit dienst mag niet voor de datum in dienst vallen.", ""), IF(E54&gt;Datum_werkingsjaar_einde, "| Veld '"&amp;$AC$4&amp;ROW()&amp;"': De datum in dienst mag niet na 31/12/"&amp;Datum_werkingsjaar&amp;" vallen.  ", ""))</f>
        <v/>
      </c>
      <c r="AD54" s="191" t="str" cm="1">
        <f t="array" ref="AD54">IF(E54&gt;F54, IF(F54&lt;&gt;"", "  ", ""), IF(F54&lt;&gt;"", IF(F54&lt;Datum_werkingsjaar_begin, "| Veld '"&amp;$AD$4&amp;ROW()&amp;"': De datum uit dienst mag niet vóór 1/01/"&amp;Datum_werkingsjaar&amp;" vallen.  ", ""), ""))</f>
        <v/>
      </c>
      <c r="AE54" s="191" t="str">
        <f t="shared" si="18"/>
        <v/>
      </c>
      <c r="AF54" s="191" t="str">
        <f t="shared" si="19"/>
        <v/>
      </c>
      <c r="AG54" s="191" t="str">
        <f t="shared" si="20"/>
        <v/>
      </c>
      <c r="AH54" s="194" t="str">
        <f t="shared" si="21"/>
        <v/>
      </c>
      <c r="AI54" s="191" t="str">
        <f>IF(K54&lt;&gt;1, IF(SUM(K54:$K$504)&lt;&gt;0, "| Laat geen witruimte tussen ingevulde rijen.", ""), "")</f>
        <v/>
      </c>
      <c r="AJ54" s="194" t="str">
        <f t="shared" si="22"/>
        <v/>
      </c>
      <c r="AL54" s="76" t="str">
        <f t="shared" si="23"/>
        <v/>
      </c>
    </row>
    <row r="55" spans="1:38" s="191" customFormat="1" ht="14.65" customHeight="1" x14ac:dyDescent="0.25">
      <c r="A55" s="149" t="str">
        <f t="shared" si="3"/>
        <v/>
      </c>
      <c r="B55" s="188" t="str">
        <f t="shared" si="4"/>
        <v/>
      </c>
      <c r="C55" s="214"/>
      <c r="D55" s="201"/>
      <c r="E55" s="200"/>
      <c r="F55" s="200"/>
      <c r="G55" s="201"/>
      <c r="H55" s="201"/>
      <c r="I55" s="189"/>
      <c r="J55" s="190" t="s">
        <v>84</v>
      </c>
      <c r="K55" s="191">
        <f t="shared" si="9"/>
        <v>0</v>
      </c>
      <c r="L55" s="192">
        <f t="shared" si="10"/>
        <v>0</v>
      </c>
      <c r="M55" s="191">
        <f t="shared" si="11"/>
        <v>0</v>
      </c>
      <c r="N55" s="191">
        <f t="shared" si="12"/>
        <v>0</v>
      </c>
      <c r="O55" s="191">
        <f t="shared" si="13"/>
        <v>0</v>
      </c>
      <c r="P55" s="191">
        <f t="shared" si="14"/>
        <v>0</v>
      </c>
      <c r="Q55" s="191">
        <f t="shared" si="15"/>
        <v>0</v>
      </c>
      <c r="R55" s="191">
        <f t="shared" si="16"/>
        <v>0</v>
      </c>
      <c r="S55" s="192"/>
      <c r="Z55" s="193"/>
      <c r="AA55" s="191" t="str">
        <f t="shared" si="5"/>
        <v/>
      </c>
      <c r="AB55" s="191" t="str">
        <f t="shared" si="17"/>
        <v/>
      </c>
      <c r="AC55" s="191" t="str" cm="1">
        <f t="array" ref="AC55">IF(F55&lt;&gt;"", IF(E55&gt;F55, "| Velden '"&amp;$AC$4&amp;ROW()&amp;"' en '"&amp;$AD$4&amp;ROW()&amp;"': De datum uit dienst mag niet voor de datum in dienst vallen.", ""), IF(E55&gt;Datum_werkingsjaar_einde, "| Veld '"&amp;$AC$4&amp;ROW()&amp;"': De datum in dienst mag niet na 31/12/"&amp;Datum_werkingsjaar&amp;" vallen.  ", ""))</f>
        <v/>
      </c>
      <c r="AD55" s="191" t="str" cm="1">
        <f t="array" ref="AD55">IF(E55&gt;F55, IF(F55&lt;&gt;"", "  ", ""), IF(F55&lt;&gt;"", IF(F55&lt;Datum_werkingsjaar_begin, "| Veld '"&amp;$AD$4&amp;ROW()&amp;"': De datum uit dienst mag niet vóór 1/01/"&amp;Datum_werkingsjaar&amp;" vallen.  ", ""), ""))</f>
        <v/>
      </c>
      <c r="AE55" s="191" t="str">
        <f t="shared" si="18"/>
        <v/>
      </c>
      <c r="AF55" s="191" t="str">
        <f t="shared" si="19"/>
        <v/>
      </c>
      <c r="AG55" s="191" t="str">
        <f t="shared" si="20"/>
        <v/>
      </c>
      <c r="AH55" s="194" t="str">
        <f t="shared" si="21"/>
        <v/>
      </c>
      <c r="AI55" s="191" t="str">
        <f>IF(K55&lt;&gt;1, IF(SUM(K55:$K$504)&lt;&gt;0, "| Laat geen witruimte tussen ingevulde rijen.", ""), "")</f>
        <v/>
      </c>
      <c r="AJ55" s="194" t="str">
        <f t="shared" si="22"/>
        <v/>
      </c>
      <c r="AL55" s="76" t="str">
        <f t="shared" si="23"/>
        <v/>
      </c>
    </row>
    <row r="56" spans="1:38" s="191" customFormat="1" ht="14.65" customHeight="1" x14ac:dyDescent="0.25">
      <c r="A56" s="149" t="str">
        <f t="shared" si="3"/>
        <v/>
      </c>
      <c r="B56" s="188" t="str">
        <f t="shared" si="4"/>
        <v/>
      </c>
      <c r="C56" s="214"/>
      <c r="D56" s="201"/>
      <c r="E56" s="200"/>
      <c r="F56" s="200"/>
      <c r="G56" s="201"/>
      <c r="H56" s="201"/>
      <c r="I56" s="189"/>
      <c r="J56" s="190" t="s">
        <v>84</v>
      </c>
      <c r="K56" s="191">
        <f t="shared" si="9"/>
        <v>0</v>
      </c>
      <c r="L56" s="192">
        <f t="shared" si="10"/>
        <v>0</v>
      </c>
      <c r="M56" s="191">
        <f t="shared" si="11"/>
        <v>0</v>
      </c>
      <c r="N56" s="191">
        <f t="shared" si="12"/>
        <v>0</v>
      </c>
      <c r="O56" s="191">
        <f t="shared" si="13"/>
        <v>0</v>
      </c>
      <c r="P56" s="191">
        <f t="shared" si="14"/>
        <v>0</v>
      </c>
      <c r="Q56" s="191">
        <f t="shared" si="15"/>
        <v>0</v>
      </c>
      <c r="R56" s="191">
        <f t="shared" si="16"/>
        <v>0</v>
      </c>
      <c r="S56" s="192"/>
      <c r="Z56" s="193"/>
      <c r="AA56" s="191" t="str">
        <f t="shared" si="5"/>
        <v/>
      </c>
      <c r="AB56" s="191" t="str">
        <f t="shared" si="17"/>
        <v/>
      </c>
      <c r="AC56" s="191" t="str" cm="1">
        <f t="array" ref="AC56">IF(F56&lt;&gt;"", IF(E56&gt;F56, "| Velden '"&amp;$AC$4&amp;ROW()&amp;"' en '"&amp;$AD$4&amp;ROW()&amp;"': De datum uit dienst mag niet voor de datum in dienst vallen.", ""), IF(E56&gt;Datum_werkingsjaar_einde, "| Veld '"&amp;$AC$4&amp;ROW()&amp;"': De datum in dienst mag niet na 31/12/"&amp;Datum_werkingsjaar&amp;" vallen.  ", ""))</f>
        <v/>
      </c>
      <c r="AD56" s="191" t="str" cm="1">
        <f t="array" ref="AD56">IF(E56&gt;F56, IF(F56&lt;&gt;"", "  ", ""), IF(F56&lt;&gt;"", IF(F56&lt;Datum_werkingsjaar_begin, "| Veld '"&amp;$AD$4&amp;ROW()&amp;"': De datum uit dienst mag niet vóór 1/01/"&amp;Datum_werkingsjaar&amp;" vallen.  ", ""), ""))</f>
        <v/>
      </c>
      <c r="AE56" s="191" t="str">
        <f t="shared" si="18"/>
        <v/>
      </c>
      <c r="AF56" s="191" t="str">
        <f t="shared" si="19"/>
        <v/>
      </c>
      <c r="AG56" s="191" t="str">
        <f t="shared" si="20"/>
        <v/>
      </c>
      <c r="AH56" s="194" t="str">
        <f t="shared" si="21"/>
        <v/>
      </c>
      <c r="AI56" s="191" t="str">
        <f>IF(K56&lt;&gt;1, IF(SUM(K56:$K$504)&lt;&gt;0, "| Laat geen witruimte tussen ingevulde rijen.", ""), "")</f>
        <v/>
      </c>
      <c r="AJ56" s="194" t="str">
        <f t="shared" si="22"/>
        <v/>
      </c>
      <c r="AL56" s="76" t="str">
        <f t="shared" si="23"/>
        <v/>
      </c>
    </row>
    <row r="57" spans="1:38" s="191" customFormat="1" ht="14.65" customHeight="1" x14ac:dyDescent="0.25">
      <c r="A57" s="149" t="str">
        <f t="shared" si="3"/>
        <v/>
      </c>
      <c r="B57" s="188" t="str">
        <f t="shared" si="4"/>
        <v/>
      </c>
      <c r="C57" s="214"/>
      <c r="D57" s="201"/>
      <c r="E57" s="200"/>
      <c r="F57" s="200"/>
      <c r="G57" s="201"/>
      <c r="H57" s="201"/>
      <c r="I57" s="189"/>
      <c r="J57" s="190" t="s">
        <v>84</v>
      </c>
      <c r="K57" s="191">
        <f t="shared" si="9"/>
        <v>0</v>
      </c>
      <c r="L57" s="192">
        <f t="shared" si="10"/>
        <v>0</v>
      </c>
      <c r="M57" s="191">
        <f t="shared" si="11"/>
        <v>0</v>
      </c>
      <c r="N57" s="191">
        <f t="shared" si="12"/>
        <v>0</v>
      </c>
      <c r="O57" s="191">
        <f t="shared" si="13"/>
        <v>0</v>
      </c>
      <c r="P57" s="191">
        <f t="shared" si="14"/>
        <v>0</v>
      </c>
      <c r="Q57" s="191">
        <f t="shared" si="15"/>
        <v>0</v>
      </c>
      <c r="R57" s="191">
        <f t="shared" si="16"/>
        <v>0</v>
      </c>
      <c r="S57" s="192"/>
      <c r="Z57" s="193"/>
      <c r="AA57" s="191" t="str">
        <f t="shared" si="5"/>
        <v/>
      </c>
      <c r="AB57" s="191" t="str">
        <f t="shared" si="17"/>
        <v/>
      </c>
      <c r="AC57" s="191" t="str" cm="1">
        <f t="array" ref="AC57">IF(F57&lt;&gt;"", IF(E57&gt;F57, "| Velden '"&amp;$AC$4&amp;ROW()&amp;"' en '"&amp;$AD$4&amp;ROW()&amp;"': De datum uit dienst mag niet voor de datum in dienst vallen.", ""), IF(E57&gt;Datum_werkingsjaar_einde, "| Veld '"&amp;$AC$4&amp;ROW()&amp;"': De datum in dienst mag niet na 31/12/"&amp;Datum_werkingsjaar&amp;" vallen.  ", ""))</f>
        <v/>
      </c>
      <c r="AD57" s="191" t="str" cm="1">
        <f t="array" ref="AD57">IF(E57&gt;F57, IF(F57&lt;&gt;"", "  ", ""), IF(F57&lt;&gt;"", IF(F57&lt;Datum_werkingsjaar_begin, "| Veld '"&amp;$AD$4&amp;ROW()&amp;"': De datum uit dienst mag niet vóór 1/01/"&amp;Datum_werkingsjaar&amp;" vallen.  ", ""), ""))</f>
        <v/>
      </c>
      <c r="AE57" s="191" t="str">
        <f t="shared" si="18"/>
        <v/>
      </c>
      <c r="AF57" s="191" t="str">
        <f t="shared" si="19"/>
        <v/>
      </c>
      <c r="AG57" s="191" t="str">
        <f t="shared" si="20"/>
        <v/>
      </c>
      <c r="AH57" s="194" t="str">
        <f t="shared" si="21"/>
        <v/>
      </c>
      <c r="AI57" s="191" t="str">
        <f>IF(K57&lt;&gt;1, IF(SUM(K57:$K$504)&lt;&gt;0, "| Laat geen witruimte tussen ingevulde rijen.", ""), "")</f>
        <v/>
      </c>
      <c r="AJ57" s="194" t="str">
        <f t="shared" si="22"/>
        <v/>
      </c>
      <c r="AL57" s="76" t="str">
        <f t="shared" si="23"/>
        <v/>
      </c>
    </row>
    <row r="58" spans="1:38" s="191" customFormat="1" ht="14.65" customHeight="1" x14ac:dyDescent="0.25">
      <c r="A58" s="149" t="str">
        <f t="shared" si="3"/>
        <v/>
      </c>
      <c r="B58" s="188" t="str">
        <f t="shared" si="4"/>
        <v/>
      </c>
      <c r="C58" s="214"/>
      <c r="D58" s="201"/>
      <c r="E58" s="200"/>
      <c r="F58" s="200"/>
      <c r="G58" s="201"/>
      <c r="H58" s="201"/>
      <c r="I58" s="189"/>
      <c r="J58" s="190" t="s">
        <v>84</v>
      </c>
      <c r="K58" s="191">
        <f t="shared" si="9"/>
        <v>0</v>
      </c>
      <c r="L58" s="192">
        <f t="shared" si="10"/>
        <v>0</v>
      </c>
      <c r="M58" s="191">
        <f t="shared" si="11"/>
        <v>0</v>
      </c>
      <c r="N58" s="191">
        <f t="shared" si="12"/>
        <v>0</v>
      </c>
      <c r="O58" s="191">
        <f t="shared" si="13"/>
        <v>0</v>
      </c>
      <c r="P58" s="191">
        <f t="shared" si="14"/>
        <v>0</v>
      </c>
      <c r="Q58" s="191">
        <f t="shared" si="15"/>
        <v>0</v>
      </c>
      <c r="R58" s="191">
        <f t="shared" si="16"/>
        <v>0</v>
      </c>
      <c r="S58" s="192"/>
      <c r="Z58" s="193"/>
      <c r="AA58" s="191" t="str">
        <f t="shared" si="5"/>
        <v/>
      </c>
      <c r="AB58" s="191" t="str">
        <f t="shared" si="17"/>
        <v/>
      </c>
      <c r="AC58" s="191" t="str" cm="1">
        <f t="array" ref="AC58">IF(F58&lt;&gt;"", IF(E58&gt;F58, "| Velden '"&amp;$AC$4&amp;ROW()&amp;"' en '"&amp;$AD$4&amp;ROW()&amp;"': De datum uit dienst mag niet voor de datum in dienst vallen.", ""), IF(E58&gt;Datum_werkingsjaar_einde, "| Veld '"&amp;$AC$4&amp;ROW()&amp;"': De datum in dienst mag niet na 31/12/"&amp;Datum_werkingsjaar&amp;" vallen.  ", ""))</f>
        <v/>
      </c>
      <c r="AD58" s="191" t="str" cm="1">
        <f t="array" ref="AD58">IF(E58&gt;F58, IF(F58&lt;&gt;"", "  ", ""), IF(F58&lt;&gt;"", IF(F58&lt;Datum_werkingsjaar_begin, "| Veld '"&amp;$AD$4&amp;ROW()&amp;"': De datum uit dienst mag niet vóór 1/01/"&amp;Datum_werkingsjaar&amp;" vallen.  ", ""), ""))</f>
        <v/>
      </c>
      <c r="AE58" s="191" t="str">
        <f t="shared" si="18"/>
        <v/>
      </c>
      <c r="AF58" s="191" t="str">
        <f t="shared" si="19"/>
        <v/>
      </c>
      <c r="AG58" s="191" t="str">
        <f t="shared" si="20"/>
        <v/>
      </c>
      <c r="AH58" s="194" t="str">
        <f t="shared" si="21"/>
        <v/>
      </c>
      <c r="AI58" s="191" t="str">
        <f>IF(K58&lt;&gt;1, IF(SUM(K58:$K$504)&lt;&gt;0, "| Laat geen witruimte tussen ingevulde rijen.", ""), "")</f>
        <v/>
      </c>
      <c r="AJ58" s="194" t="str">
        <f t="shared" si="22"/>
        <v/>
      </c>
      <c r="AL58" s="76" t="str">
        <f t="shared" si="23"/>
        <v/>
      </c>
    </row>
    <row r="59" spans="1:38" s="191" customFormat="1" ht="14.65" customHeight="1" x14ac:dyDescent="0.25">
      <c r="A59" s="149" t="str">
        <f t="shared" si="3"/>
        <v/>
      </c>
      <c r="B59" s="188" t="str">
        <f t="shared" si="4"/>
        <v/>
      </c>
      <c r="C59" s="214"/>
      <c r="D59" s="201"/>
      <c r="E59" s="200"/>
      <c r="F59" s="200"/>
      <c r="G59" s="201"/>
      <c r="H59" s="201"/>
      <c r="I59" s="189"/>
      <c r="J59" s="190" t="s">
        <v>84</v>
      </c>
      <c r="K59" s="191">
        <f t="shared" si="9"/>
        <v>0</v>
      </c>
      <c r="L59" s="192">
        <f t="shared" si="10"/>
        <v>0</v>
      </c>
      <c r="M59" s="191">
        <f t="shared" si="11"/>
        <v>0</v>
      </c>
      <c r="N59" s="191">
        <f t="shared" si="12"/>
        <v>0</v>
      </c>
      <c r="O59" s="191">
        <f t="shared" si="13"/>
        <v>0</v>
      </c>
      <c r="P59" s="191">
        <f t="shared" si="14"/>
        <v>0</v>
      </c>
      <c r="Q59" s="191">
        <f t="shared" si="15"/>
        <v>0</v>
      </c>
      <c r="R59" s="191">
        <f t="shared" si="16"/>
        <v>0</v>
      </c>
      <c r="S59" s="192"/>
      <c r="Z59" s="193"/>
      <c r="AA59" s="191" t="str">
        <f t="shared" si="5"/>
        <v/>
      </c>
      <c r="AB59" s="191" t="str">
        <f t="shared" si="17"/>
        <v/>
      </c>
      <c r="AC59" s="191" t="str" cm="1">
        <f t="array" ref="AC59">IF(F59&lt;&gt;"", IF(E59&gt;F59, "| Velden '"&amp;$AC$4&amp;ROW()&amp;"' en '"&amp;$AD$4&amp;ROW()&amp;"': De datum uit dienst mag niet voor de datum in dienst vallen.", ""), IF(E59&gt;Datum_werkingsjaar_einde, "| Veld '"&amp;$AC$4&amp;ROW()&amp;"': De datum in dienst mag niet na 31/12/"&amp;Datum_werkingsjaar&amp;" vallen.  ", ""))</f>
        <v/>
      </c>
      <c r="AD59" s="191" t="str" cm="1">
        <f t="array" ref="AD59">IF(E59&gt;F59, IF(F59&lt;&gt;"", "  ", ""), IF(F59&lt;&gt;"", IF(F59&lt;Datum_werkingsjaar_begin, "| Veld '"&amp;$AD$4&amp;ROW()&amp;"': De datum uit dienst mag niet vóór 1/01/"&amp;Datum_werkingsjaar&amp;" vallen.  ", ""), ""))</f>
        <v/>
      </c>
      <c r="AE59" s="191" t="str">
        <f t="shared" si="18"/>
        <v/>
      </c>
      <c r="AF59" s="191" t="str">
        <f t="shared" si="19"/>
        <v/>
      </c>
      <c r="AG59" s="191" t="str">
        <f t="shared" si="20"/>
        <v/>
      </c>
      <c r="AH59" s="194" t="str">
        <f t="shared" si="21"/>
        <v/>
      </c>
      <c r="AI59" s="191" t="str">
        <f>IF(K59&lt;&gt;1, IF(SUM(K59:$K$504)&lt;&gt;0, "| Laat geen witruimte tussen ingevulde rijen.", ""), "")</f>
        <v/>
      </c>
      <c r="AJ59" s="194" t="str">
        <f t="shared" si="22"/>
        <v/>
      </c>
      <c r="AL59" s="76" t="str">
        <f t="shared" si="23"/>
        <v/>
      </c>
    </row>
    <row r="60" spans="1:38" s="191" customFormat="1" ht="14.65" customHeight="1" x14ac:dyDescent="0.25">
      <c r="A60" s="149" t="str">
        <f t="shared" si="3"/>
        <v/>
      </c>
      <c r="B60" s="188" t="str">
        <f t="shared" si="4"/>
        <v/>
      </c>
      <c r="C60" s="214"/>
      <c r="D60" s="201"/>
      <c r="E60" s="200"/>
      <c r="F60" s="200"/>
      <c r="G60" s="201"/>
      <c r="H60" s="201"/>
      <c r="I60" s="189"/>
      <c r="J60" s="190" t="s">
        <v>84</v>
      </c>
      <c r="K60" s="191">
        <f t="shared" si="9"/>
        <v>0</v>
      </c>
      <c r="L60" s="192">
        <f t="shared" si="10"/>
        <v>0</v>
      </c>
      <c r="M60" s="191">
        <f t="shared" si="11"/>
        <v>0</v>
      </c>
      <c r="N60" s="191">
        <f t="shared" si="12"/>
        <v>0</v>
      </c>
      <c r="O60" s="191">
        <f t="shared" si="13"/>
        <v>0</v>
      </c>
      <c r="P60" s="191">
        <f t="shared" si="14"/>
        <v>0</v>
      </c>
      <c r="Q60" s="191">
        <f t="shared" si="15"/>
        <v>0</v>
      </c>
      <c r="R60" s="191">
        <f t="shared" si="16"/>
        <v>0</v>
      </c>
      <c r="S60" s="192"/>
      <c r="Z60" s="193"/>
      <c r="AA60" s="191" t="str">
        <f t="shared" si="5"/>
        <v/>
      </c>
      <c r="AB60" s="191" t="str">
        <f t="shared" si="17"/>
        <v/>
      </c>
      <c r="AC60" s="191" t="str" cm="1">
        <f t="array" ref="AC60">IF(F60&lt;&gt;"", IF(E60&gt;F60, "| Velden '"&amp;$AC$4&amp;ROW()&amp;"' en '"&amp;$AD$4&amp;ROW()&amp;"': De datum uit dienst mag niet voor de datum in dienst vallen.", ""), IF(E60&gt;Datum_werkingsjaar_einde, "| Veld '"&amp;$AC$4&amp;ROW()&amp;"': De datum in dienst mag niet na 31/12/"&amp;Datum_werkingsjaar&amp;" vallen.  ", ""))</f>
        <v/>
      </c>
      <c r="AD60" s="191" t="str" cm="1">
        <f t="array" ref="AD60">IF(E60&gt;F60, IF(F60&lt;&gt;"", "  ", ""), IF(F60&lt;&gt;"", IF(F60&lt;Datum_werkingsjaar_begin, "| Veld '"&amp;$AD$4&amp;ROW()&amp;"': De datum uit dienst mag niet vóór 1/01/"&amp;Datum_werkingsjaar&amp;" vallen.  ", ""), ""))</f>
        <v/>
      </c>
      <c r="AE60" s="191" t="str">
        <f t="shared" si="18"/>
        <v/>
      </c>
      <c r="AF60" s="191" t="str">
        <f t="shared" si="19"/>
        <v/>
      </c>
      <c r="AG60" s="191" t="str">
        <f t="shared" si="20"/>
        <v/>
      </c>
      <c r="AH60" s="194" t="str">
        <f t="shared" si="21"/>
        <v/>
      </c>
      <c r="AI60" s="191" t="str">
        <f>IF(K60&lt;&gt;1, IF(SUM(K60:$K$504)&lt;&gt;0, "| Laat geen witruimte tussen ingevulde rijen.", ""), "")</f>
        <v/>
      </c>
      <c r="AJ60" s="194" t="str">
        <f t="shared" si="22"/>
        <v/>
      </c>
      <c r="AL60" s="76" t="str">
        <f t="shared" si="23"/>
        <v/>
      </c>
    </row>
    <row r="61" spans="1:38" s="191" customFormat="1" ht="14.65" customHeight="1" x14ac:dyDescent="0.25">
      <c r="A61" s="149" t="str">
        <f t="shared" si="3"/>
        <v/>
      </c>
      <c r="B61" s="188" t="str">
        <f t="shared" si="4"/>
        <v/>
      </c>
      <c r="C61" s="214"/>
      <c r="D61" s="201"/>
      <c r="E61" s="200"/>
      <c r="F61" s="200"/>
      <c r="G61" s="201"/>
      <c r="H61" s="201"/>
      <c r="I61" s="189"/>
      <c r="J61" s="190" t="s">
        <v>84</v>
      </c>
      <c r="K61" s="191">
        <f t="shared" si="9"/>
        <v>0</v>
      </c>
      <c r="L61" s="192">
        <f t="shared" si="10"/>
        <v>0</v>
      </c>
      <c r="M61" s="191">
        <f t="shared" si="11"/>
        <v>0</v>
      </c>
      <c r="N61" s="191">
        <f t="shared" si="12"/>
        <v>0</v>
      </c>
      <c r="O61" s="191">
        <f t="shared" si="13"/>
        <v>0</v>
      </c>
      <c r="P61" s="191">
        <f t="shared" si="14"/>
        <v>0</v>
      </c>
      <c r="Q61" s="191">
        <f t="shared" si="15"/>
        <v>0</v>
      </c>
      <c r="R61" s="191">
        <f t="shared" si="16"/>
        <v>0</v>
      </c>
      <c r="S61" s="192"/>
      <c r="Z61" s="193"/>
      <c r="AA61" s="191" t="str">
        <f t="shared" si="5"/>
        <v/>
      </c>
      <c r="AB61" s="191" t="str">
        <f t="shared" si="17"/>
        <v/>
      </c>
      <c r="AC61" s="191" t="str" cm="1">
        <f t="array" ref="AC61">IF(F61&lt;&gt;"", IF(E61&gt;F61, "| Velden '"&amp;$AC$4&amp;ROW()&amp;"' en '"&amp;$AD$4&amp;ROW()&amp;"': De datum uit dienst mag niet voor de datum in dienst vallen.", ""), IF(E61&gt;Datum_werkingsjaar_einde, "| Veld '"&amp;$AC$4&amp;ROW()&amp;"': De datum in dienst mag niet na 31/12/"&amp;Datum_werkingsjaar&amp;" vallen.  ", ""))</f>
        <v/>
      </c>
      <c r="AD61" s="191" t="str" cm="1">
        <f t="array" ref="AD61">IF(E61&gt;F61, IF(F61&lt;&gt;"", "  ", ""), IF(F61&lt;&gt;"", IF(F61&lt;Datum_werkingsjaar_begin, "| Veld '"&amp;$AD$4&amp;ROW()&amp;"': De datum uit dienst mag niet vóór 1/01/"&amp;Datum_werkingsjaar&amp;" vallen.  ", ""), ""))</f>
        <v/>
      </c>
      <c r="AE61" s="191" t="str">
        <f t="shared" si="18"/>
        <v/>
      </c>
      <c r="AF61" s="191" t="str">
        <f t="shared" si="19"/>
        <v/>
      </c>
      <c r="AG61" s="191" t="str">
        <f t="shared" si="20"/>
        <v/>
      </c>
      <c r="AH61" s="194" t="str">
        <f t="shared" si="21"/>
        <v/>
      </c>
      <c r="AI61" s="191" t="str">
        <f>IF(K61&lt;&gt;1, IF(SUM(K61:$K$504)&lt;&gt;0, "| Laat geen witruimte tussen ingevulde rijen.", ""), "")</f>
        <v/>
      </c>
      <c r="AJ61" s="194" t="str">
        <f t="shared" si="22"/>
        <v/>
      </c>
      <c r="AL61" s="76" t="str">
        <f t="shared" si="23"/>
        <v/>
      </c>
    </row>
    <row r="62" spans="1:38" s="191" customFormat="1" ht="14.65" customHeight="1" x14ac:dyDescent="0.25">
      <c r="A62" s="149" t="str">
        <f t="shared" si="3"/>
        <v/>
      </c>
      <c r="B62" s="188" t="str">
        <f t="shared" si="4"/>
        <v/>
      </c>
      <c r="C62" s="214"/>
      <c r="D62" s="201"/>
      <c r="E62" s="200"/>
      <c r="F62" s="200"/>
      <c r="G62" s="201"/>
      <c r="H62" s="201"/>
      <c r="I62" s="189"/>
      <c r="J62" s="190" t="s">
        <v>84</v>
      </c>
      <c r="K62" s="191">
        <f t="shared" si="9"/>
        <v>0</v>
      </c>
      <c r="L62" s="192">
        <f t="shared" si="10"/>
        <v>0</v>
      </c>
      <c r="M62" s="191">
        <f t="shared" si="11"/>
        <v>0</v>
      </c>
      <c r="N62" s="191">
        <f t="shared" si="12"/>
        <v>0</v>
      </c>
      <c r="O62" s="191">
        <f t="shared" si="13"/>
        <v>0</v>
      </c>
      <c r="P62" s="191">
        <f t="shared" si="14"/>
        <v>0</v>
      </c>
      <c r="Q62" s="191">
        <f t="shared" si="15"/>
        <v>0</v>
      </c>
      <c r="R62" s="191">
        <f t="shared" si="16"/>
        <v>0</v>
      </c>
      <c r="S62" s="192"/>
      <c r="Z62" s="193"/>
      <c r="AA62" s="191" t="str">
        <f t="shared" si="5"/>
        <v/>
      </c>
      <c r="AB62" s="191" t="str">
        <f t="shared" si="17"/>
        <v/>
      </c>
      <c r="AC62" s="191" t="str" cm="1">
        <f t="array" ref="AC62">IF(F62&lt;&gt;"", IF(E62&gt;F62, "| Velden '"&amp;$AC$4&amp;ROW()&amp;"' en '"&amp;$AD$4&amp;ROW()&amp;"': De datum uit dienst mag niet voor de datum in dienst vallen.", ""), IF(E62&gt;Datum_werkingsjaar_einde, "| Veld '"&amp;$AC$4&amp;ROW()&amp;"': De datum in dienst mag niet na 31/12/"&amp;Datum_werkingsjaar&amp;" vallen.  ", ""))</f>
        <v/>
      </c>
      <c r="AD62" s="191" t="str" cm="1">
        <f t="array" ref="AD62">IF(E62&gt;F62, IF(F62&lt;&gt;"", "  ", ""), IF(F62&lt;&gt;"", IF(F62&lt;Datum_werkingsjaar_begin, "| Veld '"&amp;$AD$4&amp;ROW()&amp;"': De datum uit dienst mag niet vóór 1/01/"&amp;Datum_werkingsjaar&amp;" vallen.  ", ""), ""))</f>
        <v/>
      </c>
      <c r="AE62" s="191" t="str">
        <f t="shared" si="18"/>
        <v/>
      </c>
      <c r="AF62" s="191" t="str">
        <f t="shared" si="19"/>
        <v/>
      </c>
      <c r="AG62" s="191" t="str">
        <f t="shared" si="20"/>
        <v/>
      </c>
      <c r="AH62" s="194" t="str">
        <f t="shared" si="21"/>
        <v/>
      </c>
      <c r="AI62" s="191" t="str">
        <f>IF(K62&lt;&gt;1, IF(SUM(K62:$K$504)&lt;&gt;0, "| Laat geen witruimte tussen ingevulde rijen.", ""), "")</f>
        <v/>
      </c>
      <c r="AJ62" s="194" t="str">
        <f t="shared" si="22"/>
        <v/>
      </c>
      <c r="AL62" s="76" t="str">
        <f t="shared" si="23"/>
        <v/>
      </c>
    </row>
    <row r="63" spans="1:38" s="191" customFormat="1" ht="14.65" customHeight="1" x14ac:dyDescent="0.25">
      <c r="A63" s="149" t="str">
        <f t="shared" si="3"/>
        <v/>
      </c>
      <c r="B63" s="188" t="str">
        <f t="shared" si="4"/>
        <v/>
      </c>
      <c r="C63" s="214"/>
      <c r="D63" s="201"/>
      <c r="E63" s="200"/>
      <c r="F63" s="200"/>
      <c r="G63" s="201"/>
      <c r="H63" s="201"/>
      <c r="I63" s="189"/>
      <c r="J63" s="190" t="s">
        <v>84</v>
      </c>
      <c r="K63" s="191">
        <f t="shared" si="9"/>
        <v>0</v>
      </c>
      <c r="L63" s="192">
        <f t="shared" si="10"/>
        <v>0</v>
      </c>
      <c r="M63" s="191">
        <f t="shared" si="11"/>
        <v>0</v>
      </c>
      <c r="N63" s="191">
        <f t="shared" si="12"/>
        <v>0</v>
      </c>
      <c r="O63" s="191">
        <f t="shared" si="13"/>
        <v>0</v>
      </c>
      <c r="P63" s="191">
        <f t="shared" si="14"/>
        <v>0</v>
      </c>
      <c r="Q63" s="191">
        <f t="shared" si="15"/>
        <v>0</v>
      </c>
      <c r="R63" s="191">
        <f t="shared" si="16"/>
        <v>0</v>
      </c>
      <c r="S63" s="192"/>
      <c r="Z63" s="193"/>
      <c r="AA63" s="191" t="str">
        <f t="shared" si="5"/>
        <v/>
      </c>
      <c r="AB63" s="191" t="str">
        <f t="shared" si="17"/>
        <v/>
      </c>
      <c r="AC63" s="191" t="str" cm="1">
        <f t="array" ref="AC63">IF(F63&lt;&gt;"", IF(E63&gt;F63, "| Velden '"&amp;$AC$4&amp;ROW()&amp;"' en '"&amp;$AD$4&amp;ROW()&amp;"': De datum uit dienst mag niet voor de datum in dienst vallen.", ""), IF(E63&gt;Datum_werkingsjaar_einde, "| Veld '"&amp;$AC$4&amp;ROW()&amp;"': De datum in dienst mag niet na 31/12/"&amp;Datum_werkingsjaar&amp;" vallen.  ", ""))</f>
        <v/>
      </c>
      <c r="AD63" s="191" t="str" cm="1">
        <f t="array" ref="AD63">IF(E63&gt;F63, IF(F63&lt;&gt;"", "  ", ""), IF(F63&lt;&gt;"", IF(F63&lt;Datum_werkingsjaar_begin, "| Veld '"&amp;$AD$4&amp;ROW()&amp;"': De datum uit dienst mag niet vóór 1/01/"&amp;Datum_werkingsjaar&amp;" vallen.  ", ""), ""))</f>
        <v/>
      </c>
      <c r="AE63" s="191" t="str">
        <f t="shared" si="18"/>
        <v/>
      </c>
      <c r="AF63" s="191" t="str">
        <f t="shared" si="19"/>
        <v/>
      </c>
      <c r="AG63" s="191" t="str">
        <f t="shared" si="20"/>
        <v/>
      </c>
      <c r="AH63" s="194" t="str">
        <f t="shared" si="21"/>
        <v/>
      </c>
      <c r="AI63" s="191" t="str">
        <f>IF(K63&lt;&gt;1, IF(SUM(K63:$K$504)&lt;&gt;0, "| Laat geen witruimte tussen ingevulde rijen.", ""), "")</f>
        <v/>
      </c>
      <c r="AJ63" s="194" t="str">
        <f t="shared" si="22"/>
        <v/>
      </c>
      <c r="AL63" s="76" t="str">
        <f t="shared" si="23"/>
        <v/>
      </c>
    </row>
    <row r="64" spans="1:38" s="191" customFormat="1" ht="14.65" customHeight="1" x14ac:dyDescent="0.25">
      <c r="A64" s="149" t="str">
        <f t="shared" si="3"/>
        <v/>
      </c>
      <c r="B64" s="188" t="str">
        <f t="shared" si="4"/>
        <v/>
      </c>
      <c r="C64" s="214"/>
      <c r="D64" s="201"/>
      <c r="E64" s="200"/>
      <c r="F64" s="200"/>
      <c r="G64" s="201"/>
      <c r="H64" s="201"/>
      <c r="I64" s="189"/>
      <c r="J64" s="190" t="s">
        <v>84</v>
      </c>
      <c r="K64" s="191">
        <f t="shared" si="9"/>
        <v>0</v>
      </c>
      <c r="L64" s="192">
        <f t="shared" si="10"/>
        <v>0</v>
      </c>
      <c r="M64" s="191">
        <f t="shared" si="11"/>
        <v>0</v>
      </c>
      <c r="N64" s="191">
        <f t="shared" si="12"/>
        <v>0</v>
      </c>
      <c r="O64" s="191">
        <f t="shared" si="13"/>
        <v>0</v>
      </c>
      <c r="P64" s="191">
        <f t="shared" si="14"/>
        <v>0</v>
      </c>
      <c r="Q64" s="191">
        <f t="shared" si="15"/>
        <v>0</v>
      </c>
      <c r="R64" s="191">
        <f t="shared" si="16"/>
        <v>0</v>
      </c>
      <c r="S64" s="192"/>
      <c r="Z64" s="193"/>
      <c r="AA64" s="191" t="str">
        <f t="shared" si="5"/>
        <v/>
      </c>
      <c r="AB64" s="191" t="str">
        <f t="shared" si="17"/>
        <v/>
      </c>
      <c r="AC64" s="191" t="str" cm="1">
        <f t="array" ref="AC64">IF(F64&lt;&gt;"", IF(E64&gt;F64, "| Velden '"&amp;$AC$4&amp;ROW()&amp;"' en '"&amp;$AD$4&amp;ROW()&amp;"': De datum uit dienst mag niet voor de datum in dienst vallen.", ""), IF(E64&gt;Datum_werkingsjaar_einde, "| Veld '"&amp;$AC$4&amp;ROW()&amp;"': De datum in dienst mag niet na 31/12/"&amp;Datum_werkingsjaar&amp;" vallen.  ", ""))</f>
        <v/>
      </c>
      <c r="AD64" s="191" t="str" cm="1">
        <f t="array" ref="AD64">IF(E64&gt;F64, IF(F64&lt;&gt;"", "  ", ""), IF(F64&lt;&gt;"", IF(F64&lt;Datum_werkingsjaar_begin, "| Veld '"&amp;$AD$4&amp;ROW()&amp;"': De datum uit dienst mag niet vóór 1/01/"&amp;Datum_werkingsjaar&amp;" vallen.  ", ""), ""))</f>
        <v/>
      </c>
      <c r="AE64" s="191" t="str">
        <f t="shared" si="18"/>
        <v/>
      </c>
      <c r="AF64" s="191" t="str">
        <f t="shared" si="19"/>
        <v/>
      </c>
      <c r="AG64" s="191" t="str">
        <f t="shared" si="20"/>
        <v/>
      </c>
      <c r="AH64" s="194" t="str">
        <f t="shared" si="21"/>
        <v/>
      </c>
      <c r="AI64" s="191" t="str">
        <f>IF(K64&lt;&gt;1, IF(SUM(K64:$K$504)&lt;&gt;0, "| Laat geen witruimte tussen ingevulde rijen.", ""), "")</f>
        <v/>
      </c>
      <c r="AJ64" s="194" t="str">
        <f t="shared" si="22"/>
        <v/>
      </c>
      <c r="AL64" s="76" t="str">
        <f t="shared" si="23"/>
        <v/>
      </c>
    </row>
    <row r="65" spans="1:38" s="191" customFormat="1" ht="14.65" customHeight="1" x14ac:dyDescent="0.25">
      <c r="A65" s="149" t="str">
        <f t="shared" si="3"/>
        <v/>
      </c>
      <c r="B65" s="188" t="str">
        <f t="shared" si="4"/>
        <v/>
      </c>
      <c r="C65" s="214"/>
      <c r="D65" s="201"/>
      <c r="E65" s="200"/>
      <c r="F65" s="200"/>
      <c r="G65" s="201"/>
      <c r="H65" s="201"/>
      <c r="I65" s="189"/>
      <c r="J65" s="190" t="s">
        <v>84</v>
      </c>
      <c r="K65" s="191">
        <f t="shared" si="9"/>
        <v>0</v>
      </c>
      <c r="L65" s="192">
        <f t="shared" si="10"/>
        <v>0</v>
      </c>
      <c r="M65" s="191">
        <f t="shared" si="11"/>
        <v>0</v>
      </c>
      <c r="N65" s="191">
        <f t="shared" si="12"/>
        <v>0</v>
      </c>
      <c r="O65" s="191">
        <f t="shared" si="13"/>
        <v>0</v>
      </c>
      <c r="P65" s="191">
        <f t="shared" si="14"/>
        <v>0</v>
      </c>
      <c r="Q65" s="191">
        <f t="shared" si="15"/>
        <v>0</v>
      </c>
      <c r="R65" s="191">
        <f t="shared" si="16"/>
        <v>0</v>
      </c>
      <c r="S65" s="192"/>
      <c r="Z65" s="193"/>
      <c r="AA65" s="191" t="str">
        <f t="shared" si="5"/>
        <v/>
      </c>
      <c r="AB65" s="191" t="str">
        <f t="shared" si="17"/>
        <v/>
      </c>
      <c r="AC65" s="191" t="str" cm="1">
        <f t="array" ref="AC65">IF(F65&lt;&gt;"", IF(E65&gt;F65, "| Velden '"&amp;$AC$4&amp;ROW()&amp;"' en '"&amp;$AD$4&amp;ROW()&amp;"': De datum uit dienst mag niet voor de datum in dienst vallen.", ""), IF(E65&gt;Datum_werkingsjaar_einde, "| Veld '"&amp;$AC$4&amp;ROW()&amp;"': De datum in dienst mag niet na 31/12/"&amp;Datum_werkingsjaar&amp;" vallen.  ", ""))</f>
        <v/>
      </c>
      <c r="AD65" s="191" t="str" cm="1">
        <f t="array" ref="AD65">IF(E65&gt;F65, IF(F65&lt;&gt;"", "  ", ""), IF(F65&lt;&gt;"", IF(F65&lt;Datum_werkingsjaar_begin, "| Veld '"&amp;$AD$4&amp;ROW()&amp;"': De datum uit dienst mag niet vóór 1/01/"&amp;Datum_werkingsjaar&amp;" vallen.  ", ""), ""))</f>
        <v/>
      </c>
      <c r="AE65" s="191" t="str">
        <f t="shared" si="18"/>
        <v/>
      </c>
      <c r="AF65" s="191" t="str">
        <f t="shared" si="19"/>
        <v/>
      </c>
      <c r="AG65" s="191" t="str">
        <f t="shared" si="20"/>
        <v/>
      </c>
      <c r="AH65" s="194" t="str">
        <f t="shared" si="21"/>
        <v/>
      </c>
      <c r="AI65" s="191" t="str">
        <f>IF(K65&lt;&gt;1, IF(SUM(K65:$K$504)&lt;&gt;0, "| Laat geen witruimte tussen ingevulde rijen.", ""), "")</f>
        <v/>
      </c>
      <c r="AJ65" s="194" t="str">
        <f t="shared" si="22"/>
        <v/>
      </c>
      <c r="AL65" s="76" t="str">
        <f t="shared" si="23"/>
        <v/>
      </c>
    </row>
    <row r="66" spans="1:38" s="191" customFormat="1" ht="14.65" customHeight="1" x14ac:dyDescent="0.25">
      <c r="A66" s="149" t="str">
        <f t="shared" si="3"/>
        <v/>
      </c>
      <c r="B66" s="188" t="str">
        <f t="shared" si="4"/>
        <v/>
      </c>
      <c r="C66" s="214"/>
      <c r="D66" s="201"/>
      <c r="E66" s="200"/>
      <c r="F66" s="200"/>
      <c r="G66" s="201"/>
      <c r="H66" s="201"/>
      <c r="I66" s="189"/>
      <c r="J66" s="190" t="s">
        <v>84</v>
      </c>
      <c r="K66" s="191">
        <f t="shared" si="9"/>
        <v>0</v>
      </c>
      <c r="L66" s="192">
        <f t="shared" si="10"/>
        <v>0</v>
      </c>
      <c r="M66" s="191">
        <f t="shared" si="11"/>
        <v>0</v>
      </c>
      <c r="N66" s="191">
        <f t="shared" si="12"/>
        <v>0</v>
      </c>
      <c r="O66" s="191">
        <f t="shared" si="13"/>
        <v>0</v>
      </c>
      <c r="P66" s="191">
        <f t="shared" si="14"/>
        <v>0</v>
      </c>
      <c r="Q66" s="191">
        <f t="shared" si="15"/>
        <v>0</v>
      </c>
      <c r="R66" s="191">
        <f t="shared" si="16"/>
        <v>0</v>
      </c>
      <c r="S66" s="192"/>
      <c r="Z66" s="193"/>
      <c r="AA66" s="191" t="str">
        <f t="shared" si="5"/>
        <v/>
      </c>
      <c r="AB66" s="191" t="str">
        <f t="shared" si="17"/>
        <v/>
      </c>
      <c r="AC66" s="191" t="str" cm="1">
        <f t="array" ref="AC66">IF(F66&lt;&gt;"", IF(E66&gt;F66, "| Velden '"&amp;$AC$4&amp;ROW()&amp;"' en '"&amp;$AD$4&amp;ROW()&amp;"': De datum uit dienst mag niet voor de datum in dienst vallen.", ""), IF(E66&gt;Datum_werkingsjaar_einde, "| Veld '"&amp;$AC$4&amp;ROW()&amp;"': De datum in dienst mag niet na 31/12/"&amp;Datum_werkingsjaar&amp;" vallen.  ", ""))</f>
        <v/>
      </c>
      <c r="AD66" s="191" t="str" cm="1">
        <f t="array" ref="AD66">IF(E66&gt;F66, IF(F66&lt;&gt;"", "  ", ""), IF(F66&lt;&gt;"", IF(F66&lt;Datum_werkingsjaar_begin, "| Veld '"&amp;$AD$4&amp;ROW()&amp;"': De datum uit dienst mag niet vóór 1/01/"&amp;Datum_werkingsjaar&amp;" vallen.  ", ""), ""))</f>
        <v/>
      </c>
      <c r="AE66" s="191" t="str">
        <f t="shared" si="18"/>
        <v/>
      </c>
      <c r="AF66" s="191" t="str">
        <f t="shared" si="19"/>
        <v/>
      </c>
      <c r="AG66" s="191" t="str">
        <f t="shared" si="20"/>
        <v/>
      </c>
      <c r="AH66" s="194" t="str">
        <f t="shared" si="21"/>
        <v/>
      </c>
      <c r="AI66" s="191" t="str">
        <f>IF(K66&lt;&gt;1, IF(SUM(K66:$K$504)&lt;&gt;0, "| Laat geen witruimte tussen ingevulde rijen.", ""), "")</f>
        <v/>
      </c>
      <c r="AJ66" s="194" t="str">
        <f t="shared" si="22"/>
        <v/>
      </c>
      <c r="AL66" s="76" t="str">
        <f t="shared" si="23"/>
        <v/>
      </c>
    </row>
    <row r="67" spans="1:38" s="191" customFormat="1" ht="14.65" customHeight="1" x14ac:dyDescent="0.25">
      <c r="A67" s="149" t="str">
        <f t="shared" si="3"/>
        <v/>
      </c>
      <c r="B67" s="188" t="str">
        <f t="shared" si="4"/>
        <v/>
      </c>
      <c r="C67" s="214"/>
      <c r="D67" s="201"/>
      <c r="E67" s="200"/>
      <c r="F67" s="200"/>
      <c r="G67" s="201"/>
      <c r="H67" s="201"/>
      <c r="I67" s="189"/>
      <c r="J67" s="190" t="s">
        <v>84</v>
      </c>
      <c r="K67" s="191">
        <f t="shared" si="9"/>
        <v>0</v>
      </c>
      <c r="L67" s="192">
        <f t="shared" si="10"/>
        <v>0</v>
      </c>
      <c r="M67" s="191">
        <f t="shared" si="11"/>
        <v>0</v>
      </c>
      <c r="N67" s="191">
        <f t="shared" si="12"/>
        <v>0</v>
      </c>
      <c r="O67" s="191">
        <f t="shared" si="13"/>
        <v>0</v>
      </c>
      <c r="P67" s="191">
        <f t="shared" si="14"/>
        <v>0</v>
      </c>
      <c r="Q67" s="191">
        <f t="shared" si="15"/>
        <v>0</v>
      </c>
      <c r="R67" s="191">
        <f t="shared" si="16"/>
        <v>0</v>
      </c>
      <c r="S67" s="192"/>
      <c r="Z67" s="193"/>
      <c r="AA67" s="191" t="str">
        <f t="shared" si="5"/>
        <v/>
      </c>
      <c r="AB67" s="191" t="str">
        <f t="shared" si="17"/>
        <v/>
      </c>
      <c r="AC67" s="191" t="str" cm="1">
        <f t="array" ref="AC67">IF(F67&lt;&gt;"", IF(E67&gt;F67, "| Velden '"&amp;$AC$4&amp;ROW()&amp;"' en '"&amp;$AD$4&amp;ROW()&amp;"': De datum uit dienst mag niet voor de datum in dienst vallen.", ""), IF(E67&gt;Datum_werkingsjaar_einde, "| Veld '"&amp;$AC$4&amp;ROW()&amp;"': De datum in dienst mag niet na 31/12/"&amp;Datum_werkingsjaar&amp;" vallen.  ", ""))</f>
        <v/>
      </c>
      <c r="AD67" s="191" t="str" cm="1">
        <f t="array" ref="AD67">IF(E67&gt;F67, IF(F67&lt;&gt;"", "  ", ""), IF(F67&lt;&gt;"", IF(F67&lt;Datum_werkingsjaar_begin, "| Veld '"&amp;$AD$4&amp;ROW()&amp;"': De datum uit dienst mag niet vóór 1/01/"&amp;Datum_werkingsjaar&amp;" vallen.  ", ""), ""))</f>
        <v/>
      </c>
      <c r="AE67" s="191" t="str">
        <f t="shared" si="18"/>
        <v/>
      </c>
      <c r="AF67" s="191" t="str">
        <f t="shared" si="19"/>
        <v/>
      </c>
      <c r="AG67" s="191" t="str">
        <f t="shared" si="20"/>
        <v/>
      </c>
      <c r="AH67" s="194" t="str">
        <f t="shared" si="21"/>
        <v/>
      </c>
      <c r="AI67" s="191" t="str">
        <f>IF(K67&lt;&gt;1, IF(SUM(K67:$K$504)&lt;&gt;0, "| Laat geen witruimte tussen ingevulde rijen.", ""), "")</f>
        <v/>
      </c>
      <c r="AJ67" s="194" t="str">
        <f t="shared" si="22"/>
        <v/>
      </c>
      <c r="AL67" s="76" t="str">
        <f t="shared" si="23"/>
        <v/>
      </c>
    </row>
    <row r="68" spans="1:38" s="191" customFormat="1" ht="14.65" customHeight="1" x14ac:dyDescent="0.25">
      <c r="A68" s="149" t="str">
        <f t="shared" si="3"/>
        <v/>
      </c>
      <c r="B68" s="188" t="str">
        <f t="shared" si="4"/>
        <v/>
      </c>
      <c r="C68" s="214"/>
      <c r="D68" s="201"/>
      <c r="E68" s="200"/>
      <c r="F68" s="200"/>
      <c r="G68" s="201"/>
      <c r="H68" s="201"/>
      <c r="I68" s="189"/>
      <c r="J68" s="190" t="s">
        <v>84</v>
      </c>
      <c r="K68" s="191">
        <f t="shared" si="9"/>
        <v>0</v>
      </c>
      <c r="L68" s="192">
        <f t="shared" si="10"/>
        <v>0</v>
      </c>
      <c r="M68" s="191">
        <f t="shared" si="11"/>
        <v>0</v>
      </c>
      <c r="N68" s="191">
        <f t="shared" si="12"/>
        <v>0</v>
      </c>
      <c r="O68" s="191">
        <f t="shared" si="13"/>
        <v>0</v>
      </c>
      <c r="P68" s="191">
        <f t="shared" si="14"/>
        <v>0</v>
      </c>
      <c r="Q68" s="191">
        <f t="shared" si="15"/>
        <v>0</v>
      </c>
      <c r="R68" s="191">
        <f t="shared" si="16"/>
        <v>0</v>
      </c>
      <c r="S68" s="192"/>
      <c r="Z68" s="193"/>
      <c r="AA68" s="191" t="str">
        <f t="shared" si="5"/>
        <v/>
      </c>
      <c r="AB68" s="191" t="str">
        <f t="shared" si="17"/>
        <v/>
      </c>
      <c r="AC68" s="191" t="str" cm="1">
        <f t="array" ref="AC68">IF(F68&lt;&gt;"", IF(E68&gt;F68, "| Velden '"&amp;$AC$4&amp;ROW()&amp;"' en '"&amp;$AD$4&amp;ROW()&amp;"': De datum uit dienst mag niet voor de datum in dienst vallen.", ""), IF(E68&gt;Datum_werkingsjaar_einde, "| Veld '"&amp;$AC$4&amp;ROW()&amp;"': De datum in dienst mag niet na 31/12/"&amp;Datum_werkingsjaar&amp;" vallen.  ", ""))</f>
        <v/>
      </c>
      <c r="AD68" s="191" t="str" cm="1">
        <f t="array" ref="AD68">IF(E68&gt;F68, IF(F68&lt;&gt;"", "  ", ""), IF(F68&lt;&gt;"", IF(F68&lt;Datum_werkingsjaar_begin, "| Veld '"&amp;$AD$4&amp;ROW()&amp;"': De datum uit dienst mag niet vóór 1/01/"&amp;Datum_werkingsjaar&amp;" vallen.  ", ""), ""))</f>
        <v/>
      </c>
      <c r="AE68" s="191" t="str">
        <f t="shared" si="18"/>
        <v/>
      </c>
      <c r="AF68" s="191" t="str">
        <f t="shared" si="19"/>
        <v/>
      </c>
      <c r="AG68" s="191" t="str">
        <f t="shared" si="20"/>
        <v/>
      </c>
      <c r="AH68" s="194" t="str">
        <f t="shared" si="21"/>
        <v/>
      </c>
      <c r="AI68" s="191" t="str">
        <f>IF(K68&lt;&gt;1, IF(SUM(K68:$K$504)&lt;&gt;0, "| Laat geen witruimte tussen ingevulde rijen.", ""), "")</f>
        <v/>
      </c>
      <c r="AJ68" s="194" t="str">
        <f t="shared" si="22"/>
        <v/>
      </c>
      <c r="AL68" s="76" t="str">
        <f t="shared" si="23"/>
        <v/>
      </c>
    </row>
    <row r="69" spans="1:38" s="191" customFormat="1" ht="14.65" customHeight="1" x14ac:dyDescent="0.25">
      <c r="A69" s="149" t="str">
        <f t="shared" ref="A69:A132" si="24">IF(AL69&lt;&gt;"", "✘", "")</f>
        <v/>
      </c>
      <c r="B69" s="188" t="str">
        <f t="shared" ref="B69:B132" si="25">IF(OR(K69&lt;&gt;0, AI69&lt;&gt;""), ROW()-4, "")</f>
        <v/>
      </c>
      <c r="C69" s="214"/>
      <c r="D69" s="201"/>
      <c r="E69" s="200"/>
      <c r="F69" s="200"/>
      <c r="G69" s="201"/>
      <c r="H69" s="201"/>
      <c r="I69" s="189"/>
      <c r="J69" s="190" t="s">
        <v>84</v>
      </c>
      <c r="K69" s="191">
        <f t="shared" si="9"/>
        <v>0</v>
      </c>
      <c r="L69" s="192">
        <f t="shared" si="10"/>
        <v>0</v>
      </c>
      <c r="M69" s="191">
        <f t="shared" si="11"/>
        <v>0</v>
      </c>
      <c r="N69" s="191">
        <f t="shared" si="12"/>
        <v>0</v>
      </c>
      <c r="O69" s="191">
        <f t="shared" si="13"/>
        <v>0</v>
      </c>
      <c r="P69" s="191">
        <f t="shared" si="14"/>
        <v>0</v>
      </c>
      <c r="Q69" s="191">
        <f t="shared" si="15"/>
        <v>0</v>
      </c>
      <c r="R69" s="191">
        <f t="shared" si="16"/>
        <v>0</v>
      </c>
      <c r="S69" s="192"/>
      <c r="Z69" s="193"/>
      <c r="AA69" s="191" t="str">
        <f t="shared" ref="AA69:AA132" si="26">IF(C69&lt;&gt;"", IF(IFERROR((97-MOD(VALUE(IF(VALUE(LEFT(TEXT(SUBSTITUTE(SUBSTITUTE(C69, ".", ""), "-", ""), "00000000000"), 2))&lt;23, LEFT("2"&amp;TEXT(SUBSTITUTE(SUBSTITUTE(C69, ".", ""), "-", ""), "00000000000"), 10), LEFT(TEXT(SUBSTITUTE(SUBSTITUTE(C69, ".", ""), "-", ""), "00000000000"), 9))), 97))=VALUE(RIGHT(TEXT(SUBSTITUTE(SUBSTITUTE(C69, ".", ""), "-", ""), "00000000000"), 2)), FALSE), "", "| Veld '"&amp;AA$4&amp;ROW()&amp;"': Dit is geen geldig INSZ-nummer.  "), "")</f>
        <v/>
      </c>
      <c r="AB69" s="191" t="str">
        <f t="shared" si="17"/>
        <v/>
      </c>
      <c r="AC69" s="191" t="str" cm="1">
        <f t="array" ref="AC69">IF(F69&lt;&gt;"", IF(E69&gt;F69, "| Velden '"&amp;$AC$4&amp;ROW()&amp;"' en '"&amp;$AD$4&amp;ROW()&amp;"': De datum uit dienst mag niet voor de datum in dienst vallen.", ""), IF(E69&gt;Datum_werkingsjaar_einde, "| Veld '"&amp;$AC$4&amp;ROW()&amp;"': De datum in dienst mag niet na 31/12/"&amp;Datum_werkingsjaar&amp;" vallen.  ", ""))</f>
        <v/>
      </c>
      <c r="AD69" s="191" t="str" cm="1">
        <f t="array" ref="AD69">IF(E69&gt;F69, IF(F69&lt;&gt;"", "  ", ""), IF(F69&lt;&gt;"", IF(F69&lt;Datum_werkingsjaar_begin, "| Veld '"&amp;$AD$4&amp;ROW()&amp;"': De datum uit dienst mag niet vóór 1/01/"&amp;Datum_werkingsjaar&amp;" vallen.  ", ""), ""))</f>
        <v/>
      </c>
      <c r="AE69" s="191" t="str">
        <f t="shared" si="18"/>
        <v/>
      </c>
      <c r="AF69" s="191" t="str">
        <f t="shared" si="19"/>
        <v/>
      </c>
      <c r="AG69" s="191" t="str">
        <f t="shared" si="20"/>
        <v/>
      </c>
      <c r="AH69" s="194" t="str">
        <f t="shared" si="21"/>
        <v/>
      </c>
      <c r="AI69" s="191" t="str">
        <f>IF(K69&lt;&gt;1, IF(SUM(K69:$K$504)&lt;&gt;0, "| Laat geen witruimte tussen ingevulde rijen.", ""), "")</f>
        <v/>
      </c>
      <c r="AJ69" s="194" t="str">
        <f t="shared" si="22"/>
        <v/>
      </c>
      <c r="AL69" s="76" t="str">
        <f t="shared" si="23"/>
        <v/>
      </c>
    </row>
    <row r="70" spans="1:38" s="191" customFormat="1" ht="14.65" customHeight="1" x14ac:dyDescent="0.25">
      <c r="A70" s="149" t="str">
        <f t="shared" si="24"/>
        <v/>
      </c>
      <c r="B70" s="188" t="str">
        <f t="shared" si="25"/>
        <v/>
      </c>
      <c r="C70" s="214"/>
      <c r="D70" s="201"/>
      <c r="E70" s="200"/>
      <c r="F70" s="200"/>
      <c r="G70" s="201"/>
      <c r="H70" s="201"/>
      <c r="I70" s="189"/>
      <c r="J70" s="190" t="s">
        <v>84</v>
      </c>
      <c r="K70" s="191">
        <f t="shared" ref="K70:K133" si="27">IF(C70&amp;D70&amp;E70&amp;F70&amp;G70&amp;I70&amp;H70&lt;&gt;"", 1, 0)</f>
        <v>0</v>
      </c>
      <c r="L70" s="192">
        <f t="shared" ref="L70:L133" si="28">IF($K70&lt;&gt;0, IF(C70&lt;&gt;"", 0, 1), 0)</f>
        <v>0</v>
      </c>
      <c r="M70" s="191">
        <f t="shared" ref="M70:M133" si="29">IF($K70&lt;&gt;0, IF($AA70&lt;&gt;"", -1, IF(C70&lt;&gt;"", IF(VALUE(LEFT(RIGHT(TEXT(SUBSTITUTE(SUBSTITUTE(C70, ".", ""), "-", ""), "00000000000"), 9), 2))&gt;20, IF(VALUE(LEFT(RIGHT(TEXT(SUBSTITUTE(SUBSTITUTE(C70, ".", ""), "-", ""), "00000000000"), 9), 2))&lt;=32, 1, -1), -1), -1)), 0)</f>
        <v>0</v>
      </c>
      <c r="N70" s="191">
        <f t="shared" ref="N70:N133" si="30">IF($K70&lt;&gt;0, IF(E70&lt;&gt;"", 0, 1), 0)</f>
        <v>0</v>
      </c>
      <c r="O70" s="191">
        <f t="shared" ref="O70:O133" si="31">IF($K70&lt;&gt;0, IF(F70&lt;&gt;"", 0, 0), 0)</f>
        <v>0</v>
      </c>
      <c r="P70" s="191">
        <f t="shared" ref="P70:P133" si="32">IF($K70&lt;&gt;0, IF(G70&lt;&gt;"", 0, 1), 0)</f>
        <v>0</v>
      </c>
      <c r="Q70" s="191">
        <f t="shared" ref="Q70:Q133" si="33">IF($K70&lt;&gt;0, IF(H70&lt;&gt;"", 0, 1), 0)</f>
        <v>0</v>
      </c>
      <c r="R70" s="191">
        <f t="shared" ref="R70:R133" si="34">IF($K70&lt;&gt;0, IF(I70&lt;&gt;"", 0, 1), 0)</f>
        <v>0</v>
      </c>
      <c r="S70" s="192"/>
      <c r="Z70" s="193"/>
      <c r="AA70" s="191" t="str">
        <f t="shared" si="26"/>
        <v/>
      </c>
      <c r="AB70" s="191" t="str">
        <f t="shared" ref="AB70:AB133" si="35">IF(D70&lt;&gt;"", IF(M70&lt;&gt;-1, IF(AND(D70&lt;&gt;"M", D70&lt;&gt;"V"), "| Veld '"&amp;AB$4&amp;ROW()&amp;"': Maak een keuze uit de uitvallijst.  ", ""), "| Veld '"&amp;AB$4&amp;ROW()&amp;"': Laat dit veld leeg.  "), "")</f>
        <v/>
      </c>
      <c r="AC70" s="191" t="str" cm="1">
        <f t="array" ref="AC70">IF(F70&lt;&gt;"", IF(E70&gt;F70, "| Velden '"&amp;$AC$4&amp;ROW()&amp;"' en '"&amp;$AD$4&amp;ROW()&amp;"': De datum uit dienst mag niet voor de datum in dienst vallen.", ""), IF(E70&gt;Datum_werkingsjaar_einde, "| Veld '"&amp;$AC$4&amp;ROW()&amp;"': De datum in dienst mag niet na 31/12/"&amp;Datum_werkingsjaar&amp;" vallen.  ", ""))</f>
        <v/>
      </c>
      <c r="AD70" s="191" t="str" cm="1">
        <f t="array" ref="AD70">IF(E70&gt;F70, IF(F70&lt;&gt;"", "  ", ""), IF(F70&lt;&gt;"", IF(F70&lt;Datum_werkingsjaar_begin, "| Veld '"&amp;$AD$4&amp;ROW()&amp;"': De datum uit dienst mag niet vóór 1/01/"&amp;Datum_werkingsjaar&amp;" vallen.  ", ""), ""))</f>
        <v/>
      </c>
      <c r="AE70" s="191" t="str">
        <f t="shared" ref="AE70:AE133" si="36">IF(ISTEXT(G70), IFERROR(IF(SEARCH(".", G70)&lt;&gt;0, "| Veld '"&amp;AE$4&amp;ROW()&amp;"': "&amp;Fout_punt), "| Veld '"&amp;AE$4&amp;ROW()&amp;"': "&amp;Fout_geen_getal), IF(G70&lt;0, "| Veld '"&amp;AE$4&amp;ROW()&amp;"': "&amp;Fout_negatief, IF(G70&gt;1, "| Veld '"&amp;AE$4&amp;ROW()&amp;"': Dit getal mag niet groter dan 1 zijn.  ", "")))</f>
        <v/>
      </c>
      <c r="AF70" s="191" t="str">
        <f t="shared" ref="AF70:AF133" si="37">IF(ISTEXT(H70), IFERROR(IF(SEARCH(".", H70)&lt;&gt;0, "| Veld '"&amp;AF$4&amp;ROW()&amp;"': "&amp;Fout_punt), "| Veld '"&amp;AF$4&amp;ROW()&amp;"': "&amp;Fout_geen_getal), IF(H70&lt;0, "| Veld '"&amp;AF$4&amp;ROW()&amp;"': "&amp;Fout_negatief, IF(H70&gt;1, "| Veld '"&amp;AF$4&amp;ROW()&amp;"': Dit getal mag niet groter dan 1 zijn.  ", IF(H70&gt;G70,  "| Veld '"&amp;AF$4&amp;ROW()&amp;"': Dit getal mag niet groter dan het getal in veld '"&amp;$AE$4&amp;ROW()&amp;"' zijn.  ", ""))))</f>
        <v/>
      </c>
      <c r="AG70" s="191" t="str">
        <f t="shared" ref="AG70:AG133" si="38">IF(ISTEXT(I70), IFERROR(IF(SEARCH(".", I70)&lt;&gt;0, "| Veld '"&amp;AG$4&amp;ROW()&amp;"': "&amp;Fout_punt), "| Veld '"&amp;AG$4&amp;ROW()&amp;"': "&amp;Fout_geen_getal), IF(I70&lt;0, "| Veld '"&amp;AG$4&amp;ROW()&amp;"': "&amp;Fout_negatief, ""))</f>
        <v/>
      </c>
      <c r="AH70" s="194" t="str">
        <f t="shared" ref="AH70:AH133" si="39">IF(SUMIF(L70:R70, "&gt;0")&gt;0, "| Vul verplichte velden in.", "")</f>
        <v/>
      </c>
      <c r="AI70" s="191" t="str">
        <f>IF(K70&lt;&gt;1, IF(SUM(K70:$K$504)&lt;&gt;0, "| Laat geen witruimte tussen ingevulde rijen.", ""), "")</f>
        <v/>
      </c>
      <c r="AJ70" s="194" t="str">
        <f t="shared" ref="AJ70:AJ133" si="40">IF(AA70&amp;AB70&amp;AC70&amp;AD70&amp;AE70&amp;AF70&amp;AG70&lt;&gt;"", AA70&amp;AB70&amp;AC70&amp;AD70&amp;AE70&amp;AF70&amp;AG70, AH70&amp;AI70)</f>
        <v/>
      </c>
      <c r="AL70" s="76" t="str">
        <f t="shared" ref="AL70:AL133" si="41">IF(AJ70&lt;&gt;"", AJ70&amp;"", Z70&amp;"")</f>
        <v/>
      </c>
    </row>
    <row r="71" spans="1:38" s="191" customFormat="1" ht="14.65" customHeight="1" x14ac:dyDescent="0.25">
      <c r="A71" s="149" t="str">
        <f t="shared" si="24"/>
        <v/>
      </c>
      <c r="B71" s="188" t="str">
        <f t="shared" si="25"/>
        <v/>
      </c>
      <c r="C71" s="214"/>
      <c r="D71" s="201"/>
      <c r="E71" s="200"/>
      <c r="F71" s="200"/>
      <c r="G71" s="201"/>
      <c r="H71" s="201"/>
      <c r="I71" s="189"/>
      <c r="J71" s="190" t="s">
        <v>84</v>
      </c>
      <c r="K71" s="191">
        <f t="shared" si="27"/>
        <v>0</v>
      </c>
      <c r="L71" s="192">
        <f t="shared" si="28"/>
        <v>0</v>
      </c>
      <c r="M71" s="191">
        <f t="shared" si="29"/>
        <v>0</v>
      </c>
      <c r="N71" s="191">
        <f t="shared" si="30"/>
        <v>0</v>
      </c>
      <c r="O71" s="191">
        <f t="shared" si="31"/>
        <v>0</v>
      </c>
      <c r="P71" s="191">
        <f t="shared" si="32"/>
        <v>0</v>
      </c>
      <c r="Q71" s="191">
        <f t="shared" si="33"/>
        <v>0</v>
      </c>
      <c r="R71" s="191">
        <f t="shared" si="34"/>
        <v>0</v>
      </c>
      <c r="S71" s="192"/>
      <c r="Z71" s="193"/>
      <c r="AA71" s="191" t="str">
        <f t="shared" si="26"/>
        <v/>
      </c>
      <c r="AB71" s="191" t="str">
        <f t="shared" si="35"/>
        <v/>
      </c>
      <c r="AC71" s="191" t="str" cm="1">
        <f t="array" ref="AC71">IF(F71&lt;&gt;"", IF(E71&gt;F71, "| Velden '"&amp;$AC$4&amp;ROW()&amp;"' en '"&amp;$AD$4&amp;ROW()&amp;"': De datum uit dienst mag niet voor de datum in dienst vallen.", ""), IF(E71&gt;Datum_werkingsjaar_einde, "| Veld '"&amp;$AC$4&amp;ROW()&amp;"': De datum in dienst mag niet na 31/12/"&amp;Datum_werkingsjaar&amp;" vallen.  ", ""))</f>
        <v/>
      </c>
      <c r="AD71" s="191" t="str" cm="1">
        <f t="array" ref="AD71">IF(E71&gt;F71, IF(F71&lt;&gt;"", "  ", ""), IF(F71&lt;&gt;"", IF(F71&lt;Datum_werkingsjaar_begin, "| Veld '"&amp;$AD$4&amp;ROW()&amp;"': De datum uit dienst mag niet vóór 1/01/"&amp;Datum_werkingsjaar&amp;" vallen.  ", ""), ""))</f>
        <v/>
      </c>
      <c r="AE71" s="191" t="str">
        <f t="shared" si="36"/>
        <v/>
      </c>
      <c r="AF71" s="191" t="str">
        <f t="shared" si="37"/>
        <v/>
      </c>
      <c r="AG71" s="191" t="str">
        <f t="shared" si="38"/>
        <v/>
      </c>
      <c r="AH71" s="194" t="str">
        <f t="shared" si="39"/>
        <v/>
      </c>
      <c r="AI71" s="191" t="str">
        <f>IF(K71&lt;&gt;1, IF(SUM(K71:$K$504)&lt;&gt;0, "| Laat geen witruimte tussen ingevulde rijen.", ""), "")</f>
        <v/>
      </c>
      <c r="AJ71" s="194" t="str">
        <f t="shared" si="40"/>
        <v/>
      </c>
      <c r="AL71" s="76" t="str">
        <f t="shared" si="41"/>
        <v/>
      </c>
    </row>
    <row r="72" spans="1:38" s="191" customFormat="1" ht="14.65" customHeight="1" x14ac:dyDescent="0.25">
      <c r="A72" s="149" t="str">
        <f t="shared" si="24"/>
        <v/>
      </c>
      <c r="B72" s="188" t="str">
        <f t="shared" si="25"/>
        <v/>
      </c>
      <c r="C72" s="214"/>
      <c r="D72" s="201"/>
      <c r="E72" s="200"/>
      <c r="F72" s="200"/>
      <c r="G72" s="201"/>
      <c r="H72" s="201"/>
      <c r="I72" s="189"/>
      <c r="J72" s="190" t="s">
        <v>84</v>
      </c>
      <c r="K72" s="191">
        <f t="shared" si="27"/>
        <v>0</v>
      </c>
      <c r="L72" s="192">
        <f t="shared" si="28"/>
        <v>0</v>
      </c>
      <c r="M72" s="191">
        <f t="shared" si="29"/>
        <v>0</v>
      </c>
      <c r="N72" s="191">
        <f t="shared" si="30"/>
        <v>0</v>
      </c>
      <c r="O72" s="191">
        <f t="shared" si="31"/>
        <v>0</v>
      </c>
      <c r="P72" s="191">
        <f t="shared" si="32"/>
        <v>0</v>
      </c>
      <c r="Q72" s="191">
        <f t="shared" si="33"/>
        <v>0</v>
      </c>
      <c r="R72" s="191">
        <f t="shared" si="34"/>
        <v>0</v>
      </c>
      <c r="S72" s="192"/>
      <c r="Z72" s="193"/>
      <c r="AA72" s="191" t="str">
        <f t="shared" si="26"/>
        <v/>
      </c>
      <c r="AB72" s="191" t="str">
        <f t="shared" si="35"/>
        <v/>
      </c>
      <c r="AC72" s="191" t="str" cm="1">
        <f t="array" ref="AC72">IF(F72&lt;&gt;"", IF(E72&gt;F72, "| Velden '"&amp;$AC$4&amp;ROW()&amp;"' en '"&amp;$AD$4&amp;ROW()&amp;"': De datum uit dienst mag niet voor de datum in dienst vallen.", ""), IF(E72&gt;Datum_werkingsjaar_einde, "| Veld '"&amp;$AC$4&amp;ROW()&amp;"': De datum in dienst mag niet na 31/12/"&amp;Datum_werkingsjaar&amp;" vallen.  ", ""))</f>
        <v/>
      </c>
      <c r="AD72" s="191" t="str" cm="1">
        <f t="array" ref="AD72">IF(E72&gt;F72, IF(F72&lt;&gt;"", "  ", ""), IF(F72&lt;&gt;"", IF(F72&lt;Datum_werkingsjaar_begin, "| Veld '"&amp;$AD$4&amp;ROW()&amp;"': De datum uit dienst mag niet vóór 1/01/"&amp;Datum_werkingsjaar&amp;" vallen.  ", ""), ""))</f>
        <v/>
      </c>
      <c r="AE72" s="191" t="str">
        <f t="shared" si="36"/>
        <v/>
      </c>
      <c r="AF72" s="191" t="str">
        <f t="shared" si="37"/>
        <v/>
      </c>
      <c r="AG72" s="191" t="str">
        <f t="shared" si="38"/>
        <v/>
      </c>
      <c r="AH72" s="194" t="str">
        <f t="shared" si="39"/>
        <v/>
      </c>
      <c r="AI72" s="191" t="str">
        <f>IF(K72&lt;&gt;1, IF(SUM(K72:$K$504)&lt;&gt;0, "| Laat geen witruimte tussen ingevulde rijen.", ""), "")</f>
        <v/>
      </c>
      <c r="AJ72" s="194" t="str">
        <f t="shared" si="40"/>
        <v/>
      </c>
      <c r="AL72" s="76" t="str">
        <f t="shared" si="41"/>
        <v/>
      </c>
    </row>
    <row r="73" spans="1:38" s="191" customFormat="1" ht="14.65" customHeight="1" x14ac:dyDescent="0.25">
      <c r="A73" s="149" t="str">
        <f t="shared" si="24"/>
        <v/>
      </c>
      <c r="B73" s="188" t="str">
        <f t="shared" si="25"/>
        <v/>
      </c>
      <c r="C73" s="214"/>
      <c r="D73" s="201"/>
      <c r="E73" s="200"/>
      <c r="F73" s="200"/>
      <c r="G73" s="201"/>
      <c r="H73" s="201"/>
      <c r="I73" s="189"/>
      <c r="J73" s="190" t="s">
        <v>84</v>
      </c>
      <c r="K73" s="191">
        <f t="shared" si="27"/>
        <v>0</v>
      </c>
      <c r="L73" s="192">
        <f t="shared" si="28"/>
        <v>0</v>
      </c>
      <c r="M73" s="191">
        <f t="shared" si="29"/>
        <v>0</v>
      </c>
      <c r="N73" s="191">
        <f t="shared" si="30"/>
        <v>0</v>
      </c>
      <c r="O73" s="191">
        <f t="shared" si="31"/>
        <v>0</v>
      </c>
      <c r="P73" s="191">
        <f t="shared" si="32"/>
        <v>0</v>
      </c>
      <c r="Q73" s="191">
        <f t="shared" si="33"/>
        <v>0</v>
      </c>
      <c r="R73" s="191">
        <f t="shared" si="34"/>
        <v>0</v>
      </c>
      <c r="S73" s="192"/>
      <c r="Z73" s="193"/>
      <c r="AA73" s="191" t="str">
        <f t="shared" si="26"/>
        <v/>
      </c>
      <c r="AB73" s="191" t="str">
        <f t="shared" si="35"/>
        <v/>
      </c>
      <c r="AC73" s="191" t="str" cm="1">
        <f t="array" ref="AC73">IF(F73&lt;&gt;"", IF(E73&gt;F73, "| Velden '"&amp;$AC$4&amp;ROW()&amp;"' en '"&amp;$AD$4&amp;ROW()&amp;"': De datum uit dienst mag niet voor de datum in dienst vallen.", ""), IF(E73&gt;Datum_werkingsjaar_einde, "| Veld '"&amp;$AC$4&amp;ROW()&amp;"': De datum in dienst mag niet na 31/12/"&amp;Datum_werkingsjaar&amp;" vallen.  ", ""))</f>
        <v/>
      </c>
      <c r="AD73" s="191" t="str" cm="1">
        <f t="array" ref="AD73">IF(E73&gt;F73, IF(F73&lt;&gt;"", "  ", ""), IF(F73&lt;&gt;"", IF(F73&lt;Datum_werkingsjaar_begin, "| Veld '"&amp;$AD$4&amp;ROW()&amp;"': De datum uit dienst mag niet vóór 1/01/"&amp;Datum_werkingsjaar&amp;" vallen.  ", ""), ""))</f>
        <v/>
      </c>
      <c r="AE73" s="191" t="str">
        <f t="shared" si="36"/>
        <v/>
      </c>
      <c r="AF73" s="191" t="str">
        <f t="shared" si="37"/>
        <v/>
      </c>
      <c r="AG73" s="191" t="str">
        <f t="shared" si="38"/>
        <v/>
      </c>
      <c r="AH73" s="194" t="str">
        <f t="shared" si="39"/>
        <v/>
      </c>
      <c r="AI73" s="191" t="str">
        <f>IF(K73&lt;&gt;1, IF(SUM(K73:$K$504)&lt;&gt;0, "| Laat geen witruimte tussen ingevulde rijen.", ""), "")</f>
        <v/>
      </c>
      <c r="AJ73" s="194" t="str">
        <f t="shared" si="40"/>
        <v/>
      </c>
      <c r="AL73" s="76" t="str">
        <f t="shared" si="41"/>
        <v/>
      </c>
    </row>
    <row r="74" spans="1:38" s="191" customFormat="1" ht="14.65" customHeight="1" x14ac:dyDescent="0.25">
      <c r="A74" s="149" t="str">
        <f t="shared" si="24"/>
        <v/>
      </c>
      <c r="B74" s="188" t="str">
        <f t="shared" si="25"/>
        <v/>
      </c>
      <c r="C74" s="214"/>
      <c r="D74" s="201"/>
      <c r="E74" s="200"/>
      <c r="F74" s="200"/>
      <c r="G74" s="201"/>
      <c r="H74" s="201"/>
      <c r="I74" s="189"/>
      <c r="J74" s="190" t="s">
        <v>84</v>
      </c>
      <c r="K74" s="191">
        <f t="shared" si="27"/>
        <v>0</v>
      </c>
      <c r="L74" s="192">
        <f t="shared" si="28"/>
        <v>0</v>
      </c>
      <c r="M74" s="191">
        <f t="shared" si="29"/>
        <v>0</v>
      </c>
      <c r="N74" s="191">
        <f t="shared" si="30"/>
        <v>0</v>
      </c>
      <c r="O74" s="191">
        <f t="shared" si="31"/>
        <v>0</v>
      </c>
      <c r="P74" s="191">
        <f t="shared" si="32"/>
        <v>0</v>
      </c>
      <c r="Q74" s="191">
        <f t="shared" si="33"/>
        <v>0</v>
      </c>
      <c r="R74" s="191">
        <f t="shared" si="34"/>
        <v>0</v>
      </c>
      <c r="S74" s="192"/>
      <c r="Z74" s="193"/>
      <c r="AA74" s="191" t="str">
        <f t="shared" si="26"/>
        <v/>
      </c>
      <c r="AB74" s="191" t="str">
        <f t="shared" si="35"/>
        <v/>
      </c>
      <c r="AC74" s="191" t="str" cm="1">
        <f t="array" ref="AC74">IF(F74&lt;&gt;"", IF(E74&gt;F74, "| Velden '"&amp;$AC$4&amp;ROW()&amp;"' en '"&amp;$AD$4&amp;ROW()&amp;"': De datum uit dienst mag niet voor de datum in dienst vallen.", ""), IF(E74&gt;Datum_werkingsjaar_einde, "| Veld '"&amp;$AC$4&amp;ROW()&amp;"': De datum in dienst mag niet na 31/12/"&amp;Datum_werkingsjaar&amp;" vallen.  ", ""))</f>
        <v/>
      </c>
      <c r="AD74" s="191" t="str" cm="1">
        <f t="array" ref="AD74">IF(E74&gt;F74, IF(F74&lt;&gt;"", "  ", ""), IF(F74&lt;&gt;"", IF(F74&lt;Datum_werkingsjaar_begin, "| Veld '"&amp;$AD$4&amp;ROW()&amp;"': De datum uit dienst mag niet vóór 1/01/"&amp;Datum_werkingsjaar&amp;" vallen.  ", ""), ""))</f>
        <v/>
      </c>
      <c r="AE74" s="191" t="str">
        <f t="shared" si="36"/>
        <v/>
      </c>
      <c r="AF74" s="191" t="str">
        <f t="shared" si="37"/>
        <v/>
      </c>
      <c r="AG74" s="191" t="str">
        <f t="shared" si="38"/>
        <v/>
      </c>
      <c r="AH74" s="194" t="str">
        <f t="shared" si="39"/>
        <v/>
      </c>
      <c r="AI74" s="191" t="str">
        <f>IF(K74&lt;&gt;1, IF(SUM(K74:$K$504)&lt;&gt;0, "| Laat geen witruimte tussen ingevulde rijen.", ""), "")</f>
        <v/>
      </c>
      <c r="AJ74" s="194" t="str">
        <f t="shared" si="40"/>
        <v/>
      </c>
      <c r="AL74" s="76" t="str">
        <f t="shared" si="41"/>
        <v/>
      </c>
    </row>
    <row r="75" spans="1:38" s="191" customFormat="1" ht="14.65" customHeight="1" x14ac:dyDescent="0.25">
      <c r="A75" s="149" t="str">
        <f t="shared" si="24"/>
        <v/>
      </c>
      <c r="B75" s="188" t="str">
        <f t="shared" si="25"/>
        <v/>
      </c>
      <c r="C75" s="214"/>
      <c r="D75" s="201"/>
      <c r="E75" s="200"/>
      <c r="F75" s="200"/>
      <c r="G75" s="201"/>
      <c r="H75" s="201"/>
      <c r="I75" s="189"/>
      <c r="J75" s="190" t="s">
        <v>84</v>
      </c>
      <c r="K75" s="191">
        <f t="shared" si="27"/>
        <v>0</v>
      </c>
      <c r="L75" s="192">
        <f t="shared" si="28"/>
        <v>0</v>
      </c>
      <c r="M75" s="191">
        <f t="shared" si="29"/>
        <v>0</v>
      </c>
      <c r="N75" s="191">
        <f t="shared" si="30"/>
        <v>0</v>
      </c>
      <c r="O75" s="191">
        <f t="shared" si="31"/>
        <v>0</v>
      </c>
      <c r="P75" s="191">
        <f t="shared" si="32"/>
        <v>0</v>
      </c>
      <c r="Q75" s="191">
        <f t="shared" si="33"/>
        <v>0</v>
      </c>
      <c r="R75" s="191">
        <f t="shared" si="34"/>
        <v>0</v>
      </c>
      <c r="S75" s="192"/>
      <c r="Z75" s="193"/>
      <c r="AA75" s="191" t="str">
        <f t="shared" si="26"/>
        <v/>
      </c>
      <c r="AB75" s="191" t="str">
        <f t="shared" si="35"/>
        <v/>
      </c>
      <c r="AC75" s="191" t="str" cm="1">
        <f t="array" ref="AC75">IF(F75&lt;&gt;"", IF(E75&gt;F75, "| Velden '"&amp;$AC$4&amp;ROW()&amp;"' en '"&amp;$AD$4&amp;ROW()&amp;"': De datum uit dienst mag niet voor de datum in dienst vallen.", ""), IF(E75&gt;Datum_werkingsjaar_einde, "| Veld '"&amp;$AC$4&amp;ROW()&amp;"': De datum in dienst mag niet na 31/12/"&amp;Datum_werkingsjaar&amp;" vallen.  ", ""))</f>
        <v/>
      </c>
      <c r="AD75" s="191" t="str" cm="1">
        <f t="array" ref="AD75">IF(E75&gt;F75, IF(F75&lt;&gt;"", "  ", ""), IF(F75&lt;&gt;"", IF(F75&lt;Datum_werkingsjaar_begin, "| Veld '"&amp;$AD$4&amp;ROW()&amp;"': De datum uit dienst mag niet vóór 1/01/"&amp;Datum_werkingsjaar&amp;" vallen.  ", ""), ""))</f>
        <v/>
      </c>
      <c r="AE75" s="191" t="str">
        <f t="shared" si="36"/>
        <v/>
      </c>
      <c r="AF75" s="191" t="str">
        <f t="shared" si="37"/>
        <v/>
      </c>
      <c r="AG75" s="191" t="str">
        <f t="shared" si="38"/>
        <v/>
      </c>
      <c r="AH75" s="194" t="str">
        <f t="shared" si="39"/>
        <v/>
      </c>
      <c r="AI75" s="191" t="str">
        <f>IF(K75&lt;&gt;1, IF(SUM(K75:$K$504)&lt;&gt;0, "| Laat geen witruimte tussen ingevulde rijen.", ""), "")</f>
        <v/>
      </c>
      <c r="AJ75" s="194" t="str">
        <f t="shared" si="40"/>
        <v/>
      </c>
      <c r="AL75" s="76" t="str">
        <f t="shared" si="41"/>
        <v/>
      </c>
    </row>
    <row r="76" spans="1:38" s="191" customFormat="1" ht="14.65" customHeight="1" x14ac:dyDescent="0.25">
      <c r="A76" s="149" t="str">
        <f t="shared" si="24"/>
        <v/>
      </c>
      <c r="B76" s="188" t="str">
        <f t="shared" si="25"/>
        <v/>
      </c>
      <c r="C76" s="214"/>
      <c r="D76" s="201"/>
      <c r="E76" s="200"/>
      <c r="F76" s="200"/>
      <c r="G76" s="201"/>
      <c r="H76" s="201"/>
      <c r="I76" s="189"/>
      <c r="J76" s="190" t="s">
        <v>84</v>
      </c>
      <c r="K76" s="191">
        <f t="shared" si="27"/>
        <v>0</v>
      </c>
      <c r="L76" s="192">
        <f t="shared" si="28"/>
        <v>0</v>
      </c>
      <c r="M76" s="191">
        <f t="shared" si="29"/>
        <v>0</v>
      </c>
      <c r="N76" s="191">
        <f t="shared" si="30"/>
        <v>0</v>
      </c>
      <c r="O76" s="191">
        <f t="shared" si="31"/>
        <v>0</v>
      </c>
      <c r="P76" s="191">
        <f t="shared" si="32"/>
        <v>0</v>
      </c>
      <c r="Q76" s="191">
        <f t="shared" si="33"/>
        <v>0</v>
      </c>
      <c r="R76" s="191">
        <f t="shared" si="34"/>
        <v>0</v>
      </c>
      <c r="S76" s="192"/>
      <c r="Z76" s="193"/>
      <c r="AA76" s="191" t="str">
        <f t="shared" si="26"/>
        <v/>
      </c>
      <c r="AB76" s="191" t="str">
        <f t="shared" si="35"/>
        <v/>
      </c>
      <c r="AC76" s="191" t="str" cm="1">
        <f t="array" ref="AC76">IF(F76&lt;&gt;"", IF(E76&gt;F76, "| Velden '"&amp;$AC$4&amp;ROW()&amp;"' en '"&amp;$AD$4&amp;ROW()&amp;"': De datum uit dienst mag niet voor de datum in dienst vallen.", ""), IF(E76&gt;Datum_werkingsjaar_einde, "| Veld '"&amp;$AC$4&amp;ROW()&amp;"': De datum in dienst mag niet na 31/12/"&amp;Datum_werkingsjaar&amp;" vallen.  ", ""))</f>
        <v/>
      </c>
      <c r="AD76" s="191" t="str" cm="1">
        <f t="array" ref="AD76">IF(E76&gt;F76, IF(F76&lt;&gt;"", "  ", ""), IF(F76&lt;&gt;"", IF(F76&lt;Datum_werkingsjaar_begin, "| Veld '"&amp;$AD$4&amp;ROW()&amp;"': De datum uit dienst mag niet vóór 1/01/"&amp;Datum_werkingsjaar&amp;" vallen.  ", ""), ""))</f>
        <v/>
      </c>
      <c r="AE76" s="191" t="str">
        <f t="shared" si="36"/>
        <v/>
      </c>
      <c r="AF76" s="191" t="str">
        <f t="shared" si="37"/>
        <v/>
      </c>
      <c r="AG76" s="191" t="str">
        <f t="shared" si="38"/>
        <v/>
      </c>
      <c r="AH76" s="194" t="str">
        <f t="shared" si="39"/>
        <v/>
      </c>
      <c r="AI76" s="191" t="str">
        <f>IF(K76&lt;&gt;1, IF(SUM(K76:$K$504)&lt;&gt;0, "| Laat geen witruimte tussen ingevulde rijen.", ""), "")</f>
        <v/>
      </c>
      <c r="AJ76" s="194" t="str">
        <f t="shared" si="40"/>
        <v/>
      </c>
      <c r="AL76" s="76" t="str">
        <f t="shared" si="41"/>
        <v/>
      </c>
    </row>
    <row r="77" spans="1:38" s="191" customFormat="1" ht="14.65" customHeight="1" x14ac:dyDescent="0.25">
      <c r="A77" s="149" t="str">
        <f t="shared" si="24"/>
        <v/>
      </c>
      <c r="B77" s="188" t="str">
        <f t="shared" si="25"/>
        <v/>
      </c>
      <c r="C77" s="214"/>
      <c r="D77" s="201"/>
      <c r="E77" s="200"/>
      <c r="F77" s="200"/>
      <c r="G77" s="201"/>
      <c r="H77" s="201"/>
      <c r="I77" s="189"/>
      <c r="J77" s="190" t="s">
        <v>84</v>
      </c>
      <c r="K77" s="191">
        <f t="shared" si="27"/>
        <v>0</v>
      </c>
      <c r="L77" s="192">
        <f t="shared" si="28"/>
        <v>0</v>
      </c>
      <c r="M77" s="191">
        <f t="shared" si="29"/>
        <v>0</v>
      </c>
      <c r="N77" s="191">
        <f t="shared" si="30"/>
        <v>0</v>
      </c>
      <c r="O77" s="191">
        <f t="shared" si="31"/>
        <v>0</v>
      </c>
      <c r="P77" s="191">
        <f t="shared" si="32"/>
        <v>0</v>
      </c>
      <c r="Q77" s="191">
        <f t="shared" si="33"/>
        <v>0</v>
      </c>
      <c r="R77" s="191">
        <f t="shared" si="34"/>
        <v>0</v>
      </c>
      <c r="S77" s="192"/>
      <c r="Z77" s="193"/>
      <c r="AA77" s="191" t="str">
        <f t="shared" si="26"/>
        <v/>
      </c>
      <c r="AB77" s="191" t="str">
        <f t="shared" si="35"/>
        <v/>
      </c>
      <c r="AC77" s="191" t="str" cm="1">
        <f t="array" ref="AC77">IF(F77&lt;&gt;"", IF(E77&gt;F77, "| Velden '"&amp;$AC$4&amp;ROW()&amp;"' en '"&amp;$AD$4&amp;ROW()&amp;"': De datum uit dienst mag niet voor de datum in dienst vallen.", ""), IF(E77&gt;Datum_werkingsjaar_einde, "| Veld '"&amp;$AC$4&amp;ROW()&amp;"': De datum in dienst mag niet na 31/12/"&amp;Datum_werkingsjaar&amp;" vallen.  ", ""))</f>
        <v/>
      </c>
      <c r="AD77" s="191" t="str" cm="1">
        <f t="array" ref="AD77">IF(E77&gt;F77, IF(F77&lt;&gt;"", "  ", ""), IF(F77&lt;&gt;"", IF(F77&lt;Datum_werkingsjaar_begin, "| Veld '"&amp;$AD$4&amp;ROW()&amp;"': De datum uit dienst mag niet vóór 1/01/"&amp;Datum_werkingsjaar&amp;" vallen.  ", ""), ""))</f>
        <v/>
      </c>
      <c r="AE77" s="191" t="str">
        <f t="shared" si="36"/>
        <v/>
      </c>
      <c r="AF77" s="191" t="str">
        <f t="shared" si="37"/>
        <v/>
      </c>
      <c r="AG77" s="191" t="str">
        <f t="shared" si="38"/>
        <v/>
      </c>
      <c r="AH77" s="194" t="str">
        <f t="shared" si="39"/>
        <v/>
      </c>
      <c r="AI77" s="191" t="str">
        <f>IF(K77&lt;&gt;1, IF(SUM(K77:$K$504)&lt;&gt;0, "| Laat geen witruimte tussen ingevulde rijen.", ""), "")</f>
        <v/>
      </c>
      <c r="AJ77" s="194" t="str">
        <f t="shared" si="40"/>
        <v/>
      </c>
      <c r="AL77" s="76" t="str">
        <f t="shared" si="41"/>
        <v/>
      </c>
    </row>
    <row r="78" spans="1:38" s="191" customFormat="1" ht="14.65" customHeight="1" x14ac:dyDescent="0.25">
      <c r="A78" s="149" t="str">
        <f t="shared" si="24"/>
        <v/>
      </c>
      <c r="B78" s="188" t="str">
        <f t="shared" si="25"/>
        <v/>
      </c>
      <c r="C78" s="214"/>
      <c r="D78" s="201"/>
      <c r="E78" s="200"/>
      <c r="F78" s="200"/>
      <c r="G78" s="201"/>
      <c r="H78" s="201"/>
      <c r="I78" s="189"/>
      <c r="J78" s="190" t="s">
        <v>84</v>
      </c>
      <c r="K78" s="191">
        <f t="shared" si="27"/>
        <v>0</v>
      </c>
      <c r="L78" s="192">
        <f t="shared" si="28"/>
        <v>0</v>
      </c>
      <c r="M78" s="191">
        <f t="shared" si="29"/>
        <v>0</v>
      </c>
      <c r="N78" s="191">
        <f t="shared" si="30"/>
        <v>0</v>
      </c>
      <c r="O78" s="191">
        <f t="shared" si="31"/>
        <v>0</v>
      </c>
      <c r="P78" s="191">
        <f t="shared" si="32"/>
        <v>0</v>
      </c>
      <c r="Q78" s="191">
        <f t="shared" si="33"/>
        <v>0</v>
      </c>
      <c r="R78" s="191">
        <f t="shared" si="34"/>
        <v>0</v>
      </c>
      <c r="S78" s="192"/>
      <c r="Z78" s="193"/>
      <c r="AA78" s="191" t="str">
        <f t="shared" si="26"/>
        <v/>
      </c>
      <c r="AB78" s="191" t="str">
        <f t="shared" si="35"/>
        <v/>
      </c>
      <c r="AC78" s="191" t="str" cm="1">
        <f t="array" ref="AC78">IF(F78&lt;&gt;"", IF(E78&gt;F78, "| Velden '"&amp;$AC$4&amp;ROW()&amp;"' en '"&amp;$AD$4&amp;ROW()&amp;"': De datum uit dienst mag niet voor de datum in dienst vallen.", ""), IF(E78&gt;Datum_werkingsjaar_einde, "| Veld '"&amp;$AC$4&amp;ROW()&amp;"': De datum in dienst mag niet na 31/12/"&amp;Datum_werkingsjaar&amp;" vallen.  ", ""))</f>
        <v/>
      </c>
      <c r="AD78" s="191" t="str" cm="1">
        <f t="array" ref="AD78">IF(E78&gt;F78, IF(F78&lt;&gt;"", "  ", ""), IF(F78&lt;&gt;"", IF(F78&lt;Datum_werkingsjaar_begin, "| Veld '"&amp;$AD$4&amp;ROW()&amp;"': De datum uit dienst mag niet vóór 1/01/"&amp;Datum_werkingsjaar&amp;" vallen.  ", ""), ""))</f>
        <v/>
      </c>
      <c r="AE78" s="191" t="str">
        <f t="shared" si="36"/>
        <v/>
      </c>
      <c r="AF78" s="191" t="str">
        <f t="shared" si="37"/>
        <v/>
      </c>
      <c r="AG78" s="191" t="str">
        <f t="shared" si="38"/>
        <v/>
      </c>
      <c r="AH78" s="194" t="str">
        <f t="shared" si="39"/>
        <v/>
      </c>
      <c r="AI78" s="191" t="str">
        <f>IF(K78&lt;&gt;1, IF(SUM(K78:$K$504)&lt;&gt;0, "| Laat geen witruimte tussen ingevulde rijen.", ""), "")</f>
        <v/>
      </c>
      <c r="AJ78" s="194" t="str">
        <f t="shared" si="40"/>
        <v/>
      </c>
      <c r="AL78" s="76" t="str">
        <f t="shared" si="41"/>
        <v/>
      </c>
    </row>
    <row r="79" spans="1:38" s="191" customFormat="1" ht="14.65" customHeight="1" x14ac:dyDescent="0.25">
      <c r="A79" s="149" t="str">
        <f t="shared" si="24"/>
        <v/>
      </c>
      <c r="B79" s="188" t="str">
        <f t="shared" si="25"/>
        <v/>
      </c>
      <c r="C79" s="214"/>
      <c r="D79" s="201"/>
      <c r="E79" s="200"/>
      <c r="F79" s="200"/>
      <c r="G79" s="201"/>
      <c r="H79" s="201"/>
      <c r="I79" s="189"/>
      <c r="J79" s="190" t="s">
        <v>84</v>
      </c>
      <c r="K79" s="191">
        <f t="shared" si="27"/>
        <v>0</v>
      </c>
      <c r="L79" s="192">
        <f t="shared" si="28"/>
        <v>0</v>
      </c>
      <c r="M79" s="191">
        <f t="shared" si="29"/>
        <v>0</v>
      </c>
      <c r="N79" s="191">
        <f t="shared" si="30"/>
        <v>0</v>
      </c>
      <c r="O79" s="191">
        <f t="shared" si="31"/>
        <v>0</v>
      </c>
      <c r="P79" s="191">
        <f t="shared" si="32"/>
        <v>0</v>
      </c>
      <c r="Q79" s="191">
        <f t="shared" si="33"/>
        <v>0</v>
      </c>
      <c r="R79" s="191">
        <f t="shared" si="34"/>
        <v>0</v>
      </c>
      <c r="S79" s="192"/>
      <c r="Z79" s="193"/>
      <c r="AA79" s="191" t="str">
        <f t="shared" si="26"/>
        <v/>
      </c>
      <c r="AB79" s="191" t="str">
        <f t="shared" si="35"/>
        <v/>
      </c>
      <c r="AC79" s="191" t="str" cm="1">
        <f t="array" ref="AC79">IF(F79&lt;&gt;"", IF(E79&gt;F79, "| Velden '"&amp;$AC$4&amp;ROW()&amp;"' en '"&amp;$AD$4&amp;ROW()&amp;"': De datum uit dienst mag niet voor de datum in dienst vallen.", ""), IF(E79&gt;Datum_werkingsjaar_einde, "| Veld '"&amp;$AC$4&amp;ROW()&amp;"': De datum in dienst mag niet na 31/12/"&amp;Datum_werkingsjaar&amp;" vallen.  ", ""))</f>
        <v/>
      </c>
      <c r="AD79" s="191" t="str" cm="1">
        <f t="array" ref="AD79">IF(E79&gt;F79, IF(F79&lt;&gt;"", "  ", ""), IF(F79&lt;&gt;"", IF(F79&lt;Datum_werkingsjaar_begin, "| Veld '"&amp;$AD$4&amp;ROW()&amp;"': De datum uit dienst mag niet vóór 1/01/"&amp;Datum_werkingsjaar&amp;" vallen.  ", ""), ""))</f>
        <v/>
      </c>
      <c r="AE79" s="191" t="str">
        <f t="shared" si="36"/>
        <v/>
      </c>
      <c r="AF79" s="191" t="str">
        <f t="shared" si="37"/>
        <v/>
      </c>
      <c r="AG79" s="191" t="str">
        <f t="shared" si="38"/>
        <v/>
      </c>
      <c r="AH79" s="194" t="str">
        <f t="shared" si="39"/>
        <v/>
      </c>
      <c r="AI79" s="191" t="str">
        <f>IF(K79&lt;&gt;1, IF(SUM(K79:$K$504)&lt;&gt;0, "| Laat geen witruimte tussen ingevulde rijen.", ""), "")</f>
        <v/>
      </c>
      <c r="AJ79" s="194" t="str">
        <f t="shared" si="40"/>
        <v/>
      </c>
      <c r="AL79" s="76" t="str">
        <f t="shared" si="41"/>
        <v/>
      </c>
    </row>
    <row r="80" spans="1:38" s="191" customFormat="1" ht="14.65" customHeight="1" x14ac:dyDescent="0.25">
      <c r="A80" s="149" t="str">
        <f t="shared" si="24"/>
        <v/>
      </c>
      <c r="B80" s="188" t="str">
        <f t="shared" si="25"/>
        <v/>
      </c>
      <c r="C80" s="214"/>
      <c r="D80" s="201"/>
      <c r="E80" s="200"/>
      <c r="F80" s="200"/>
      <c r="G80" s="201"/>
      <c r="H80" s="201"/>
      <c r="I80" s="189"/>
      <c r="J80" s="190" t="s">
        <v>84</v>
      </c>
      <c r="K80" s="191">
        <f t="shared" si="27"/>
        <v>0</v>
      </c>
      <c r="L80" s="192">
        <f t="shared" si="28"/>
        <v>0</v>
      </c>
      <c r="M80" s="191">
        <f t="shared" si="29"/>
        <v>0</v>
      </c>
      <c r="N80" s="191">
        <f t="shared" si="30"/>
        <v>0</v>
      </c>
      <c r="O80" s="191">
        <f t="shared" si="31"/>
        <v>0</v>
      </c>
      <c r="P80" s="191">
        <f t="shared" si="32"/>
        <v>0</v>
      </c>
      <c r="Q80" s="191">
        <f t="shared" si="33"/>
        <v>0</v>
      </c>
      <c r="R80" s="191">
        <f t="shared" si="34"/>
        <v>0</v>
      </c>
      <c r="S80" s="192"/>
      <c r="Z80" s="193"/>
      <c r="AA80" s="191" t="str">
        <f t="shared" si="26"/>
        <v/>
      </c>
      <c r="AB80" s="191" t="str">
        <f t="shared" si="35"/>
        <v/>
      </c>
      <c r="AC80" s="191" t="str" cm="1">
        <f t="array" ref="AC80">IF(F80&lt;&gt;"", IF(E80&gt;F80, "| Velden '"&amp;$AC$4&amp;ROW()&amp;"' en '"&amp;$AD$4&amp;ROW()&amp;"': De datum uit dienst mag niet voor de datum in dienst vallen.", ""), IF(E80&gt;Datum_werkingsjaar_einde, "| Veld '"&amp;$AC$4&amp;ROW()&amp;"': De datum in dienst mag niet na 31/12/"&amp;Datum_werkingsjaar&amp;" vallen.  ", ""))</f>
        <v/>
      </c>
      <c r="AD80" s="191" t="str" cm="1">
        <f t="array" ref="AD80">IF(E80&gt;F80, IF(F80&lt;&gt;"", "  ", ""), IF(F80&lt;&gt;"", IF(F80&lt;Datum_werkingsjaar_begin, "| Veld '"&amp;$AD$4&amp;ROW()&amp;"': De datum uit dienst mag niet vóór 1/01/"&amp;Datum_werkingsjaar&amp;" vallen.  ", ""), ""))</f>
        <v/>
      </c>
      <c r="AE80" s="191" t="str">
        <f t="shared" si="36"/>
        <v/>
      </c>
      <c r="AF80" s="191" t="str">
        <f t="shared" si="37"/>
        <v/>
      </c>
      <c r="AG80" s="191" t="str">
        <f t="shared" si="38"/>
        <v/>
      </c>
      <c r="AH80" s="194" t="str">
        <f t="shared" si="39"/>
        <v/>
      </c>
      <c r="AI80" s="191" t="str">
        <f>IF(K80&lt;&gt;1, IF(SUM(K80:$K$504)&lt;&gt;0, "| Laat geen witruimte tussen ingevulde rijen.", ""), "")</f>
        <v/>
      </c>
      <c r="AJ80" s="194" t="str">
        <f t="shared" si="40"/>
        <v/>
      </c>
      <c r="AL80" s="76" t="str">
        <f t="shared" si="41"/>
        <v/>
      </c>
    </row>
    <row r="81" spans="1:38" s="191" customFormat="1" ht="14.65" customHeight="1" x14ac:dyDescent="0.25">
      <c r="A81" s="149" t="str">
        <f t="shared" si="24"/>
        <v/>
      </c>
      <c r="B81" s="188" t="str">
        <f t="shared" si="25"/>
        <v/>
      </c>
      <c r="C81" s="214"/>
      <c r="D81" s="201"/>
      <c r="E81" s="200"/>
      <c r="F81" s="200"/>
      <c r="G81" s="201"/>
      <c r="H81" s="201"/>
      <c r="I81" s="189"/>
      <c r="J81" s="190" t="s">
        <v>84</v>
      </c>
      <c r="K81" s="191">
        <f t="shared" si="27"/>
        <v>0</v>
      </c>
      <c r="L81" s="192">
        <f t="shared" si="28"/>
        <v>0</v>
      </c>
      <c r="M81" s="191">
        <f t="shared" si="29"/>
        <v>0</v>
      </c>
      <c r="N81" s="191">
        <f t="shared" si="30"/>
        <v>0</v>
      </c>
      <c r="O81" s="191">
        <f t="shared" si="31"/>
        <v>0</v>
      </c>
      <c r="P81" s="191">
        <f t="shared" si="32"/>
        <v>0</v>
      </c>
      <c r="Q81" s="191">
        <f t="shared" si="33"/>
        <v>0</v>
      </c>
      <c r="R81" s="191">
        <f t="shared" si="34"/>
        <v>0</v>
      </c>
      <c r="S81" s="192"/>
      <c r="Z81" s="193"/>
      <c r="AA81" s="191" t="str">
        <f t="shared" si="26"/>
        <v/>
      </c>
      <c r="AB81" s="191" t="str">
        <f t="shared" si="35"/>
        <v/>
      </c>
      <c r="AC81" s="191" t="str" cm="1">
        <f t="array" ref="AC81">IF(F81&lt;&gt;"", IF(E81&gt;F81, "| Velden '"&amp;$AC$4&amp;ROW()&amp;"' en '"&amp;$AD$4&amp;ROW()&amp;"': De datum uit dienst mag niet voor de datum in dienst vallen.", ""), IF(E81&gt;Datum_werkingsjaar_einde, "| Veld '"&amp;$AC$4&amp;ROW()&amp;"': De datum in dienst mag niet na 31/12/"&amp;Datum_werkingsjaar&amp;" vallen.  ", ""))</f>
        <v/>
      </c>
      <c r="AD81" s="191" t="str" cm="1">
        <f t="array" ref="AD81">IF(E81&gt;F81, IF(F81&lt;&gt;"", "  ", ""), IF(F81&lt;&gt;"", IF(F81&lt;Datum_werkingsjaar_begin, "| Veld '"&amp;$AD$4&amp;ROW()&amp;"': De datum uit dienst mag niet vóór 1/01/"&amp;Datum_werkingsjaar&amp;" vallen.  ", ""), ""))</f>
        <v/>
      </c>
      <c r="AE81" s="191" t="str">
        <f t="shared" si="36"/>
        <v/>
      </c>
      <c r="AF81" s="191" t="str">
        <f t="shared" si="37"/>
        <v/>
      </c>
      <c r="AG81" s="191" t="str">
        <f t="shared" si="38"/>
        <v/>
      </c>
      <c r="AH81" s="194" t="str">
        <f t="shared" si="39"/>
        <v/>
      </c>
      <c r="AI81" s="191" t="str">
        <f>IF(K81&lt;&gt;1, IF(SUM(K81:$K$504)&lt;&gt;0, "| Laat geen witruimte tussen ingevulde rijen.", ""), "")</f>
        <v/>
      </c>
      <c r="AJ81" s="194" t="str">
        <f t="shared" si="40"/>
        <v/>
      </c>
      <c r="AL81" s="76" t="str">
        <f t="shared" si="41"/>
        <v/>
      </c>
    </row>
    <row r="82" spans="1:38" s="191" customFormat="1" ht="14.65" customHeight="1" x14ac:dyDescent="0.25">
      <c r="A82" s="149" t="str">
        <f t="shared" si="24"/>
        <v/>
      </c>
      <c r="B82" s="188" t="str">
        <f t="shared" si="25"/>
        <v/>
      </c>
      <c r="C82" s="214"/>
      <c r="D82" s="201"/>
      <c r="E82" s="200"/>
      <c r="F82" s="200"/>
      <c r="G82" s="201"/>
      <c r="H82" s="201"/>
      <c r="I82" s="189"/>
      <c r="J82" s="190" t="s">
        <v>84</v>
      </c>
      <c r="K82" s="191">
        <f t="shared" si="27"/>
        <v>0</v>
      </c>
      <c r="L82" s="192">
        <f t="shared" si="28"/>
        <v>0</v>
      </c>
      <c r="M82" s="191">
        <f t="shared" si="29"/>
        <v>0</v>
      </c>
      <c r="N82" s="191">
        <f t="shared" si="30"/>
        <v>0</v>
      </c>
      <c r="O82" s="191">
        <f t="shared" si="31"/>
        <v>0</v>
      </c>
      <c r="P82" s="191">
        <f t="shared" si="32"/>
        <v>0</v>
      </c>
      <c r="Q82" s="191">
        <f t="shared" si="33"/>
        <v>0</v>
      </c>
      <c r="R82" s="191">
        <f t="shared" si="34"/>
        <v>0</v>
      </c>
      <c r="S82" s="192"/>
      <c r="Z82" s="193"/>
      <c r="AA82" s="191" t="str">
        <f t="shared" si="26"/>
        <v/>
      </c>
      <c r="AB82" s="191" t="str">
        <f t="shared" si="35"/>
        <v/>
      </c>
      <c r="AC82" s="191" t="str" cm="1">
        <f t="array" ref="AC82">IF(F82&lt;&gt;"", IF(E82&gt;F82, "| Velden '"&amp;$AC$4&amp;ROW()&amp;"' en '"&amp;$AD$4&amp;ROW()&amp;"': De datum uit dienst mag niet voor de datum in dienst vallen.", ""), IF(E82&gt;Datum_werkingsjaar_einde, "| Veld '"&amp;$AC$4&amp;ROW()&amp;"': De datum in dienst mag niet na 31/12/"&amp;Datum_werkingsjaar&amp;" vallen.  ", ""))</f>
        <v/>
      </c>
      <c r="AD82" s="191" t="str" cm="1">
        <f t="array" ref="AD82">IF(E82&gt;F82, IF(F82&lt;&gt;"", "  ", ""), IF(F82&lt;&gt;"", IF(F82&lt;Datum_werkingsjaar_begin, "| Veld '"&amp;$AD$4&amp;ROW()&amp;"': De datum uit dienst mag niet vóór 1/01/"&amp;Datum_werkingsjaar&amp;" vallen.  ", ""), ""))</f>
        <v/>
      </c>
      <c r="AE82" s="191" t="str">
        <f t="shared" si="36"/>
        <v/>
      </c>
      <c r="AF82" s="191" t="str">
        <f t="shared" si="37"/>
        <v/>
      </c>
      <c r="AG82" s="191" t="str">
        <f t="shared" si="38"/>
        <v/>
      </c>
      <c r="AH82" s="194" t="str">
        <f t="shared" si="39"/>
        <v/>
      </c>
      <c r="AI82" s="191" t="str">
        <f>IF(K82&lt;&gt;1, IF(SUM(K82:$K$504)&lt;&gt;0, "| Laat geen witruimte tussen ingevulde rijen.", ""), "")</f>
        <v/>
      </c>
      <c r="AJ82" s="194" t="str">
        <f t="shared" si="40"/>
        <v/>
      </c>
      <c r="AL82" s="76" t="str">
        <f t="shared" si="41"/>
        <v/>
      </c>
    </row>
    <row r="83" spans="1:38" s="191" customFormat="1" ht="14.65" customHeight="1" x14ac:dyDescent="0.25">
      <c r="A83" s="149" t="str">
        <f t="shared" si="24"/>
        <v/>
      </c>
      <c r="B83" s="188" t="str">
        <f t="shared" si="25"/>
        <v/>
      </c>
      <c r="C83" s="214"/>
      <c r="D83" s="201"/>
      <c r="E83" s="200"/>
      <c r="F83" s="200"/>
      <c r="G83" s="201"/>
      <c r="H83" s="201"/>
      <c r="I83" s="189"/>
      <c r="J83" s="190" t="s">
        <v>84</v>
      </c>
      <c r="K83" s="191">
        <f t="shared" si="27"/>
        <v>0</v>
      </c>
      <c r="L83" s="192">
        <f t="shared" si="28"/>
        <v>0</v>
      </c>
      <c r="M83" s="191">
        <f t="shared" si="29"/>
        <v>0</v>
      </c>
      <c r="N83" s="191">
        <f t="shared" si="30"/>
        <v>0</v>
      </c>
      <c r="O83" s="191">
        <f t="shared" si="31"/>
        <v>0</v>
      </c>
      <c r="P83" s="191">
        <f t="shared" si="32"/>
        <v>0</v>
      </c>
      <c r="Q83" s="191">
        <f t="shared" si="33"/>
        <v>0</v>
      </c>
      <c r="R83" s="191">
        <f t="shared" si="34"/>
        <v>0</v>
      </c>
      <c r="S83" s="192"/>
      <c r="Z83" s="193"/>
      <c r="AA83" s="191" t="str">
        <f t="shared" si="26"/>
        <v/>
      </c>
      <c r="AB83" s="191" t="str">
        <f t="shared" si="35"/>
        <v/>
      </c>
      <c r="AC83" s="191" t="str" cm="1">
        <f t="array" ref="AC83">IF(F83&lt;&gt;"", IF(E83&gt;F83, "| Velden '"&amp;$AC$4&amp;ROW()&amp;"' en '"&amp;$AD$4&amp;ROW()&amp;"': De datum uit dienst mag niet voor de datum in dienst vallen.", ""), IF(E83&gt;Datum_werkingsjaar_einde, "| Veld '"&amp;$AC$4&amp;ROW()&amp;"': De datum in dienst mag niet na 31/12/"&amp;Datum_werkingsjaar&amp;" vallen.  ", ""))</f>
        <v/>
      </c>
      <c r="AD83" s="191" t="str" cm="1">
        <f t="array" ref="AD83">IF(E83&gt;F83, IF(F83&lt;&gt;"", "  ", ""), IF(F83&lt;&gt;"", IF(F83&lt;Datum_werkingsjaar_begin, "| Veld '"&amp;$AD$4&amp;ROW()&amp;"': De datum uit dienst mag niet vóór 1/01/"&amp;Datum_werkingsjaar&amp;" vallen.  ", ""), ""))</f>
        <v/>
      </c>
      <c r="AE83" s="191" t="str">
        <f t="shared" si="36"/>
        <v/>
      </c>
      <c r="AF83" s="191" t="str">
        <f t="shared" si="37"/>
        <v/>
      </c>
      <c r="AG83" s="191" t="str">
        <f t="shared" si="38"/>
        <v/>
      </c>
      <c r="AH83" s="194" t="str">
        <f t="shared" si="39"/>
        <v/>
      </c>
      <c r="AI83" s="191" t="str">
        <f>IF(K83&lt;&gt;1, IF(SUM(K83:$K$504)&lt;&gt;0, "| Laat geen witruimte tussen ingevulde rijen.", ""), "")</f>
        <v/>
      </c>
      <c r="AJ83" s="194" t="str">
        <f t="shared" si="40"/>
        <v/>
      </c>
      <c r="AL83" s="76" t="str">
        <f t="shared" si="41"/>
        <v/>
      </c>
    </row>
    <row r="84" spans="1:38" s="191" customFormat="1" ht="14.65" customHeight="1" x14ac:dyDescent="0.25">
      <c r="A84" s="149" t="str">
        <f t="shared" si="24"/>
        <v/>
      </c>
      <c r="B84" s="188" t="str">
        <f t="shared" si="25"/>
        <v/>
      </c>
      <c r="C84" s="214"/>
      <c r="D84" s="201"/>
      <c r="E84" s="200"/>
      <c r="F84" s="200"/>
      <c r="G84" s="201"/>
      <c r="H84" s="201"/>
      <c r="I84" s="189"/>
      <c r="J84" s="190" t="s">
        <v>84</v>
      </c>
      <c r="K84" s="191">
        <f t="shared" si="27"/>
        <v>0</v>
      </c>
      <c r="L84" s="192">
        <f t="shared" si="28"/>
        <v>0</v>
      </c>
      <c r="M84" s="191">
        <f t="shared" si="29"/>
        <v>0</v>
      </c>
      <c r="N84" s="191">
        <f t="shared" si="30"/>
        <v>0</v>
      </c>
      <c r="O84" s="191">
        <f t="shared" si="31"/>
        <v>0</v>
      </c>
      <c r="P84" s="191">
        <f t="shared" si="32"/>
        <v>0</v>
      </c>
      <c r="Q84" s="191">
        <f t="shared" si="33"/>
        <v>0</v>
      </c>
      <c r="R84" s="191">
        <f t="shared" si="34"/>
        <v>0</v>
      </c>
      <c r="S84" s="192"/>
      <c r="Z84" s="193"/>
      <c r="AA84" s="191" t="str">
        <f t="shared" si="26"/>
        <v/>
      </c>
      <c r="AB84" s="191" t="str">
        <f t="shared" si="35"/>
        <v/>
      </c>
      <c r="AC84" s="191" t="str" cm="1">
        <f t="array" ref="AC84">IF(F84&lt;&gt;"", IF(E84&gt;F84, "| Velden '"&amp;$AC$4&amp;ROW()&amp;"' en '"&amp;$AD$4&amp;ROW()&amp;"': De datum uit dienst mag niet voor de datum in dienst vallen.", ""), IF(E84&gt;Datum_werkingsjaar_einde, "| Veld '"&amp;$AC$4&amp;ROW()&amp;"': De datum in dienst mag niet na 31/12/"&amp;Datum_werkingsjaar&amp;" vallen.  ", ""))</f>
        <v/>
      </c>
      <c r="AD84" s="191" t="str" cm="1">
        <f t="array" ref="AD84">IF(E84&gt;F84, IF(F84&lt;&gt;"", "  ", ""), IF(F84&lt;&gt;"", IF(F84&lt;Datum_werkingsjaar_begin, "| Veld '"&amp;$AD$4&amp;ROW()&amp;"': De datum uit dienst mag niet vóór 1/01/"&amp;Datum_werkingsjaar&amp;" vallen.  ", ""), ""))</f>
        <v/>
      </c>
      <c r="AE84" s="191" t="str">
        <f t="shared" si="36"/>
        <v/>
      </c>
      <c r="AF84" s="191" t="str">
        <f t="shared" si="37"/>
        <v/>
      </c>
      <c r="AG84" s="191" t="str">
        <f t="shared" si="38"/>
        <v/>
      </c>
      <c r="AH84" s="194" t="str">
        <f t="shared" si="39"/>
        <v/>
      </c>
      <c r="AI84" s="191" t="str">
        <f>IF(K84&lt;&gt;1, IF(SUM(K84:$K$504)&lt;&gt;0, "| Laat geen witruimte tussen ingevulde rijen.", ""), "")</f>
        <v/>
      </c>
      <c r="AJ84" s="194" t="str">
        <f t="shared" si="40"/>
        <v/>
      </c>
      <c r="AL84" s="76" t="str">
        <f t="shared" si="41"/>
        <v/>
      </c>
    </row>
    <row r="85" spans="1:38" s="191" customFormat="1" ht="14.65" customHeight="1" x14ac:dyDescent="0.25">
      <c r="A85" s="149" t="str">
        <f t="shared" si="24"/>
        <v/>
      </c>
      <c r="B85" s="188" t="str">
        <f t="shared" si="25"/>
        <v/>
      </c>
      <c r="C85" s="214"/>
      <c r="D85" s="201"/>
      <c r="E85" s="200"/>
      <c r="F85" s="200"/>
      <c r="G85" s="201"/>
      <c r="H85" s="201"/>
      <c r="I85" s="189"/>
      <c r="J85" s="190" t="s">
        <v>84</v>
      </c>
      <c r="K85" s="191">
        <f t="shared" si="27"/>
        <v>0</v>
      </c>
      <c r="L85" s="192">
        <f t="shared" si="28"/>
        <v>0</v>
      </c>
      <c r="M85" s="191">
        <f t="shared" si="29"/>
        <v>0</v>
      </c>
      <c r="N85" s="191">
        <f t="shared" si="30"/>
        <v>0</v>
      </c>
      <c r="O85" s="191">
        <f t="shared" si="31"/>
        <v>0</v>
      </c>
      <c r="P85" s="191">
        <f t="shared" si="32"/>
        <v>0</v>
      </c>
      <c r="Q85" s="191">
        <f t="shared" si="33"/>
        <v>0</v>
      </c>
      <c r="R85" s="191">
        <f t="shared" si="34"/>
        <v>0</v>
      </c>
      <c r="S85" s="192"/>
      <c r="Z85" s="193"/>
      <c r="AA85" s="191" t="str">
        <f t="shared" si="26"/>
        <v/>
      </c>
      <c r="AB85" s="191" t="str">
        <f t="shared" si="35"/>
        <v/>
      </c>
      <c r="AC85" s="191" t="str" cm="1">
        <f t="array" ref="AC85">IF(F85&lt;&gt;"", IF(E85&gt;F85, "| Velden '"&amp;$AC$4&amp;ROW()&amp;"' en '"&amp;$AD$4&amp;ROW()&amp;"': De datum uit dienst mag niet voor de datum in dienst vallen.", ""), IF(E85&gt;Datum_werkingsjaar_einde, "| Veld '"&amp;$AC$4&amp;ROW()&amp;"': De datum in dienst mag niet na 31/12/"&amp;Datum_werkingsjaar&amp;" vallen.  ", ""))</f>
        <v/>
      </c>
      <c r="AD85" s="191" t="str" cm="1">
        <f t="array" ref="AD85">IF(E85&gt;F85, IF(F85&lt;&gt;"", "  ", ""), IF(F85&lt;&gt;"", IF(F85&lt;Datum_werkingsjaar_begin, "| Veld '"&amp;$AD$4&amp;ROW()&amp;"': De datum uit dienst mag niet vóór 1/01/"&amp;Datum_werkingsjaar&amp;" vallen.  ", ""), ""))</f>
        <v/>
      </c>
      <c r="AE85" s="191" t="str">
        <f t="shared" si="36"/>
        <v/>
      </c>
      <c r="AF85" s="191" t="str">
        <f t="shared" si="37"/>
        <v/>
      </c>
      <c r="AG85" s="191" t="str">
        <f t="shared" si="38"/>
        <v/>
      </c>
      <c r="AH85" s="194" t="str">
        <f t="shared" si="39"/>
        <v/>
      </c>
      <c r="AI85" s="191" t="str">
        <f>IF(K85&lt;&gt;1, IF(SUM(K85:$K$504)&lt;&gt;0, "| Laat geen witruimte tussen ingevulde rijen.", ""), "")</f>
        <v/>
      </c>
      <c r="AJ85" s="194" t="str">
        <f t="shared" si="40"/>
        <v/>
      </c>
      <c r="AL85" s="76" t="str">
        <f t="shared" si="41"/>
        <v/>
      </c>
    </row>
    <row r="86" spans="1:38" s="191" customFormat="1" ht="14.65" customHeight="1" x14ac:dyDescent="0.25">
      <c r="A86" s="149" t="str">
        <f t="shared" si="24"/>
        <v/>
      </c>
      <c r="B86" s="188" t="str">
        <f t="shared" si="25"/>
        <v/>
      </c>
      <c r="C86" s="214"/>
      <c r="D86" s="201"/>
      <c r="E86" s="200"/>
      <c r="F86" s="200"/>
      <c r="G86" s="201"/>
      <c r="H86" s="201"/>
      <c r="I86" s="189"/>
      <c r="J86" s="190" t="s">
        <v>84</v>
      </c>
      <c r="K86" s="191">
        <f t="shared" si="27"/>
        <v>0</v>
      </c>
      <c r="L86" s="192">
        <f t="shared" si="28"/>
        <v>0</v>
      </c>
      <c r="M86" s="191">
        <f t="shared" si="29"/>
        <v>0</v>
      </c>
      <c r="N86" s="191">
        <f t="shared" si="30"/>
        <v>0</v>
      </c>
      <c r="O86" s="191">
        <f t="shared" si="31"/>
        <v>0</v>
      </c>
      <c r="P86" s="191">
        <f t="shared" si="32"/>
        <v>0</v>
      </c>
      <c r="Q86" s="191">
        <f t="shared" si="33"/>
        <v>0</v>
      </c>
      <c r="R86" s="191">
        <f t="shared" si="34"/>
        <v>0</v>
      </c>
      <c r="S86" s="192"/>
      <c r="Z86" s="193"/>
      <c r="AA86" s="191" t="str">
        <f t="shared" si="26"/>
        <v/>
      </c>
      <c r="AB86" s="191" t="str">
        <f t="shared" si="35"/>
        <v/>
      </c>
      <c r="AC86" s="191" t="str" cm="1">
        <f t="array" ref="AC86">IF(F86&lt;&gt;"", IF(E86&gt;F86, "| Velden '"&amp;$AC$4&amp;ROW()&amp;"' en '"&amp;$AD$4&amp;ROW()&amp;"': De datum uit dienst mag niet voor de datum in dienst vallen.", ""), IF(E86&gt;Datum_werkingsjaar_einde, "| Veld '"&amp;$AC$4&amp;ROW()&amp;"': De datum in dienst mag niet na 31/12/"&amp;Datum_werkingsjaar&amp;" vallen.  ", ""))</f>
        <v/>
      </c>
      <c r="AD86" s="191" t="str" cm="1">
        <f t="array" ref="AD86">IF(E86&gt;F86, IF(F86&lt;&gt;"", "  ", ""), IF(F86&lt;&gt;"", IF(F86&lt;Datum_werkingsjaar_begin, "| Veld '"&amp;$AD$4&amp;ROW()&amp;"': De datum uit dienst mag niet vóór 1/01/"&amp;Datum_werkingsjaar&amp;" vallen.  ", ""), ""))</f>
        <v/>
      </c>
      <c r="AE86" s="191" t="str">
        <f t="shared" si="36"/>
        <v/>
      </c>
      <c r="AF86" s="191" t="str">
        <f t="shared" si="37"/>
        <v/>
      </c>
      <c r="AG86" s="191" t="str">
        <f t="shared" si="38"/>
        <v/>
      </c>
      <c r="AH86" s="194" t="str">
        <f t="shared" si="39"/>
        <v/>
      </c>
      <c r="AI86" s="191" t="str">
        <f>IF(K86&lt;&gt;1, IF(SUM(K86:$K$504)&lt;&gt;0, "| Laat geen witruimte tussen ingevulde rijen.", ""), "")</f>
        <v/>
      </c>
      <c r="AJ86" s="194" t="str">
        <f t="shared" si="40"/>
        <v/>
      </c>
      <c r="AL86" s="76" t="str">
        <f t="shared" si="41"/>
        <v/>
      </c>
    </row>
    <row r="87" spans="1:38" s="191" customFormat="1" ht="14.65" customHeight="1" x14ac:dyDescent="0.25">
      <c r="A87" s="149" t="str">
        <f t="shared" si="24"/>
        <v/>
      </c>
      <c r="B87" s="188" t="str">
        <f t="shared" si="25"/>
        <v/>
      </c>
      <c r="C87" s="214"/>
      <c r="D87" s="201"/>
      <c r="E87" s="200"/>
      <c r="F87" s="200"/>
      <c r="G87" s="201"/>
      <c r="H87" s="201"/>
      <c r="I87" s="189"/>
      <c r="J87" s="190" t="s">
        <v>84</v>
      </c>
      <c r="K87" s="191">
        <f t="shared" si="27"/>
        <v>0</v>
      </c>
      <c r="L87" s="192">
        <f t="shared" si="28"/>
        <v>0</v>
      </c>
      <c r="M87" s="191">
        <f t="shared" si="29"/>
        <v>0</v>
      </c>
      <c r="N87" s="191">
        <f t="shared" si="30"/>
        <v>0</v>
      </c>
      <c r="O87" s="191">
        <f t="shared" si="31"/>
        <v>0</v>
      </c>
      <c r="P87" s="191">
        <f t="shared" si="32"/>
        <v>0</v>
      </c>
      <c r="Q87" s="191">
        <f t="shared" si="33"/>
        <v>0</v>
      </c>
      <c r="R87" s="191">
        <f t="shared" si="34"/>
        <v>0</v>
      </c>
      <c r="S87" s="192"/>
      <c r="Z87" s="193"/>
      <c r="AA87" s="191" t="str">
        <f t="shared" si="26"/>
        <v/>
      </c>
      <c r="AB87" s="191" t="str">
        <f t="shared" si="35"/>
        <v/>
      </c>
      <c r="AC87" s="191" t="str" cm="1">
        <f t="array" ref="AC87">IF(F87&lt;&gt;"", IF(E87&gt;F87, "| Velden '"&amp;$AC$4&amp;ROW()&amp;"' en '"&amp;$AD$4&amp;ROW()&amp;"': De datum uit dienst mag niet voor de datum in dienst vallen.", ""), IF(E87&gt;Datum_werkingsjaar_einde, "| Veld '"&amp;$AC$4&amp;ROW()&amp;"': De datum in dienst mag niet na 31/12/"&amp;Datum_werkingsjaar&amp;" vallen.  ", ""))</f>
        <v/>
      </c>
      <c r="AD87" s="191" t="str" cm="1">
        <f t="array" ref="AD87">IF(E87&gt;F87, IF(F87&lt;&gt;"", "  ", ""), IF(F87&lt;&gt;"", IF(F87&lt;Datum_werkingsjaar_begin, "| Veld '"&amp;$AD$4&amp;ROW()&amp;"': De datum uit dienst mag niet vóór 1/01/"&amp;Datum_werkingsjaar&amp;" vallen.  ", ""), ""))</f>
        <v/>
      </c>
      <c r="AE87" s="191" t="str">
        <f t="shared" si="36"/>
        <v/>
      </c>
      <c r="AF87" s="191" t="str">
        <f t="shared" si="37"/>
        <v/>
      </c>
      <c r="AG87" s="191" t="str">
        <f t="shared" si="38"/>
        <v/>
      </c>
      <c r="AH87" s="194" t="str">
        <f t="shared" si="39"/>
        <v/>
      </c>
      <c r="AI87" s="191" t="str">
        <f>IF(K87&lt;&gt;1, IF(SUM(K87:$K$504)&lt;&gt;0, "| Laat geen witruimte tussen ingevulde rijen.", ""), "")</f>
        <v/>
      </c>
      <c r="AJ87" s="194" t="str">
        <f t="shared" si="40"/>
        <v/>
      </c>
      <c r="AL87" s="76" t="str">
        <f t="shared" si="41"/>
        <v/>
      </c>
    </row>
    <row r="88" spans="1:38" s="191" customFormat="1" ht="14.65" customHeight="1" x14ac:dyDescent="0.25">
      <c r="A88" s="149" t="str">
        <f t="shared" si="24"/>
        <v/>
      </c>
      <c r="B88" s="188" t="str">
        <f t="shared" si="25"/>
        <v/>
      </c>
      <c r="C88" s="214"/>
      <c r="D88" s="201"/>
      <c r="E88" s="200"/>
      <c r="F88" s="200"/>
      <c r="G88" s="201"/>
      <c r="H88" s="201"/>
      <c r="I88" s="189"/>
      <c r="J88" s="190" t="s">
        <v>84</v>
      </c>
      <c r="K88" s="191">
        <f t="shared" si="27"/>
        <v>0</v>
      </c>
      <c r="L88" s="192">
        <f t="shared" si="28"/>
        <v>0</v>
      </c>
      <c r="M88" s="191">
        <f t="shared" si="29"/>
        <v>0</v>
      </c>
      <c r="N88" s="191">
        <f t="shared" si="30"/>
        <v>0</v>
      </c>
      <c r="O88" s="191">
        <f t="shared" si="31"/>
        <v>0</v>
      </c>
      <c r="P88" s="191">
        <f t="shared" si="32"/>
        <v>0</v>
      </c>
      <c r="Q88" s="191">
        <f t="shared" si="33"/>
        <v>0</v>
      </c>
      <c r="R88" s="191">
        <f t="shared" si="34"/>
        <v>0</v>
      </c>
      <c r="S88" s="192"/>
      <c r="Z88" s="193"/>
      <c r="AA88" s="191" t="str">
        <f t="shared" si="26"/>
        <v/>
      </c>
      <c r="AB88" s="191" t="str">
        <f t="shared" si="35"/>
        <v/>
      </c>
      <c r="AC88" s="191" t="str" cm="1">
        <f t="array" ref="AC88">IF(F88&lt;&gt;"", IF(E88&gt;F88, "| Velden '"&amp;$AC$4&amp;ROW()&amp;"' en '"&amp;$AD$4&amp;ROW()&amp;"': De datum uit dienst mag niet voor de datum in dienst vallen.", ""), IF(E88&gt;Datum_werkingsjaar_einde, "| Veld '"&amp;$AC$4&amp;ROW()&amp;"': De datum in dienst mag niet na 31/12/"&amp;Datum_werkingsjaar&amp;" vallen.  ", ""))</f>
        <v/>
      </c>
      <c r="AD88" s="191" t="str" cm="1">
        <f t="array" ref="AD88">IF(E88&gt;F88, IF(F88&lt;&gt;"", "  ", ""), IF(F88&lt;&gt;"", IF(F88&lt;Datum_werkingsjaar_begin, "| Veld '"&amp;$AD$4&amp;ROW()&amp;"': De datum uit dienst mag niet vóór 1/01/"&amp;Datum_werkingsjaar&amp;" vallen.  ", ""), ""))</f>
        <v/>
      </c>
      <c r="AE88" s="191" t="str">
        <f t="shared" si="36"/>
        <v/>
      </c>
      <c r="AF88" s="191" t="str">
        <f t="shared" si="37"/>
        <v/>
      </c>
      <c r="AG88" s="191" t="str">
        <f t="shared" si="38"/>
        <v/>
      </c>
      <c r="AH88" s="194" t="str">
        <f t="shared" si="39"/>
        <v/>
      </c>
      <c r="AI88" s="191" t="str">
        <f>IF(K88&lt;&gt;1, IF(SUM(K88:$K$504)&lt;&gt;0, "| Laat geen witruimte tussen ingevulde rijen.", ""), "")</f>
        <v/>
      </c>
      <c r="AJ88" s="194" t="str">
        <f t="shared" si="40"/>
        <v/>
      </c>
      <c r="AL88" s="76" t="str">
        <f t="shared" si="41"/>
        <v/>
      </c>
    </row>
    <row r="89" spans="1:38" s="191" customFormat="1" ht="14.65" customHeight="1" x14ac:dyDescent="0.25">
      <c r="A89" s="149" t="str">
        <f t="shared" si="24"/>
        <v/>
      </c>
      <c r="B89" s="188" t="str">
        <f t="shared" si="25"/>
        <v/>
      </c>
      <c r="C89" s="214"/>
      <c r="D89" s="201"/>
      <c r="E89" s="200"/>
      <c r="F89" s="200"/>
      <c r="G89" s="201"/>
      <c r="H89" s="201"/>
      <c r="I89" s="189"/>
      <c r="J89" s="190" t="s">
        <v>84</v>
      </c>
      <c r="K89" s="191">
        <f t="shared" si="27"/>
        <v>0</v>
      </c>
      <c r="L89" s="192">
        <f t="shared" si="28"/>
        <v>0</v>
      </c>
      <c r="M89" s="191">
        <f t="shared" si="29"/>
        <v>0</v>
      </c>
      <c r="N89" s="191">
        <f t="shared" si="30"/>
        <v>0</v>
      </c>
      <c r="O89" s="191">
        <f t="shared" si="31"/>
        <v>0</v>
      </c>
      <c r="P89" s="191">
        <f t="shared" si="32"/>
        <v>0</v>
      </c>
      <c r="Q89" s="191">
        <f t="shared" si="33"/>
        <v>0</v>
      </c>
      <c r="R89" s="191">
        <f t="shared" si="34"/>
        <v>0</v>
      </c>
      <c r="S89" s="192"/>
      <c r="Z89" s="193"/>
      <c r="AA89" s="191" t="str">
        <f t="shared" si="26"/>
        <v/>
      </c>
      <c r="AB89" s="191" t="str">
        <f t="shared" si="35"/>
        <v/>
      </c>
      <c r="AC89" s="191" t="str" cm="1">
        <f t="array" ref="AC89">IF(F89&lt;&gt;"", IF(E89&gt;F89, "| Velden '"&amp;$AC$4&amp;ROW()&amp;"' en '"&amp;$AD$4&amp;ROW()&amp;"': De datum uit dienst mag niet voor de datum in dienst vallen.", ""), IF(E89&gt;Datum_werkingsjaar_einde, "| Veld '"&amp;$AC$4&amp;ROW()&amp;"': De datum in dienst mag niet na 31/12/"&amp;Datum_werkingsjaar&amp;" vallen.  ", ""))</f>
        <v/>
      </c>
      <c r="AD89" s="191" t="str" cm="1">
        <f t="array" ref="AD89">IF(E89&gt;F89, IF(F89&lt;&gt;"", "  ", ""), IF(F89&lt;&gt;"", IF(F89&lt;Datum_werkingsjaar_begin, "| Veld '"&amp;$AD$4&amp;ROW()&amp;"': De datum uit dienst mag niet vóór 1/01/"&amp;Datum_werkingsjaar&amp;" vallen.  ", ""), ""))</f>
        <v/>
      </c>
      <c r="AE89" s="191" t="str">
        <f t="shared" si="36"/>
        <v/>
      </c>
      <c r="AF89" s="191" t="str">
        <f t="shared" si="37"/>
        <v/>
      </c>
      <c r="AG89" s="191" t="str">
        <f t="shared" si="38"/>
        <v/>
      </c>
      <c r="AH89" s="194" t="str">
        <f t="shared" si="39"/>
        <v/>
      </c>
      <c r="AI89" s="191" t="str">
        <f>IF(K89&lt;&gt;1, IF(SUM(K89:$K$504)&lt;&gt;0, "| Laat geen witruimte tussen ingevulde rijen.", ""), "")</f>
        <v/>
      </c>
      <c r="AJ89" s="194" t="str">
        <f t="shared" si="40"/>
        <v/>
      </c>
      <c r="AL89" s="76" t="str">
        <f t="shared" si="41"/>
        <v/>
      </c>
    </row>
    <row r="90" spans="1:38" s="191" customFormat="1" ht="14.65" customHeight="1" x14ac:dyDescent="0.25">
      <c r="A90" s="149" t="str">
        <f t="shared" si="24"/>
        <v/>
      </c>
      <c r="B90" s="188" t="str">
        <f t="shared" si="25"/>
        <v/>
      </c>
      <c r="C90" s="214"/>
      <c r="D90" s="201"/>
      <c r="E90" s="200"/>
      <c r="F90" s="200"/>
      <c r="G90" s="201"/>
      <c r="H90" s="201"/>
      <c r="I90" s="189"/>
      <c r="J90" s="190" t="s">
        <v>84</v>
      </c>
      <c r="K90" s="191">
        <f t="shared" si="27"/>
        <v>0</v>
      </c>
      <c r="L90" s="192">
        <f t="shared" si="28"/>
        <v>0</v>
      </c>
      <c r="M90" s="191">
        <f t="shared" si="29"/>
        <v>0</v>
      </c>
      <c r="N90" s="191">
        <f t="shared" si="30"/>
        <v>0</v>
      </c>
      <c r="O90" s="191">
        <f t="shared" si="31"/>
        <v>0</v>
      </c>
      <c r="P90" s="191">
        <f t="shared" si="32"/>
        <v>0</v>
      </c>
      <c r="Q90" s="191">
        <f t="shared" si="33"/>
        <v>0</v>
      </c>
      <c r="R90" s="191">
        <f t="shared" si="34"/>
        <v>0</v>
      </c>
      <c r="S90" s="192"/>
      <c r="Z90" s="193"/>
      <c r="AA90" s="191" t="str">
        <f t="shared" si="26"/>
        <v/>
      </c>
      <c r="AB90" s="191" t="str">
        <f t="shared" si="35"/>
        <v/>
      </c>
      <c r="AC90" s="191" t="str" cm="1">
        <f t="array" ref="AC90">IF(F90&lt;&gt;"", IF(E90&gt;F90, "| Velden '"&amp;$AC$4&amp;ROW()&amp;"' en '"&amp;$AD$4&amp;ROW()&amp;"': De datum uit dienst mag niet voor de datum in dienst vallen.", ""), IF(E90&gt;Datum_werkingsjaar_einde, "| Veld '"&amp;$AC$4&amp;ROW()&amp;"': De datum in dienst mag niet na 31/12/"&amp;Datum_werkingsjaar&amp;" vallen.  ", ""))</f>
        <v/>
      </c>
      <c r="AD90" s="191" t="str" cm="1">
        <f t="array" ref="AD90">IF(E90&gt;F90, IF(F90&lt;&gt;"", "  ", ""), IF(F90&lt;&gt;"", IF(F90&lt;Datum_werkingsjaar_begin, "| Veld '"&amp;$AD$4&amp;ROW()&amp;"': De datum uit dienst mag niet vóór 1/01/"&amp;Datum_werkingsjaar&amp;" vallen.  ", ""), ""))</f>
        <v/>
      </c>
      <c r="AE90" s="191" t="str">
        <f t="shared" si="36"/>
        <v/>
      </c>
      <c r="AF90" s="191" t="str">
        <f t="shared" si="37"/>
        <v/>
      </c>
      <c r="AG90" s="191" t="str">
        <f t="shared" si="38"/>
        <v/>
      </c>
      <c r="AH90" s="194" t="str">
        <f t="shared" si="39"/>
        <v/>
      </c>
      <c r="AI90" s="191" t="str">
        <f>IF(K90&lt;&gt;1, IF(SUM(K90:$K$504)&lt;&gt;0, "| Laat geen witruimte tussen ingevulde rijen.", ""), "")</f>
        <v/>
      </c>
      <c r="AJ90" s="194" t="str">
        <f t="shared" si="40"/>
        <v/>
      </c>
      <c r="AL90" s="76" t="str">
        <f t="shared" si="41"/>
        <v/>
      </c>
    </row>
    <row r="91" spans="1:38" s="191" customFormat="1" ht="14.65" customHeight="1" x14ac:dyDescent="0.25">
      <c r="A91" s="149" t="str">
        <f t="shared" si="24"/>
        <v/>
      </c>
      <c r="B91" s="188" t="str">
        <f t="shared" si="25"/>
        <v/>
      </c>
      <c r="C91" s="214"/>
      <c r="D91" s="201"/>
      <c r="E91" s="200"/>
      <c r="F91" s="200"/>
      <c r="G91" s="201"/>
      <c r="H91" s="201"/>
      <c r="I91" s="189"/>
      <c r="J91" s="190" t="s">
        <v>84</v>
      </c>
      <c r="K91" s="191">
        <f t="shared" si="27"/>
        <v>0</v>
      </c>
      <c r="L91" s="192">
        <f t="shared" si="28"/>
        <v>0</v>
      </c>
      <c r="M91" s="191">
        <f t="shared" si="29"/>
        <v>0</v>
      </c>
      <c r="N91" s="191">
        <f t="shared" si="30"/>
        <v>0</v>
      </c>
      <c r="O91" s="191">
        <f t="shared" si="31"/>
        <v>0</v>
      </c>
      <c r="P91" s="191">
        <f t="shared" si="32"/>
        <v>0</v>
      </c>
      <c r="Q91" s="191">
        <f t="shared" si="33"/>
        <v>0</v>
      </c>
      <c r="R91" s="191">
        <f t="shared" si="34"/>
        <v>0</v>
      </c>
      <c r="S91" s="192"/>
      <c r="Z91" s="193"/>
      <c r="AA91" s="191" t="str">
        <f t="shared" si="26"/>
        <v/>
      </c>
      <c r="AB91" s="191" t="str">
        <f t="shared" si="35"/>
        <v/>
      </c>
      <c r="AC91" s="191" t="str" cm="1">
        <f t="array" ref="AC91">IF(F91&lt;&gt;"", IF(E91&gt;F91, "| Velden '"&amp;$AC$4&amp;ROW()&amp;"' en '"&amp;$AD$4&amp;ROW()&amp;"': De datum uit dienst mag niet voor de datum in dienst vallen.", ""), IF(E91&gt;Datum_werkingsjaar_einde, "| Veld '"&amp;$AC$4&amp;ROW()&amp;"': De datum in dienst mag niet na 31/12/"&amp;Datum_werkingsjaar&amp;" vallen.  ", ""))</f>
        <v/>
      </c>
      <c r="AD91" s="191" t="str" cm="1">
        <f t="array" ref="AD91">IF(E91&gt;F91, IF(F91&lt;&gt;"", "  ", ""), IF(F91&lt;&gt;"", IF(F91&lt;Datum_werkingsjaar_begin, "| Veld '"&amp;$AD$4&amp;ROW()&amp;"': De datum uit dienst mag niet vóór 1/01/"&amp;Datum_werkingsjaar&amp;" vallen.  ", ""), ""))</f>
        <v/>
      </c>
      <c r="AE91" s="191" t="str">
        <f t="shared" si="36"/>
        <v/>
      </c>
      <c r="AF91" s="191" t="str">
        <f t="shared" si="37"/>
        <v/>
      </c>
      <c r="AG91" s="191" t="str">
        <f t="shared" si="38"/>
        <v/>
      </c>
      <c r="AH91" s="194" t="str">
        <f t="shared" si="39"/>
        <v/>
      </c>
      <c r="AI91" s="191" t="str">
        <f>IF(K91&lt;&gt;1, IF(SUM(K91:$K$504)&lt;&gt;0, "| Laat geen witruimte tussen ingevulde rijen.", ""), "")</f>
        <v/>
      </c>
      <c r="AJ91" s="194" t="str">
        <f t="shared" si="40"/>
        <v/>
      </c>
      <c r="AL91" s="76" t="str">
        <f t="shared" si="41"/>
        <v/>
      </c>
    </row>
    <row r="92" spans="1:38" s="191" customFormat="1" ht="14.65" customHeight="1" x14ac:dyDescent="0.25">
      <c r="A92" s="149" t="str">
        <f t="shared" si="24"/>
        <v/>
      </c>
      <c r="B92" s="188" t="str">
        <f t="shared" si="25"/>
        <v/>
      </c>
      <c r="C92" s="214"/>
      <c r="D92" s="201"/>
      <c r="E92" s="200"/>
      <c r="F92" s="200"/>
      <c r="G92" s="201"/>
      <c r="H92" s="201"/>
      <c r="I92" s="189"/>
      <c r="J92" s="190" t="s">
        <v>84</v>
      </c>
      <c r="K92" s="191">
        <f t="shared" si="27"/>
        <v>0</v>
      </c>
      <c r="L92" s="192">
        <f t="shared" si="28"/>
        <v>0</v>
      </c>
      <c r="M92" s="191">
        <f t="shared" si="29"/>
        <v>0</v>
      </c>
      <c r="N92" s="191">
        <f t="shared" si="30"/>
        <v>0</v>
      </c>
      <c r="O92" s="191">
        <f t="shared" si="31"/>
        <v>0</v>
      </c>
      <c r="P92" s="191">
        <f t="shared" si="32"/>
        <v>0</v>
      </c>
      <c r="Q92" s="191">
        <f t="shared" si="33"/>
        <v>0</v>
      </c>
      <c r="R92" s="191">
        <f t="shared" si="34"/>
        <v>0</v>
      </c>
      <c r="S92" s="192"/>
      <c r="Z92" s="193"/>
      <c r="AA92" s="191" t="str">
        <f t="shared" si="26"/>
        <v/>
      </c>
      <c r="AB92" s="191" t="str">
        <f t="shared" si="35"/>
        <v/>
      </c>
      <c r="AC92" s="191" t="str" cm="1">
        <f t="array" ref="AC92">IF(F92&lt;&gt;"", IF(E92&gt;F92, "| Velden '"&amp;$AC$4&amp;ROW()&amp;"' en '"&amp;$AD$4&amp;ROW()&amp;"': De datum uit dienst mag niet voor de datum in dienst vallen.", ""), IF(E92&gt;Datum_werkingsjaar_einde, "| Veld '"&amp;$AC$4&amp;ROW()&amp;"': De datum in dienst mag niet na 31/12/"&amp;Datum_werkingsjaar&amp;" vallen.  ", ""))</f>
        <v/>
      </c>
      <c r="AD92" s="191" t="str" cm="1">
        <f t="array" ref="AD92">IF(E92&gt;F92, IF(F92&lt;&gt;"", "  ", ""), IF(F92&lt;&gt;"", IF(F92&lt;Datum_werkingsjaar_begin, "| Veld '"&amp;$AD$4&amp;ROW()&amp;"': De datum uit dienst mag niet vóór 1/01/"&amp;Datum_werkingsjaar&amp;" vallen.  ", ""), ""))</f>
        <v/>
      </c>
      <c r="AE92" s="191" t="str">
        <f t="shared" si="36"/>
        <v/>
      </c>
      <c r="AF92" s="191" t="str">
        <f t="shared" si="37"/>
        <v/>
      </c>
      <c r="AG92" s="191" t="str">
        <f t="shared" si="38"/>
        <v/>
      </c>
      <c r="AH92" s="194" t="str">
        <f t="shared" si="39"/>
        <v/>
      </c>
      <c r="AI92" s="191" t="str">
        <f>IF(K92&lt;&gt;1, IF(SUM(K92:$K$504)&lt;&gt;0, "| Laat geen witruimte tussen ingevulde rijen.", ""), "")</f>
        <v/>
      </c>
      <c r="AJ92" s="194" t="str">
        <f t="shared" si="40"/>
        <v/>
      </c>
      <c r="AL92" s="76" t="str">
        <f t="shared" si="41"/>
        <v/>
      </c>
    </row>
    <row r="93" spans="1:38" s="191" customFormat="1" ht="14.65" customHeight="1" x14ac:dyDescent="0.25">
      <c r="A93" s="149" t="str">
        <f t="shared" si="24"/>
        <v/>
      </c>
      <c r="B93" s="188" t="str">
        <f t="shared" si="25"/>
        <v/>
      </c>
      <c r="C93" s="214"/>
      <c r="D93" s="201"/>
      <c r="E93" s="200"/>
      <c r="F93" s="200"/>
      <c r="G93" s="201"/>
      <c r="H93" s="201"/>
      <c r="I93" s="189"/>
      <c r="J93" s="190" t="s">
        <v>84</v>
      </c>
      <c r="K93" s="191">
        <f t="shared" si="27"/>
        <v>0</v>
      </c>
      <c r="L93" s="192">
        <f t="shared" si="28"/>
        <v>0</v>
      </c>
      <c r="M93" s="191">
        <f t="shared" si="29"/>
        <v>0</v>
      </c>
      <c r="N93" s="191">
        <f t="shared" si="30"/>
        <v>0</v>
      </c>
      <c r="O93" s="191">
        <f t="shared" si="31"/>
        <v>0</v>
      </c>
      <c r="P93" s="191">
        <f t="shared" si="32"/>
        <v>0</v>
      </c>
      <c r="Q93" s="191">
        <f t="shared" si="33"/>
        <v>0</v>
      </c>
      <c r="R93" s="191">
        <f t="shared" si="34"/>
        <v>0</v>
      </c>
      <c r="S93" s="192"/>
      <c r="Z93" s="193"/>
      <c r="AA93" s="191" t="str">
        <f t="shared" si="26"/>
        <v/>
      </c>
      <c r="AB93" s="191" t="str">
        <f t="shared" si="35"/>
        <v/>
      </c>
      <c r="AC93" s="191" t="str" cm="1">
        <f t="array" ref="AC93">IF(F93&lt;&gt;"", IF(E93&gt;F93, "| Velden '"&amp;$AC$4&amp;ROW()&amp;"' en '"&amp;$AD$4&amp;ROW()&amp;"': De datum uit dienst mag niet voor de datum in dienst vallen.", ""), IF(E93&gt;Datum_werkingsjaar_einde, "| Veld '"&amp;$AC$4&amp;ROW()&amp;"': De datum in dienst mag niet na 31/12/"&amp;Datum_werkingsjaar&amp;" vallen.  ", ""))</f>
        <v/>
      </c>
      <c r="AD93" s="191" t="str" cm="1">
        <f t="array" ref="AD93">IF(E93&gt;F93, IF(F93&lt;&gt;"", "  ", ""), IF(F93&lt;&gt;"", IF(F93&lt;Datum_werkingsjaar_begin, "| Veld '"&amp;$AD$4&amp;ROW()&amp;"': De datum uit dienst mag niet vóór 1/01/"&amp;Datum_werkingsjaar&amp;" vallen.  ", ""), ""))</f>
        <v/>
      </c>
      <c r="AE93" s="191" t="str">
        <f t="shared" si="36"/>
        <v/>
      </c>
      <c r="AF93" s="191" t="str">
        <f t="shared" si="37"/>
        <v/>
      </c>
      <c r="AG93" s="191" t="str">
        <f t="shared" si="38"/>
        <v/>
      </c>
      <c r="AH93" s="194" t="str">
        <f t="shared" si="39"/>
        <v/>
      </c>
      <c r="AI93" s="191" t="str">
        <f>IF(K93&lt;&gt;1, IF(SUM(K93:$K$504)&lt;&gt;0, "| Laat geen witruimte tussen ingevulde rijen.", ""), "")</f>
        <v/>
      </c>
      <c r="AJ93" s="194" t="str">
        <f t="shared" si="40"/>
        <v/>
      </c>
      <c r="AL93" s="76" t="str">
        <f t="shared" si="41"/>
        <v/>
      </c>
    </row>
    <row r="94" spans="1:38" s="191" customFormat="1" ht="14.65" customHeight="1" x14ac:dyDescent="0.25">
      <c r="A94" s="149" t="str">
        <f t="shared" si="24"/>
        <v/>
      </c>
      <c r="B94" s="188" t="str">
        <f t="shared" si="25"/>
        <v/>
      </c>
      <c r="C94" s="214"/>
      <c r="D94" s="201"/>
      <c r="E94" s="200"/>
      <c r="F94" s="200"/>
      <c r="G94" s="201"/>
      <c r="H94" s="201"/>
      <c r="I94" s="189"/>
      <c r="J94" s="190" t="s">
        <v>84</v>
      </c>
      <c r="K94" s="191">
        <f t="shared" si="27"/>
        <v>0</v>
      </c>
      <c r="L94" s="192">
        <f t="shared" si="28"/>
        <v>0</v>
      </c>
      <c r="M94" s="191">
        <f t="shared" si="29"/>
        <v>0</v>
      </c>
      <c r="N94" s="191">
        <f t="shared" si="30"/>
        <v>0</v>
      </c>
      <c r="O94" s="191">
        <f t="shared" si="31"/>
        <v>0</v>
      </c>
      <c r="P94" s="191">
        <f t="shared" si="32"/>
        <v>0</v>
      </c>
      <c r="Q94" s="191">
        <f t="shared" si="33"/>
        <v>0</v>
      </c>
      <c r="R94" s="191">
        <f t="shared" si="34"/>
        <v>0</v>
      </c>
      <c r="S94" s="192"/>
      <c r="Z94" s="193"/>
      <c r="AA94" s="191" t="str">
        <f t="shared" si="26"/>
        <v/>
      </c>
      <c r="AB94" s="191" t="str">
        <f t="shared" si="35"/>
        <v/>
      </c>
      <c r="AC94" s="191" t="str" cm="1">
        <f t="array" ref="AC94">IF(F94&lt;&gt;"", IF(E94&gt;F94, "| Velden '"&amp;$AC$4&amp;ROW()&amp;"' en '"&amp;$AD$4&amp;ROW()&amp;"': De datum uit dienst mag niet voor de datum in dienst vallen.", ""), IF(E94&gt;Datum_werkingsjaar_einde, "| Veld '"&amp;$AC$4&amp;ROW()&amp;"': De datum in dienst mag niet na 31/12/"&amp;Datum_werkingsjaar&amp;" vallen.  ", ""))</f>
        <v/>
      </c>
      <c r="AD94" s="191" t="str" cm="1">
        <f t="array" ref="AD94">IF(E94&gt;F94, IF(F94&lt;&gt;"", "  ", ""), IF(F94&lt;&gt;"", IF(F94&lt;Datum_werkingsjaar_begin, "| Veld '"&amp;$AD$4&amp;ROW()&amp;"': De datum uit dienst mag niet vóór 1/01/"&amp;Datum_werkingsjaar&amp;" vallen.  ", ""), ""))</f>
        <v/>
      </c>
      <c r="AE94" s="191" t="str">
        <f t="shared" si="36"/>
        <v/>
      </c>
      <c r="AF94" s="191" t="str">
        <f t="shared" si="37"/>
        <v/>
      </c>
      <c r="AG94" s="191" t="str">
        <f t="shared" si="38"/>
        <v/>
      </c>
      <c r="AH94" s="194" t="str">
        <f t="shared" si="39"/>
        <v/>
      </c>
      <c r="AI94" s="191" t="str">
        <f>IF(K94&lt;&gt;1, IF(SUM(K94:$K$504)&lt;&gt;0, "| Laat geen witruimte tussen ingevulde rijen.", ""), "")</f>
        <v/>
      </c>
      <c r="AJ94" s="194" t="str">
        <f t="shared" si="40"/>
        <v/>
      </c>
      <c r="AL94" s="76" t="str">
        <f t="shared" si="41"/>
        <v/>
      </c>
    </row>
    <row r="95" spans="1:38" s="191" customFormat="1" ht="14.65" customHeight="1" x14ac:dyDescent="0.25">
      <c r="A95" s="149" t="str">
        <f t="shared" si="24"/>
        <v/>
      </c>
      <c r="B95" s="188" t="str">
        <f t="shared" si="25"/>
        <v/>
      </c>
      <c r="C95" s="214"/>
      <c r="D95" s="201"/>
      <c r="E95" s="200"/>
      <c r="F95" s="200"/>
      <c r="G95" s="201"/>
      <c r="H95" s="201"/>
      <c r="I95" s="189"/>
      <c r="J95" s="190" t="s">
        <v>84</v>
      </c>
      <c r="K95" s="191">
        <f t="shared" si="27"/>
        <v>0</v>
      </c>
      <c r="L95" s="192">
        <f t="shared" si="28"/>
        <v>0</v>
      </c>
      <c r="M95" s="191">
        <f t="shared" si="29"/>
        <v>0</v>
      </c>
      <c r="N95" s="191">
        <f t="shared" si="30"/>
        <v>0</v>
      </c>
      <c r="O95" s="191">
        <f t="shared" si="31"/>
        <v>0</v>
      </c>
      <c r="P95" s="191">
        <f t="shared" si="32"/>
        <v>0</v>
      </c>
      <c r="Q95" s="191">
        <f t="shared" si="33"/>
        <v>0</v>
      </c>
      <c r="R95" s="191">
        <f t="shared" si="34"/>
        <v>0</v>
      </c>
      <c r="S95" s="192"/>
      <c r="Z95" s="193"/>
      <c r="AA95" s="191" t="str">
        <f t="shared" si="26"/>
        <v/>
      </c>
      <c r="AB95" s="191" t="str">
        <f t="shared" si="35"/>
        <v/>
      </c>
      <c r="AC95" s="191" t="str" cm="1">
        <f t="array" ref="AC95">IF(F95&lt;&gt;"", IF(E95&gt;F95, "| Velden '"&amp;$AC$4&amp;ROW()&amp;"' en '"&amp;$AD$4&amp;ROW()&amp;"': De datum uit dienst mag niet voor de datum in dienst vallen.", ""), IF(E95&gt;Datum_werkingsjaar_einde, "| Veld '"&amp;$AC$4&amp;ROW()&amp;"': De datum in dienst mag niet na 31/12/"&amp;Datum_werkingsjaar&amp;" vallen.  ", ""))</f>
        <v/>
      </c>
      <c r="AD95" s="191" t="str" cm="1">
        <f t="array" ref="AD95">IF(E95&gt;F95, IF(F95&lt;&gt;"", "  ", ""), IF(F95&lt;&gt;"", IF(F95&lt;Datum_werkingsjaar_begin, "| Veld '"&amp;$AD$4&amp;ROW()&amp;"': De datum uit dienst mag niet vóór 1/01/"&amp;Datum_werkingsjaar&amp;" vallen.  ", ""), ""))</f>
        <v/>
      </c>
      <c r="AE95" s="191" t="str">
        <f t="shared" si="36"/>
        <v/>
      </c>
      <c r="AF95" s="191" t="str">
        <f t="shared" si="37"/>
        <v/>
      </c>
      <c r="AG95" s="191" t="str">
        <f t="shared" si="38"/>
        <v/>
      </c>
      <c r="AH95" s="194" t="str">
        <f t="shared" si="39"/>
        <v/>
      </c>
      <c r="AI95" s="191" t="str">
        <f>IF(K95&lt;&gt;1, IF(SUM(K95:$K$504)&lt;&gt;0, "| Laat geen witruimte tussen ingevulde rijen.", ""), "")</f>
        <v/>
      </c>
      <c r="AJ95" s="194" t="str">
        <f t="shared" si="40"/>
        <v/>
      </c>
      <c r="AL95" s="76" t="str">
        <f t="shared" si="41"/>
        <v/>
      </c>
    </row>
    <row r="96" spans="1:38" s="191" customFormat="1" ht="14.65" customHeight="1" x14ac:dyDescent="0.25">
      <c r="A96" s="149" t="str">
        <f t="shared" si="24"/>
        <v/>
      </c>
      <c r="B96" s="188" t="str">
        <f t="shared" si="25"/>
        <v/>
      </c>
      <c r="C96" s="214"/>
      <c r="D96" s="201"/>
      <c r="E96" s="200"/>
      <c r="F96" s="200"/>
      <c r="G96" s="201"/>
      <c r="H96" s="201"/>
      <c r="I96" s="189"/>
      <c r="J96" s="190" t="s">
        <v>84</v>
      </c>
      <c r="K96" s="191">
        <f t="shared" si="27"/>
        <v>0</v>
      </c>
      <c r="L96" s="192">
        <f t="shared" si="28"/>
        <v>0</v>
      </c>
      <c r="M96" s="191">
        <f t="shared" si="29"/>
        <v>0</v>
      </c>
      <c r="N96" s="191">
        <f t="shared" si="30"/>
        <v>0</v>
      </c>
      <c r="O96" s="191">
        <f t="shared" si="31"/>
        <v>0</v>
      </c>
      <c r="P96" s="191">
        <f t="shared" si="32"/>
        <v>0</v>
      </c>
      <c r="Q96" s="191">
        <f t="shared" si="33"/>
        <v>0</v>
      </c>
      <c r="R96" s="191">
        <f t="shared" si="34"/>
        <v>0</v>
      </c>
      <c r="S96" s="192"/>
      <c r="Z96" s="193"/>
      <c r="AA96" s="191" t="str">
        <f t="shared" si="26"/>
        <v/>
      </c>
      <c r="AB96" s="191" t="str">
        <f t="shared" si="35"/>
        <v/>
      </c>
      <c r="AC96" s="191" t="str" cm="1">
        <f t="array" ref="AC96">IF(F96&lt;&gt;"", IF(E96&gt;F96, "| Velden '"&amp;$AC$4&amp;ROW()&amp;"' en '"&amp;$AD$4&amp;ROW()&amp;"': De datum uit dienst mag niet voor de datum in dienst vallen.", ""), IF(E96&gt;Datum_werkingsjaar_einde, "| Veld '"&amp;$AC$4&amp;ROW()&amp;"': De datum in dienst mag niet na 31/12/"&amp;Datum_werkingsjaar&amp;" vallen.  ", ""))</f>
        <v/>
      </c>
      <c r="AD96" s="191" t="str" cm="1">
        <f t="array" ref="AD96">IF(E96&gt;F96, IF(F96&lt;&gt;"", "  ", ""), IF(F96&lt;&gt;"", IF(F96&lt;Datum_werkingsjaar_begin, "| Veld '"&amp;$AD$4&amp;ROW()&amp;"': De datum uit dienst mag niet vóór 1/01/"&amp;Datum_werkingsjaar&amp;" vallen.  ", ""), ""))</f>
        <v/>
      </c>
      <c r="AE96" s="191" t="str">
        <f t="shared" si="36"/>
        <v/>
      </c>
      <c r="AF96" s="191" t="str">
        <f t="shared" si="37"/>
        <v/>
      </c>
      <c r="AG96" s="191" t="str">
        <f t="shared" si="38"/>
        <v/>
      </c>
      <c r="AH96" s="194" t="str">
        <f t="shared" si="39"/>
        <v/>
      </c>
      <c r="AI96" s="191" t="str">
        <f>IF(K96&lt;&gt;1, IF(SUM(K96:$K$504)&lt;&gt;0, "| Laat geen witruimte tussen ingevulde rijen.", ""), "")</f>
        <v/>
      </c>
      <c r="AJ96" s="194" t="str">
        <f t="shared" si="40"/>
        <v/>
      </c>
      <c r="AL96" s="76" t="str">
        <f t="shared" si="41"/>
        <v/>
      </c>
    </row>
    <row r="97" spans="1:38" s="191" customFormat="1" ht="14.65" customHeight="1" x14ac:dyDescent="0.25">
      <c r="A97" s="149" t="str">
        <f t="shared" si="24"/>
        <v/>
      </c>
      <c r="B97" s="188" t="str">
        <f t="shared" si="25"/>
        <v/>
      </c>
      <c r="C97" s="214"/>
      <c r="D97" s="201"/>
      <c r="E97" s="200"/>
      <c r="F97" s="200"/>
      <c r="G97" s="201"/>
      <c r="H97" s="201"/>
      <c r="I97" s="189"/>
      <c r="J97" s="190" t="s">
        <v>84</v>
      </c>
      <c r="K97" s="191">
        <f t="shared" si="27"/>
        <v>0</v>
      </c>
      <c r="L97" s="192">
        <f t="shared" si="28"/>
        <v>0</v>
      </c>
      <c r="M97" s="191">
        <f t="shared" si="29"/>
        <v>0</v>
      </c>
      <c r="N97" s="191">
        <f t="shared" si="30"/>
        <v>0</v>
      </c>
      <c r="O97" s="191">
        <f t="shared" si="31"/>
        <v>0</v>
      </c>
      <c r="P97" s="191">
        <f t="shared" si="32"/>
        <v>0</v>
      </c>
      <c r="Q97" s="191">
        <f t="shared" si="33"/>
        <v>0</v>
      </c>
      <c r="R97" s="191">
        <f t="shared" si="34"/>
        <v>0</v>
      </c>
      <c r="S97" s="192"/>
      <c r="Z97" s="193"/>
      <c r="AA97" s="191" t="str">
        <f t="shared" si="26"/>
        <v/>
      </c>
      <c r="AB97" s="191" t="str">
        <f t="shared" si="35"/>
        <v/>
      </c>
      <c r="AC97" s="191" t="str" cm="1">
        <f t="array" ref="AC97">IF(F97&lt;&gt;"", IF(E97&gt;F97, "| Velden '"&amp;$AC$4&amp;ROW()&amp;"' en '"&amp;$AD$4&amp;ROW()&amp;"': De datum uit dienst mag niet voor de datum in dienst vallen.", ""), IF(E97&gt;Datum_werkingsjaar_einde, "| Veld '"&amp;$AC$4&amp;ROW()&amp;"': De datum in dienst mag niet na 31/12/"&amp;Datum_werkingsjaar&amp;" vallen.  ", ""))</f>
        <v/>
      </c>
      <c r="AD97" s="191" t="str" cm="1">
        <f t="array" ref="AD97">IF(E97&gt;F97, IF(F97&lt;&gt;"", "  ", ""), IF(F97&lt;&gt;"", IF(F97&lt;Datum_werkingsjaar_begin, "| Veld '"&amp;$AD$4&amp;ROW()&amp;"': De datum uit dienst mag niet vóór 1/01/"&amp;Datum_werkingsjaar&amp;" vallen.  ", ""), ""))</f>
        <v/>
      </c>
      <c r="AE97" s="191" t="str">
        <f t="shared" si="36"/>
        <v/>
      </c>
      <c r="AF97" s="191" t="str">
        <f t="shared" si="37"/>
        <v/>
      </c>
      <c r="AG97" s="191" t="str">
        <f t="shared" si="38"/>
        <v/>
      </c>
      <c r="AH97" s="194" t="str">
        <f t="shared" si="39"/>
        <v/>
      </c>
      <c r="AI97" s="191" t="str">
        <f>IF(K97&lt;&gt;1, IF(SUM(K97:$K$504)&lt;&gt;0, "| Laat geen witruimte tussen ingevulde rijen.", ""), "")</f>
        <v/>
      </c>
      <c r="AJ97" s="194" t="str">
        <f t="shared" si="40"/>
        <v/>
      </c>
      <c r="AL97" s="76" t="str">
        <f t="shared" si="41"/>
        <v/>
      </c>
    </row>
    <row r="98" spans="1:38" s="191" customFormat="1" ht="14.65" customHeight="1" x14ac:dyDescent="0.25">
      <c r="A98" s="149" t="str">
        <f t="shared" si="24"/>
        <v/>
      </c>
      <c r="B98" s="188" t="str">
        <f t="shared" si="25"/>
        <v/>
      </c>
      <c r="C98" s="214"/>
      <c r="D98" s="201"/>
      <c r="E98" s="200"/>
      <c r="F98" s="200"/>
      <c r="G98" s="201"/>
      <c r="H98" s="201"/>
      <c r="I98" s="189"/>
      <c r="J98" s="190" t="s">
        <v>84</v>
      </c>
      <c r="K98" s="191">
        <f t="shared" si="27"/>
        <v>0</v>
      </c>
      <c r="L98" s="192">
        <f t="shared" si="28"/>
        <v>0</v>
      </c>
      <c r="M98" s="191">
        <f t="shared" si="29"/>
        <v>0</v>
      </c>
      <c r="N98" s="191">
        <f t="shared" si="30"/>
        <v>0</v>
      </c>
      <c r="O98" s="191">
        <f t="shared" si="31"/>
        <v>0</v>
      </c>
      <c r="P98" s="191">
        <f t="shared" si="32"/>
        <v>0</v>
      </c>
      <c r="Q98" s="191">
        <f t="shared" si="33"/>
        <v>0</v>
      </c>
      <c r="R98" s="191">
        <f t="shared" si="34"/>
        <v>0</v>
      </c>
      <c r="S98" s="192"/>
      <c r="Z98" s="193"/>
      <c r="AA98" s="191" t="str">
        <f t="shared" si="26"/>
        <v/>
      </c>
      <c r="AB98" s="191" t="str">
        <f t="shared" si="35"/>
        <v/>
      </c>
      <c r="AC98" s="191" t="str" cm="1">
        <f t="array" ref="AC98">IF(F98&lt;&gt;"", IF(E98&gt;F98, "| Velden '"&amp;$AC$4&amp;ROW()&amp;"' en '"&amp;$AD$4&amp;ROW()&amp;"': De datum uit dienst mag niet voor de datum in dienst vallen.", ""), IF(E98&gt;Datum_werkingsjaar_einde, "| Veld '"&amp;$AC$4&amp;ROW()&amp;"': De datum in dienst mag niet na 31/12/"&amp;Datum_werkingsjaar&amp;" vallen.  ", ""))</f>
        <v/>
      </c>
      <c r="AD98" s="191" t="str" cm="1">
        <f t="array" ref="AD98">IF(E98&gt;F98, IF(F98&lt;&gt;"", "  ", ""), IF(F98&lt;&gt;"", IF(F98&lt;Datum_werkingsjaar_begin, "| Veld '"&amp;$AD$4&amp;ROW()&amp;"': De datum uit dienst mag niet vóór 1/01/"&amp;Datum_werkingsjaar&amp;" vallen.  ", ""), ""))</f>
        <v/>
      </c>
      <c r="AE98" s="191" t="str">
        <f t="shared" si="36"/>
        <v/>
      </c>
      <c r="AF98" s="191" t="str">
        <f t="shared" si="37"/>
        <v/>
      </c>
      <c r="AG98" s="191" t="str">
        <f t="shared" si="38"/>
        <v/>
      </c>
      <c r="AH98" s="194" t="str">
        <f t="shared" si="39"/>
        <v/>
      </c>
      <c r="AI98" s="191" t="str">
        <f>IF(K98&lt;&gt;1, IF(SUM(K98:$K$504)&lt;&gt;0, "| Laat geen witruimte tussen ingevulde rijen.", ""), "")</f>
        <v/>
      </c>
      <c r="AJ98" s="194" t="str">
        <f t="shared" si="40"/>
        <v/>
      </c>
      <c r="AL98" s="76" t="str">
        <f t="shared" si="41"/>
        <v/>
      </c>
    </row>
    <row r="99" spans="1:38" s="191" customFormat="1" ht="14.65" customHeight="1" x14ac:dyDescent="0.25">
      <c r="A99" s="149" t="str">
        <f t="shared" si="24"/>
        <v/>
      </c>
      <c r="B99" s="188" t="str">
        <f t="shared" si="25"/>
        <v/>
      </c>
      <c r="C99" s="214"/>
      <c r="D99" s="201"/>
      <c r="E99" s="200"/>
      <c r="F99" s="200"/>
      <c r="G99" s="201"/>
      <c r="H99" s="201"/>
      <c r="I99" s="189"/>
      <c r="J99" s="190" t="s">
        <v>84</v>
      </c>
      <c r="K99" s="191">
        <f t="shared" si="27"/>
        <v>0</v>
      </c>
      <c r="L99" s="192">
        <f t="shared" si="28"/>
        <v>0</v>
      </c>
      <c r="M99" s="191">
        <f t="shared" si="29"/>
        <v>0</v>
      </c>
      <c r="N99" s="191">
        <f t="shared" si="30"/>
        <v>0</v>
      </c>
      <c r="O99" s="191">
        <f t="shared" si="31"/>
        <v>0</v>
      </c>
      <c r="P99" s="191">
        <f t="shared" si="32"/>
        <v>0</v>
      </c>
      <c r="Q99" s="191">
        <f t="shared" si="33"/>
        <v>0</v>
      </c>
      <c r="R99" s="191">
        <f t="shared" si="34"/>
        <v>0</v>
      </c>
      <c r="S99" s="192"/>
      <c r="Z99" s="193"/>
      <c r="AA99" s="191" t="str">
        <f t="shared" si="26"/>
        <v/>
      </c>
      <c r="AB99" s="191" t="str">
        <f t="shared" si="35"/>
        <v/>
      </c>
      <c r="AC99" s="191" t="str" cm="1">
        <f t="array" ref="AC99">IF(F99&lt;&gt;"", IF(E99&gt;F99, "| Velden '"&amp;$AC$4&amp;ROW()&amp;"' en '"&amp;$AD$4&amp;ROW()&amp;"': De datum uit dienst mag niet voor de datum in dienst vallen.", ""), IF(E99&gt;Datum_werkingsjaar_einde, "| Veld '"&amp;$AC$4&amp;ROW()&amp;"': De datum in dienst mag niet na 31/12/"&amp;Datum_werkingsjaar&amp;" vallen.  ", ""))</f>
        <v/>
      </c>
      <c r="AD99" s="191" t="str" cm="1">
        <f t="array" ref="AD99">IF(E99&gt;F99, IF(F99&lt;&gt;"", "  ", ""), IF(F99&lt;&gt;"", IF(F99&lt;Datum_werkingsjaar_begin, "| Veld '"&amp;$AD$4&amp;ROW()&amp;"': De datum uit dienst mag niet vóór 1/01/"&amp;Datum_werkingsjaar&amp;" vallen.  ", ""), ""))</f>
        <v/>
      </c>
      <c r="AE99" s="191" t="str">
        <f t="shared" si="36"/>
        <v/>
      </c>
      <c r="AF99" s="191" t="str">
        <f t="shared" si="37"/>
        <v/>
      </c>
      <c r="AG99" s="191" t="str">
        <f t="shared" si="38"/>
        <v/>
      </c>
      <c r="AH99" s="194" t="str">
        <f t="shared" si="39"/>
        <v/>
      </c>
      <c r="AI99" s="191" t="str">
        <f>IF(K99&lt;&gt;1, IF(SUM(K99:$K$504)&lt;&gt;0, "| Laat geen witruimte tussen ingevulde rijen.", ""), "")</f>
        <v/>
      </c>
      <c r="AJ99" s="194" t="str">
        <f t="shared" si="40"/>
        <v/>
      </c>
      <c r="AL99" s="76" t="str">
        <f t="shared" si="41"/>
        <v/>
      </c>
    </row>
    <row r="100" spans="1:38" s="191" customFormat="1" ht="14.65" customHeight="1" x14ac:dyDescent="0.25">
      <c r="A100" s="149" t="str">
        <f t="shared" si="24"/>
        <v/>
      </c>
      <c r="B100" s="188" t="str">
        <f t="shared" si="25"/>
        <v/>
      </c>
      <c r="C100" s="214"/>
      <c r="D100" s="201"/>
      <c r="E100" s="200"/>
      <c r="F100" s="200"/>
      <c r="G100" s="201"/>
      <c r="H100" s="201"/>
      <c r="I100" s="189"/>
      <c r="J100" s="190" t="s">
        <v>84</v>
      </c>
      <c r="K100" s="191">
        <f t="shared" si="27"/>
        <v>0</v>
      </c>
      <c r="L100" s="192">
        <f t="shared" si="28"/>
        <v>0</v>
      </c>
      <c r="M100" s="191">
        <f t="shared" si="29"/>
        <v>0</v>
      </c>
      <c r="N100" s="191">
        <f t="shared" si="30"/>
        <v>0</v>
      </c>
      <c r="O100" s="191">
        <f t="shared" si="31"/>
        <v>0</v>
      </c>
      <c r="P100" s="191">
        <f t="shared" si="32"/>
        <v>0</v>
      </c>
      <c r="Q100" s="191">
        <f t="shared" si="33"/>
        <v>0</v>
      </c>
      <c r="R100" s="191">
        <f t="shared" si="34"/>
        <v>0</v>
      </c>
      <c r="S100" s="192"/>
      <c r="Z100" s="193"/>
      <c r="AA100" s="191" t="str">
        <f t="shared" si="26"/>
        <v/>
      </c>
      <c r="AB100" s="191" t="str">
        <f t="shared" si="35"/>
        <v/>
      </c>
      <c r="AC100" s="191" t="str" cm="1">
        <f t="array" ref="AC100">IF(F100&lt;&gt;"", IF(E100&gt;F100, "| Velden '"&amp;$AC$4&amp;ROW()&amp;"' en '"&amp;$AD$4&amp;ROW()&amp;"': De datum uit dienst mag niet voor de datum in dienst vallen.", ""), IF(E100&gt;Datum_werkingsjaar_einde, "| Veld '"&amp;$AC$4&amp;ROW()&amp;"': De datum in dienst mag niet na 31/12/"&amp;Datum_werkingsjaar&amp;" vallen.  ", ""))</f>
        <v/>
      </c>
      <c r="AD100" s="191" t="str" cm="1">
        <f t="array" ref="AD100">IF(E100&gt;F100, IF(F100&lt;&gt;"", "  ", ""), IF(F100&lt;&gt;"", IF(F100&lt;Datum_werkingsjaar_begin, "| Veld '"&amp;$AD$4&amp;ROW()&amp;"': De datum uit dienst mag niet vóór 1/01/"&amp;Datum_werkingsjaar&amp;" vallen.  ", ""), ""))</f>
        <v/>
      </c>
      <c r="AE100" s="191" t="str">
        <f t="shared" si="36"/>
        <v/>
      </c>
      <c r="AF100" s="191" t="str">
        <f t="shared" si="37"/>
        <v/>
      </c>
      <c r="AG100" s="191" t="str">
        <f t="shared" si="38"/>
        <v/>
      </c>
      <c r="AH100" s="194" t="str">
        <f t="shared" si="39"/>
        <v/>
      </c>
      <c r="AI100" s="191" t="str">
        <f>IF(K100&lt;&gt;1, IF(SUM(K100:$K$504)&lt;&gt;0, "| Laat geen witruimte tussen ingevulde rijen.", ""), "")</f>
        <v/>
      </c>
      <c r="AJ100" s="194" t="str">
        <f t="shared" si="40"/>
        <v/>
      </c>
      <c r="AL100" s="76" t="str">
        <f t="shared" si="41"/>
        <v/>
      </c>
    </row>
    <row r="101" spans="1:38" s="191" customFormat="1" ht="14.65" customHeight="1" x14ac:dyDescent="0.25">
      <c r="A101" s="149" t="str">
        <f t="shared" si="24"/>
        <v/>
      </c>
      <c r="B101" s="188" t="str">
        <f t="shared" si="25"/>
        <v/>
      </c>
      <c r="C101" s="214"/>
      <c r="D101" s="201"/>
      <c r="E101" s="200"/>
      <c r="F101" s="200"/>
      <c r="G101" s="201"/>
      <c r="H101" s="201"/>
      <c r="I101" s="189"/>
      <c r="J101" s="190" t="s">
        <v>84</v>
      </c>
      <c r="K101" s="191">
        <f t="shared" si="27"/>
        <v>0</v>
      </c>
      <c r="L101" s="192">
        <f t="shared" si="28"/>
        <v>0</v>
      </c>
      <c r="M101" s="191">
        <f t="shared" si="29"/>
        <v>0</v>
      </c>
      <c r="N101" s="191">
        <f t="shared" si="30"/>
        <v>0</v>
      </c>
      <c r="O101" s="191">
        <f t="shared" si="31"/>
        <v>0</v>
      </c>
      <c r="P101" s="191">
        <f t="shared" si="32"/>
        <v>0</v>
      </c>
      <c r="Q101" s="191">
        <f t="shared" si="33"/>
        <v>0</v>
      </c>
      <c r="R101" s="191">
        <f t="shared" si="34"/>
        <v>0</v>
      </c>
      <c r="S101" s="192"/>
      <c r="Z101" s="193"/>
      <c r="AA101" s="191" t="str">
        <f t="shared" si="26"/>
        <v/>
      </c>
      <c r="AB101" s="191" t="str">
        <f t="shared" si="35"/>
        <v/>
      </c>
      <c r="AC101" s="191" t="str" cm="1">
        <f t="array" ref="AC101">IF(F101&lt;&gt;"", IF(E101&gt;F101, "| Velden '"&amp;$AC$4&amp;ROW()&amp;"' en '"&amp;$AD$4&amp;ROW()&amp;"': De datum uit dienst mag niet voor de datum in dienst vallen.", ""), IF(E101&gt;Datum_werkingsjaar_einde, "| Veld '"&amp;$AC$4&amp;ROW()&amp;"': De datum in dienst mag niet na 31/12/"&amp;Datum_werkingsjaar&amp;" vallen.  ", ""))</f>
        <v/>
      </c>
      <c r="AD101" s="191" t="str" cm="1">
        <f t="array" ref="AD101">IF(E101&gt;F101, IF(F101&lt;&gt;"", "  ", ""), IF(F101&lt;&gt;"", IF(F101&lt;Datum_werkingsjaar_begin, "| Veld '"&amp;$AD$4&amp;ROW()&amp;"': De datum uit dienst mag niet vóór 1/01/"&amp;Datum_werkingsjaar&amp;" vallen.  ", ""), ""))</f>
        <v/>
      </c>
      <c r="AE101" s="191" t="str">
        <f t="shared" si="36"/>
        <v/>
      </c>
      <c r="AF101" s="191" t="str">
        <f t="shared" si="37"/>
        <v/>
      </c>
      <c r="AG101" s="191" t="str">
        <f t="shared" si="38"/>
        <v/>
      </c>
      <c r="AH101" s="194" t="str">
        <f t="shared" si="39"/>
        <v/>
      </c>
      <c r="AI101" s="191" t="str">
        <f>IF(K101&lt;&gt;1, IF(SUM(K101:$K$504)&lt;&gt;0, "| Laat geen witruimte tussen ingevulde rijen.", ""), "")</f>
        <v/>
      </c>
      <c r="AJ101" s="194" t="str">
        <f t="shared" si="40"/>
        <v/>
      </c>
      <c r="AL101" s="76" t="str">
        <f t="shared" si="41"/>
        <v/>
      </c>
    </row>
    <row r="102" spans="1:38" s="191" customFormat="1" ht="14.65" customHeight="1" x14ac:dyDescent="0.25">
      <c r="A102" s="149" t="str">
        <f t="shared" si="24"/>
        <v/>
      </c>
      <c r="B102" s="188" t="str">
        <f t="shared" si="25"/>
        <v/>
      </c>
      <c r="C102" s="214"/>
      <c r="D102" s="201"/>
      <c r="E102" s="200"/>
      <c r="F102" s="200"/>
      <c r="G102" s="201"/>
      <c r="H102" s="201"/>
      <c r="I102" s="189"/>
      <c r="J102" s="190" t="s">
        <v>84</v>
      </c>
      <c r="K102" s="191">
        <f t="shared" si="27"/>
        <v>0</v>
      </c>
      <c r="L102" s="192">
        <f t="shared" si="28"/>
        <v>0</v>
      </c>
      <c r="M102" s="191">
        <f t="shared" si="29"/>
        <v>0</v>
      </c>
      <c r="N102" s="191">
        <f t="shared" si="30"/>
        <v>0</v>
      </c>
      <c r="O102" s="191">
        <f t="shared" si="31"/>
        <v>0</v>
      </c>
      <c r="P102" s="191">
        <f t="shared" si="32"/>
        <v>0</v>
      </c>
      <c r="Q102" s="191">
        <f t="shared" si="33"/>
        <v>0</v>
      </c>
      <c r="R102" s="191">
        <f t="shared" si="34"/>
        <v>0</v>
      </c>
      <c r="S102" s="192"/>
      <c r="Z102" s="193"/>
      <c r="AA102" s="191" t="str">
        <f t="shared" si="26"/>
        <v/>
      </c>
      <c r="AB102" s="191" t="str">
        <f t="shared" si="35"/>
        <v/>
      </c>
      <c r="AC102" s="191" t="str" cm="1">
        <f t="array" ref="AC102">IF(F102&lt;&gt;"", IF(E102&gt;F102, "| Velden '"&amp;$AC$4&amp;ROW()&amp;"' en '"&amp;$AD$4&amp;ROW()&amp;"': De datum uit dienst mag niet voor de datum in dienst vallen.", ""), IF(E102&gt;Datum_werkingsjaar_einde, "| Veld '"&amp;$AC$4&amp;ROW()&amp;"': De datum in dienst mag niet na 31/12/"&amp;Datum_werkingsjaar&amp;" vallen.  ", ""))</f>
        <v/>
      </c>
      <c r="AD102" s="191" t="str" cm="1">
        <f t="array" ref="AD102">IF(E102&gt;F102, IF(F102&lt;&gt;"", "  ", ""), IF(F102&lt;&gt;"", IF(F102&lt;Datum_werkingsjaar_begin, "| Veld '"&amp;$AD$4&amp;ROW()&amp;"': De datum uit dienst mag niet vóór 1/01/"&amp;Datum_werkingsjaar&amp;" vallen.  ", ""), ""))</f>
        <v/>
      </c>
      <c r="AE102" s="191" t="str">
        <f t="shared" si="36"/>
        <v/>
      </c>
      <c r="AF102" s="191" t="str">
        <f t="shared" si="37"/>
        <v/>
      </c>
      <c r="AG102" s="191" t="str">
        <f t="shared" si="38"/>
        <v/>
      </c>
      <c r="AH102" s="194" t="str">
        <f t="shared" si="39"/>
        <v/>
      </c>
      <c r="AI102" s="191" t="str">
        <f>IF(K102&lt;&gt;1, IF(SUM(K102:$K$504)&lt;&gt;0, "| Laat geen witruimte tussen ingevulde rijen.", ""), "")</f>
        <v/>
      </c>
      <c r="AJ102" s="194" t="str">
        <f t="shared" si="40"/>
        <v/>
      </c>
      <c r="AL102" s="76" t="str">
        <f t="shared" si="41"/>
        <v/>
      </c>
    </row>
    <row r="103" spans="1:38" s="191" customFormat="1" ht="14.65" customHeight="1" x14ac:dyDescent="0.25">
      <c r="A103" s="149" t="str">
        <f t="shared" si="24"/>
        <v/>
      </c>
      <c r="B103" s="188" t="str">
        <f t="shared" si="25"/>
        <v/>
      </c>
      <c r="C103" s="214"/>
      <c r="D103" s="201"/>
      <c r="E103" s="200"/>
      <c r="F103" s="200"/>
      <c r="G103" s="201"/>
      <c r="H103" s="201"/>
      <c r="I103" s="189"/>
      <c r="J103" s="190" t="s">
        <v>84</v>
      </c>
      <c r="K103" s="191">
        <f t="shared" si="27"/>
        <v>0</v>
      </c>
      <c r="L103" s="192">
        <f t="shared" si="28"/>
        <v>0</v>
      </c>
      <c r="M103" s="191">
        <f t="shared" si="29"/>
        <v>0</v>
      </c>
      <c r="N103" s="191">
        <f t="shared" si="30"/>
        <v>0</v>
      </c>
      <c r="O103" s="191">
        <f t="shared" si="31"/>
        <v>0</v>
      </c>
      <c r="P103" s="191">
        <f t="shared" si="32"/>
        <v>0</v>
      </c>
      <c r="Q103" s="191">
        <f t="shared" si="33"/>
        <v>0</v>
      </c>
      <c r="R103" s="191">
        <f t="shared" si="34"/>
        <v>0</v>
      </c>
      <c r="S103" s="192"/>
      <c r="Z103" s="193"/>
      <c r="AA103" s="191" t="str">
        <f t="shared" si="26"/>
        <v/>
      </c>
      <c r="AB103" s="191" t="str">
        <f t="shared" si="35"/>
        <v/>
      </c>
      <c r="AC103" s="191" t="str" cm="1">
        <f t="array" ref="AC103">IF(F103&lt;&gt;"", IF(E103&gt;F103, "| Velden '"&amp;$AC$4&amp;ROW()&amp;"' en '"&amp;$AD$4&amp;ROW()&amp;"': De datum uit dienst mag niet voor de datum in dienst vallen.", ""), IF(E103&gt;Datum_werkingsjaar_einde, "| Veld '"&amp;$AC$4&amp;ROW()&amp;"': De datum in dienst mag niet na 31/12/"&amp;Datum_werkingsjaar&amp;" vallen.  ", ""))</f>
        <v/>
      </c>
      <c r="AD103" s="191" t="str" cm="1">
        <f t="array" ref="AD103">IF(E103&gt;F103, IF(F103&lt;&gt;"", "  ", ""), IF(F103&lt;&gt;"", IF(F103&lt;Datum_werkingsjaar_begin, "| Veld '"&amp;$AD$4&amp;ROW()&amp;"': De datum uit dienst mag niet vóór 1/01/"&amp;Datum_werkingsjaar&amp;" vallen.  ", ""), ""))</f>
        <v/>
      </c>
      <c r="AE103" s="191" t="str">
        <f t="shared" si="36"/>
        <v/>
      </c>
      <c r="AF103" s="191" t="str">
        <f t="shared" si="37"/>
        <v/>
      </c>
      <c r="AG103" s="191" t="str">
        <f t="shared" si="38"/>
        <v/>
      </c>
      <c r="AH103" s="194" t="str">
        <f t="shared" si="39"/>
        <v/>
      </c>
      <c r="AI103" s="191" t="str">
        <f>IF(K103&lt;&gt;1, IF(SUM(K103:$K$504)&lt;&gt;0, "| Laat geen witruimte tussen ingevulde rijen.", ""), "")</f>
        <v/>
      </c>
      <c r="AJ103" s="194" t="str">
        <f t="shared" si="40"/>
        <v/>
      </c>
      <c r="AL103" s="76" t="str">
        <f t="shared" si="41"/>
        <v/>
      </c>
    </row>
    <row r="104" spans="1:38" s="191" customFormat="1" ht="14.65" customHeight="1" x14ac:dyDescent="0.25">
      <c r="A104" s="149" t="str">
        <f t="shared" si="24"/>
        <v/>
      </c>
      <c r="B104" s="188" t="str">
        <f t="shared" si="25"/>
        <v/>
      </c>
      <c r="C104" s="214"/>
      <c r="D104" s="201"/>
      <c r="E104" s="200"/>
      <c r="F104" s="200"/>
      <c r="G104" s="201"/>
      <c r="H104" s="201"/>
      <c r="I104" s="189"/>
      <c r="J104" s="190" t="s">
        <v>84</v>
      </c>
      <c r="K104" s="191">
        <f t="shared" si="27"/>
        <v>0</v>
      </c>
      <c r="L104" s="192">
        <f t="shared" si="28"/>
        <v>0</v>
      </c>
      <c r="M104" s="191">
        <f t="shared" si="29"/>
        <v>0</v>
      </c>
      <c r="N104" s="191">
        <f t="shared" si="30"/>
        <v>0</v>
      </c>
      <c r="O104" s="191">
        <f t="shared" si="31"/>
        <v>0</v>
      </c>
      <c r="P104" s="191">
        <f t="shared" si="32"/>
        <v>0</v>
      </c>
      <c r="Q104" s="191">
        <f t="shared" si="33"/>
        <v>0</v>
      </c>
      <c r="R104" s="191">
        <f t="shared" si="34"/>
        <v>0</v>
      </c>
      <c r="S104" s="192"/>
      <c r="Z104" s="193"/>
      <c r="AA104" s="191" t="str">
        <f t="shared" si="26"/>
        <v/>
      </c>
      <c r="AB104" s="191" t="str">
        <f t="shared" si="35"/>
        <v/>
      </c>
      <c r="AC104" s="191" t="str" cm="1">
        <f t="array" ref="AC104">IF(F104&lt;&gt;"", IF(E104&gt;F104, "| Velden '"&amp;$AC$4&amp;ROW()&amp;"' en '"&amp;$AD$4&amp;ROW()&amp;"': De datum uit dienst mag niet voor de datum in dienst vallen.", ""), IF(E104&gt;Datum_werkingsjaar_einde, "| Veld '"&amp;$AC$4&amp;ROW()&amp;"': De datum in dienst mag niet na 31/12/"&amp;Datum_werkingsjaar&amp;" vallen.  ", ""))</f>
        <v/>
      </c>
      <c r="AD104" s="191" t="str" cm="1">
        <f t="array" ref="AD104">IF(E104&gt;F104, IF(F104&lt;&gt;"", "  ", ""), IF(F104&lt;&gt;"", IF(F104&lt;Datum_werkingsjaar_begin, "| Veld '"&amp;$AD$4&amp;ROW()&amp;"': De datum uit dienst mag niet vóór 1/01/"&amp;Datum_werkingsjaar&amp;" vallen.  ", ""), ""))</f>
        <v/>
      </c>
      <c r="AE104" s="191" t="str">
        <f t="shared" si="36"/>
        <v/>
      </c>
      <c r="AF104" s="191" t="str">
        <f t="shared" si="37"/>
        <v/>
      </c>
      <c r="AG104" s="191" t="str">
        <f t="shared" si="38"/>
        <v/>
      </c>
      <c r="AH104" s="194" t="str">
        <f t="shared" si="39"/>
        <v/>
      </c>
      <c r="AI104" s="191" t="str">
        <f>IF(K104&lt;&gt;1, IF(SUM(K104:$K$504)&lt;&gt;0, "| Laat geen witruimte tussen ingevulde rijen.", ""), "")</f>
        <v/>
      </c>
      <c r="AJ104" s="194" t="str">
        <f t="shared" si="40"/>
        <v/>
      </c>
      <c r="AL104" s="76" t="str">
        <f t="shared" si="41"/>
        <v/>
      </c>
    </row>
    <row r="105" spans="1:38" s="191" customFormat="1" ht="14.65" customHeight="1" x14ac:dyDescent="0.25">
      <c r="A105" s="149" t="str">
        <f t="shared" si="24"/>
        <v/>
      </c>
      <c r="B105" s="188" t="str">
        <f t="shared" si="25"/>
        <v/>
      </c>
      <c r="C105" s="214"/>
      <c r="D105" s="201"/>
      <c r="E105" s="200"/>
      <c r="F105" s="200"/>
      <c r="G105" s="201"/>
      <c r="H105" s="201"/>
      <c r="I105" s="189"/>
      <c r="J105" s="190" t="s">
        <v>84</v>
      </c>
      <c r="K105" s="191">
        <f t="shared" si="27"/>
        <v>0</v>
      </c>
      <c r="L105" s="192">
        <f t="shared" si="28"/>
        <v>0</v>
      </c>
      <c r="M105" s="191">
        <f t="shared" si="29"/>
        <v>0</v>
      </c>
      <c r="N105" s="191">
        <f t="shared" si="30"/>
        <v>0</v>
      </c>
      <c r="O105" s="191">
        <f t="shared" si="31"/>
        <v>0</v>
      </c>
      <c r="P105" s="191">
        <f t="shared" si="32"/>
        <v>0</v>
      </c>
      <c r="Q105" s="191">
        <f t="shared" si="33"/>
        <v>0</v>
      </c>
      <c r="R105" s="191">
        <f t="shared" si="34"/>
        <v>0</v>
      </c>
      <c r="S105" s="192"/>
      <c r="Z105" s="193"/>
      <c r="AA105" s="191" t="str">
        <f t="shared" si="26"/>
        <v/>
      </c>
      <c r="AB105" s="191" t="str">
        <f t="shared" si="35"/>
        <v/>
      </c>
      <c r="AC105" s="191" t="str" cm="1">
        <f t="array" ref="AC105">IF(F105&lt;&gt;"", IF(E105&gt;F105, "| Velden '"&amp;$AC$4&amp;ROW()&amp;"' en '"&amp;$AD$4&amp;ROW()&amp;"': De datum uit dienst mag niet voor de datum in dienst vallen.", ""), IF(E105&gt;Datum_werkingsjaar_einde, "| Veld '"&amp;$AC$4&amp;ROW()&amp;"': De datum in dienst mag niet na 31/12/"&amp;Datum_werkingsjaar&amp;" vallen.  ", ""))</f>
        <v/>
      </c>
      <c r="AD105" s="191" t="str" cm="1">
        <f t="array" ref="AD105">IF(E105&gt;F105, IF(F105&lt;&gt;"", "  ", ""), IF(F105&lt;&gt;"", IF(F105&lt;Datum_werkingsjaar_begin, "| Veld '"&amp;$AD$4&amp;ROW()&amp;"': De datum uit dienst mag niet vóór 1/01/"&amp;Datum_werkingsjaar&amp;" vallen.  ", ""), ""))</f>
        <v/>
      </c>
      <c r="AE105" s="191" t="str">
        <f t="shared" si="36"/>
        <v/>
      </c>
      <c r="AF105" s="191" t="str">
        <f t="shared" si="37"/>
        <v/>
      </c>
      <c r="AG105" s="191" t="str">
        <f t="shared" si="38"/>
        <v/>
      </c>
      <c r="AH105" s="194" t="str">
        <f t="shared" si="39"/>
        <v/>
      </c>
      <c r="AI105" s="191" t="str">
        <f>IF(K105&lt;&gt;1, IF(SUM(K105:$K$504)&lt;&gt;0, "| Laat geen witruimte tussen ingevulde rijen.", ""), "")</f>
        <v/>
      </c>
      <c r="AJ105" s="194" t="str">
        <f t="shared" si="40"/>
        <v/>
      </c>
      <c r="AL105" s="76" t="str">
        <f t="shared" si="41"/>
        <v/>
      </c>
    </row>
    <row r="106" spans="1:38" s="191" customFormat="1" ht="14.65" customHeight="1" x14ac:dyDescent="0.25">
      <c r="A106" s="149" t="str">
        <f t="shared" si="24"/>
        <v/>
      </c>
      <c r="B106" s="188" t="str">
        <f t="shared" si="25"/>
        <v/>
      </c>
      <c r="C106" s="214"/>
      <c r="D106" s="201"/>
      <c r="E106" s="200"/>
      <c r="F106" s="200"/>
      <c r="G106" s="201"/>
      <c r="H106" s="201"/>
      <c r="I106" s="189"/>
      <c r="J106" s="190" t="s">
        <v>84</v>
      </c>
      <c r="K106" s="191">
        <f t="shared" si="27"/>
        <v>0</v>
      </c>
      <c r="L106" s="192">
        <f t="shared" si="28"/>
        <v>0</v>
      </c>
      <c r="M106" s="191">
        <f t="shared" si="29"/>
        <v>0</v>
      </c>
      <c r="N106" s="191">
        <f t="shared" si="30"/>
        <v>0</v>
      </c>
      <c r="O106" s="191">
        <f t="shared" si="31"/>
        <v>0</v>
      </c>
      <c r="P106" s="191">
        <f t="shared" si="32"/>
        <v>0</v>
      </c>
      <c r="Q106" s="191">
        <f t="shared" si="33"/>
        <v>0</v>
      </c>
      <c r="R106" s="191">
        <f t="shared" si="34"/>
        <v>0</v>
      </c>
      <c r="S106" s="192"/>
      <c r="Z106" s="193"/>
      <c r="AA106" s="191" t="str">
        <f t="shared" si="26"/>
        <v/>
      </c>
      <c r="AB106" s="191" t="str">
        <f t="shared" si="35"/>
        <v/>
      </c>
      <c r="AC106" s="191" t="str" cm="1">
        <f t="array" ref="AC106">IF(F106&lt;&gt;"", IF(E106&gt;F106, "| Velden '"&amp;$AC$4&amp;ROW()&amp;"' en '"&amp;$AD$4&amp;ROW()&amp;"': De datum uit dienst mag niet voor de datum in dienst vallen.", ""), IF(E106&gt;Datum_werkingsjaar_einde, "| Veld '"&amp;$AC$4&amp;ROW()&amp;"': De datum in dienst mag niet na 31/12/"&amp;Datum_werkingsjaar&amp;" vallen.  ", ""))</f>
        <v/>
      </c>
      <c r="AD106" s="191" t="str" cm="1">
        <f t="array" ref="AD106">IF(E106&gt;F106, IF(F106&lt;&gt;"", "  ", ""), IF(F106&lt;&gt;"", IF(F106&lt;Datum_werkingsjaar_begin, "| Veld '"&amp;$AD$4&amp;ROW()&amp;"': De datum uit dienst mag niet vóór 1/01/"&amp;Datum_werkingsjaar&amp;" vallen.  ", ""), ""))</f>
        <v/>
      </c>
      <c r="AE106" s="191" t="str">
        <f t="shared" si="36"/>
        <v/>
      </c>
      <c r="AF106" s="191" t="str">
        <f t="shared" si="37"/>
        <v/>
      </c>
      <c r="AG106" s="191" t="str">
        <f t="shared" si="38"/>
        <v/>
      </c>
      <c r="AH106" s="194" t="str">
        <f t="shared" si="39"/>
        <v/>
      </c>
      <c r="AI106" s="191" t="str">
        <f>IF(K106&lt;&gt;1, IF(SUM(K106:$K$504)&lt;&gt;0, "| Laat geen witruimte tussen ingevulde rijen.", ""), "")</f>
        <v/>
      </c>
      <c r="AJ106" s="194" t="str">
        <f t="shared" si="40"/>
        <v/>
      </c>
      <c r="AL106" s="76" t="str">
        <f t="shared" si="41"/>
        <v/>
      </c>
    </row>
    <row r="107" spans="1:38" s="191" customFormat="1" ht="14.65" customHeight="1" x14ac:dyDescent="0.25">
      <c r="A107" s="149" t="str">
        <f t="shared" si="24"/>
        <v/>
      </c>
      <c r="B107" s="188" t="str">
        <f t="shared" si="25"/>
        <v/>
      </c>
      <c r="C107" s="214"/>
      <c r="D107" s="201"/>
      <c r="E107" s="200"/>
      <c r="F107" s="200"/>
      <c r="G107" s="201"/>
      <c r="H107" s="201"/>
      <c r="I107" s="189"/>
      <c r="J107" s="190" t="s">
        <v>84</v>
      </c>
      <c r="K107" s="191">
        <f t="shared" si="27"/>
        <v>0</v>
      </c>
      <c r="L107" s="192">
        <f t="shared" si="28"/>
        <v>0</v>
      </c>
      <c r="M107" s="191">
        <f t="shared" si="29"/>
        <v>0</v>
      </c>
      <c r="N107" s="191">
        <f t="shared" si="30"/>
        <v>0</v>
      </c>
      <c r="O107" s="191">
        <f t="shared" si="31"/>
        <v>0</v>
      </c>
      <c r="P107" s="191">
        <f t="shared" si="32"/>
        <v>0</v>
      </c>
      <c r="Q107" s="191">
        <f t="shared" si="33"/>
        <v>0</v>
      </c>
      <c r="R107" s="191">
        <f t="shared" si="34"/>
        <v>0</v>
      </c>
      <c r="S107" s="192"/>
      <c r="Z107" s="193"/>
      <c r="AA107" s="191" t="str">
        <f t="shared" si="26"/>
        <v/>
      </c>
      <c r="AB107" s="191" t="str">
        <f t="shared" si="35"/>
        <v/>
      </c>
      <c r="AC107" s="191" t="str" cm="1">
        <f t="array" ref="AC107">IF(F107&lt;&gt;"", IF(E107&gt;F107, "| Velden '"&amp;$AC$4&amp;ROW()&amp;"' en '"&amp;$AD$4&amp;ROW()&amp;"': De datum uit dienst mag niet voor de datum in dienst vallen.", ""), IF(E107&gt;Datum_werkingsjaar_einde, "| Veld '"&amp;$AC$4&amp;ROW()&amp;"': De datum in dienst mag niet na 31/12/"&amp;Datum_werkingsjaar&amp;" vallen.  ", ""))</f>
        <v/>
      </c>
      <c r="AD107" s="191" t="str" cm="1">
        <f t="array" ref="AD107">IF(E107&gt;F107, IF(F107&lt;&gt;"", "  ", ""), IF(F107&lt;&gt;"", IF(F107&lt;Datum_werkingsjaar_begin, "| Veld '"&amp;$AD$4&amp;ROW()&amp;"': De datum uit dienst mag niet vóór 1/01/"&amp;Datum_werkingsjaar&amp;" vallen.  ", ""), ""))</f>
        <v/>
      </c>
      <c r="AE107" s="191" t="str">
        <f t="shared" si="36"/>
        <v/>
      </c>
      <c r="AF107" s="191" t="str">
        <f t="shared" si="37"/>
        <v/>
      </c>
      <c r="AG107" s="191" t="str">
        <f t="shared" si="38"/>
        <v/>
      </c>
      <c r="AH107" s="194" t="str">
        <f t="shared" si="39"/>
        <v/>
      </c>
      <c r="AI107" s="191" t="str">
        <f>IF(K107&lt;&gt;1, IF(SUM(K107:$K$504)&lt;&gt;0, "| Laat geen witruimte tussen ingevulde rijen.", ""), "")</f>
        <v/>
      </c>
      <c r="AJ107" s="194" t="str">
        <f t="shared" si="40"/>
        <v/>
      </c>
      <c r="AL107" s="76" t="str">
        <f t="shared" si="41"/>
        <v/>
      </c>
    </row>
    <row r="108" spans="1:38" s="191" customFormat="1" ht="14.65" customHeight="1" x14ac:dyDescent="0.25">
      <c r="A108" s="149" t="str">
        <f t="shared" si="24"/>
        <v/>
      </c>
      <c r="B108" s="188" t="str">
        <f t="shared" si="25"/>
        <v/>
      </c>
      <c r="C108" s="214"/>
      <c r="D108" s="201"/>
      <c r="E108" s="200"/>
      <c r="F108" s="200"/>
      <c r="G108" s="201"/>
      <c r="H108" s="201"/>
      <c r="I108" s="189"/>
      <c r="J108" s="190" t="s">
        <v>84</v>
      </c>
      <c r="K108" s="191">
        <f t="shared" si="27"/>
        <v>0</v>
      </c>
      <c r="L108" s="192">
        <f t="shared" si="28"/>
        <v>0</v>
      </c>
      <c r="M108" s="191">
        <f t="shared" si="29"/>
        <v>0</v>
      </c>
      <c r="N108" s="191">
        <f t="shared" si="30"/>
        <v>0</v>
      </c>
      <c r="O108" s="191">
        <f t="shared" si="31"/>
        <v>0</v>
      </c>
      <c r="P108" s="191">
        <f t="shared" si="32"/>
        <v>0</v>
      </c>
      <c r="Q108" s="191">
        <f t="shared" si="33"/>
        <v>0</v>
      </c>
      <c r="R108" s="191">
        <f t="shared" si="34"/>
        <v>0</v>
      </c>
      <c r="S108" s="192"/>
      <c r="Z108" s="193"/>
      <c r="AA108" s="191" t="str">
        <f t="shared" si="26"/>
        <v/>
      </c>
      <c r="AB108" s="191" t="str">
        <f t="shared" si="35"/>
        <v/>
      </c>
      <c r="AC108" s="191" t="str" cm="1">
        <f t="array" ref="AC108">IF(F108&lt;&gt;"", IF(E108&gt;F108, "| Velden '"&amp;$AC$4&amp;ROW()&amp;"' en '"&amp;$AD$4&amp;ROW()&amp;"': De datum uit dienst mag niet voor de datum in dienst vallen.", ""), IF(E108&gt;Datum_werkingsjaar_einde, "| Veld '"&amp;$AC$4&amp;ROW()&amp;"': De datum in dienst mag niet na 31/12/"&amp;Datum_werkingsjaar&amp;" vallen.  ", ""))</f>
        <v/>
      </c>
      <c r="AD108" s="191" t="str" cm="1">
        <f t="array" ref="AD108">IF(E108&gt;F108, IF(F108&lt;&gt;"", "  ", ""), IF(F108&lt;&gt;"", IF(F108&lt;Datum_werkingsjaar_begin, "| Veld '"&amp;$AD$4&amp;ROW()&amp;"': De datum uit dienst mag niet vóór 1/01/"&amp;Datum_werkingsjaar&amp;" vallen.  ", ""), ""))</f>
        <v/>
      </c>
      <c r="AE108" s="191" t="str">
        <f t="shared" si="36"/>
        <v/>
      </c>
      <c r="AF108" s="191" t="str">
        <f t="shared" si="37"/>
        <v/>
      </c>
      <c r="AG108" s="191" t="str">
        <f t="shared" si="38"/>
        <v/>
      </c>
      <c r="AH108" s="194" t="str">
        <f t="shared" si="39"/>
        <v/>
      </c>
      <c r="AI108" s="191" t="str">
        <f>IF(K108&lt;&gt;1, IF(SUM(K108:$K$504)&lt;&gt;0, "| Laat geen witruimte tussen ingevulde rijen.", ""), "")</f>
        <v/>
      </c>
      <c r="AJ108" s="194" t="str">
        <f t="shared" si="40"/>
        <v/>
      </c>
      <c r="AL108" s="76" t="str">
        <f t="shared" si="41"/>
        <v/>
      </c>
    </row>
    <row r="109" spans="1:38" s="191" customFormat="1" ht="14.65" customHeight="1" x14ac:dyDescent="0.25">
      <c r="A109" s="149" t="str">
        <f t="shared" si="24"/>
        <v/>
      </c>
      <c r="B109" s="188" t="str">
        <f t="shared" si="25"/>
        <v/>
      </c>
      <c r="C109" s="214"/>
      <c r="D109" s="201"/>
      <c r="E109" s="200"/>
      <c r="F109" s="200"/>
      <c r="G109" s="201"/>
      <c r="H109" s="201"/>
      <c r="I109" s="189"/>
      <c r="J109" s="190" t="s">
        <v>84</v>
      </c>
      <c r="K109" s="191">
        <f t="shared" si="27"/>
        <v>0</v>
      </c>
      <c r="L109" s="192">
        <f t="shared" si="28"/>
        <v>0</v>
      </c>
      <c r="M109" s="191">
        <f t="shared" si="29"/>
        <v>0</v>
      </c>
      <c r="N109" s="191">
        <f t="shared" si="30"/>
        <v>0</v>
      </c>
      <c r="O109" s="191">
        <f t="shared" si="31"/>
        <v>0</v>
      </c>
      <c r="P109" s="191">
        <f t="shared" si="32"/>
        <v>0</v>
      </c>
      <c r="Q109" s="191">
        <f t="shared" si="33"/>
        <v>0</v>
      </c>
      <c r="R109" s="191">
        <f t="shared" si="34"/>
        <v>0</v>
      </c>
      <c r="S109" s="192"/>
      <c r="Z109" s="193"/>
      <c r="AA109" s="191" t="str">
        <f t="shared" si="26"/>
        <v/>
      </c>
      <c r="AB109" s="191" t="str">
        <f t="shared" si="35"/>
        <v/>
      </c>
      <c r="AC109" s="191" t="str" cm="1">
        <f t="array" ref="AC109">IF(F109&lt;&gt;"", IF(E109&gt;F109, "| Velden '"&amp;$AC$4&amp;ROW()&amp;"' en '"&amp;$AD$4&amp;ROW()&amp;"': De datum uit dienst mag niet voor de datum in dienst vallen.", ""), IF(E109&gt;Datum_werkingsjaar_einde, "| Veld '"&amp;$AC$4&amp;ROW()&amp;"': De datum in dienst mag niet na 31/12/"&amp;Datum_werkingsjaar&amp;" vallen.  ", ""))</f>
        <v/>
      </c>
      <c r="AD109" s="191" t="str" cm="1">
        <f t="array" ref="AD109">IF(E109&gt;F109, IF(F109&lt;&gt;"", "  ", ""), IF(F109&lt;&gt;"", IF(F109&lt;Datum_werkingsjaar_begin, "| Veld '"&amp;$AD$4&amp;ROW()&amp;"': De datum uit dienst mag niet vóór 1/01/"&amp;Datum_werkingsjaar&amp;" vallen.  ", ""), ""))</f>
        <v/>
      </c>
      <c r="AE109" s="191" t="str">
        <f t="shared" si="36"/>
        <v/>
      </c>
      <c r="AF109" s="191" t="str">
        <f t="shared" si="37"/>
        <v/>
      </c>
      <c r="AG109" s="191" t="str">
        <f t="shared" si="38"/>
        <v/>
      </c>
      <c r="AH109" s="194" t="str">
        <f t="shared" si="39"/>
        <v/>
      </c>
      <c r="AI109" s="191" t="str">
        <f>IF(K109&lt;&gt;1, IF(SUM(K109:$K$504)&lt;&gt;0, "| Laat geen witruimte tussen ingevulde rijen.", ""), "")</f>
        <v/>
      </c>
      <c r="AJ109" s="194" t="str">
        <f t="shared" si="40"/>
        <v/>
      </c>
      <c r="AL109" s="76" t="str">
        <f t="shared" si="41"/>
        <v/>
      </c>
    </row>
    <row r="110" spans="1:38" s="191" customFormat="1" ht="14.65" customHeight="1" x14ac:dyDescent="0.25">
      <c r="A110" s="149" t="str">
        <f t="shared" si="24"/>
        <v/>
      </c>
      <c r="B110" s="188" t="str">
        <f t="shared" si="25"/>
        <v/>
      </c>
      <c r="C110" s="214"/>
      <c r="D110" s="201"/>
      <c r="E110" s="200"/>
      <c r="F110" s="200"/>
      <c r="G110" s="201"/>
      <c r="H110" s="201"/>
      <c r="I110" s="189"/>
      <c r="J110" s="190" t="s">
        <v>84</v>
      </c>
      <c r="K110" s="191">
        <f t="shared" si="27"/>
        <v>0</v>
      </c>
      <c r="L110" s="192">
        <f t="shared" si="28"/>
        <v>0</v>
      </c>
      <c r="M110" s="191">
        <f t="shared" si="29"/>
        <v>0</v>
      </c>
      <c r="N110" s="191">
        <f t="shared" si="30"/>
        <v>0</v>
      </c>
      <c r="O110" s="191">
        <f t="shared" si="31"/>
        <v>0</v>
      </c>
      <c r="P110" s="191">
        <f t="shared" si="32"/>
        <v>0</v>
      </c>
      <c r="Q110" s="191">
        <f t="shared" si="33"/>
        <v>0</v>
      </c>
      <c r="R110" s="191">
        <f t="shared" si="34"/>
        <v>0</v>
      </c>
      <c r="S110" s="192"/>
      <c r="Z110" s="193"/>
      <c r="AA110" s="191" t="str">
        <f t="shared" si="26"/>
        <v/>
      </c>
      <c r="AB110" s="191" t="str">
        <f t="shared" si="35"/>
        <v/>
      </c>
      <c r="AC110" s="191" t="str" cm="1">
        <f t="array" ref="AC110">IF(F110&lt;&gt;"", IF(E110&gt;F110, "| Velden '"&amp;$AC$4&amp;ROW()&amp;"' en '"&amp;$AD$4&amp;ROW()&amp;"': De datum uit dienst mag niet voor de datum in dienst vallen.", ""), IF(E110&gt;Datum_werkingsjaar_einde, "| Veld '"&amp;$AC$4&amp;ROW()&amp;"': De datum in dienst mag niet na 31/12/"&amp;Datum_werkingsjaar&amp;" vallen.  ", ""))</f>
        <v/>
      </c>
      <c r="AD110" s="191" t="str" cm="1">
        <f t="array" ref="AD110">IF(E110&gt;F110, IF(F110&lt;&gt;"", "  ", ""), IF(F110&lt;&gt;"", IF(F110&lt;Datum_werkingsjaar_begin, "| Veld '"&amp;$AD$4&amp;ROW()&amp;"': De datum uit dienst mag niet vóór 1/01/"&amp;Datum_werkingsjaar&amp;" vallen.  ", ""), ""))</f>
        <v/>
      </c>
      <c r="AE110" s="191" t="str">
        <f t="shared" si="36"/>
        <v/>
      </c>
      <c r="AF110" s="191" t="str">
        <f t="shared" si="37"/>
        <v/>
      </c>
      <c r="AG110" s="191" t="str">
        <f t="shared" si="38"/>
        <v/>
      </c>
      <c r="AH110" s="194" t="str">
        <f t="shared" si="39"/>
        <v/>
      </c>
      <c r="AI110" s="191" t="str">
        <f>IF(K110&lt;&gt;1, IF(SUM(K110:$K$504)&lt;&gt;0, "| Laat geen witruimte tussen ingevulde rijen.", ""), "")</f>
        <v/>
      </c>
      <c r="AJ110" s="194" t="str">
        <f t="shared" si="40"/>
        <v/>
      </c>
      <c r="AL110" s="76" t="str">
        <f t="shared" si="41"/>
        <v/>
      </c>
    </row>
    <row r="111" spans="1:38" s="191" customFormat="1" ht="14.65" customHeight="1" x14ac:dyDescent="0.25">
      <c r="A111" s="149" t="str">
        <f t="shared" si="24"/>
        <v/>
      </c>
      <c r="B111" s="188" t="str">
        <f t="shared" si="25"/>
        <v/>
      </c>
      <c r="C111" s="214"/>
      <c r="D111" s="201"/>
      <c r="E111" s="200"/>
      <c r="F111" s="200"/>
      <c r="G111" s="201"/>
      <c r="H111" s="201"/>
      <c r="I111" s="189"/>
      <c r="J111" s="190" t="s">
        <v>84</v>
      </c>
      <c r="K111" s="191">
        <f t="shared" si="27"/>
        <v>0</v>
      </c>
      <c r="L111" s="192">
        <f t="shared" si="28"/>
        <v>0</v>
      </c>
      <c r="M111" s="191">
        <f t="shared" si="29"/>
        <v>0</v>
      </c>
      <c r="N111" s="191">
        <f t="shared" si="30"/>
        <v>0</v>
      </c>
      <c r="O111" s="191">
        <f t="shared" si="31"/>
        <v>0</v>
      </c>
      <c r="P111" s="191">
        <f t="shared" si="32"/>
        <v>0</v>
      </c>
      <c r="Q111" s="191">
        <f t="shared" si="33"/>
        <v>0</v>
      </c>
      <c r="R111" s="191">
        <f t="shared" si="34"/>
        <v>0</v>
      </c>
      <c r="S111" s="192"/>
      <c r="Z111" s="193"/>
      <c r="AA111" s="191" t="str">
        <f t="shared" si="26"/>
        <v/>
      </c>
      <c r="AB111" s="191" t="str">
        <f t="shared" si="35"/>
        <v/>
      </c>
      <c r="AC111" s="191" t="str" cm="1">
        <f t="array" ref="AC111">IF(F111&lt;&gt;"", IF(E111&gt;F111, "| Velden '"&amp;$AC$4&amp;ROW()&amp;"' en '"&amp;$AD$4&amp;ROW()&amp;"': De datum uit dienst mag niet voor de datum in dienst vallen.", ""), IF(E111&gt;Datum_werkingsjaar_einde, "| Veld '"&amp;$AC$4&amp;ROW()&amp;"': De datum in dienst mag niet na 31/12/"&amp;Datum_werkingsjaar&amp;" vallen.  ", ""))</f>
        <v/>
      </c>
      <c r="AD111" s="191" t="str" cm="1">
        <f t="array" ref="AD111">IF(E111&gt;F111, IF(F111&lt;&gt;"", "  ", ""), IF(F111&lt;&gt;"", IF(F111&lt;Datum_werkingsjaar_begin, "| Veld '"&amp;$AD$4&amp;ROW()&amp;"': De datum uit dienst mag niet vóór 1/01/"&amp;Datum_werkingsjaar&amp;" vallen.  ", ""), ""))</f>
        <v/>
      </c>
      <c r="AE111" s="191" t="str">
        <f t="shared" si="36"/>
        <v/>
      </c>
      <c r="AF111" s="191" t="str">
        <f t="shared" si="37"/>
        <v/>
      </c>
      <c r="AG111" s="191" t="str">
        <f t="shared" si="38"/>
        <v/>
      </c>
      <c r="AH111" s="194" t="str">
        <f t="shared" si="39"/>
        <v/>
      </c>
      <c r="AI111" s="191" t="str">
        <f>IF(K111&lt;&gt;1, IF(SUM(K111:$K$504)&lt;&gt;0, "| Laat geen witruimte tussen ingevulde rijen.", ""), "")</f>
        <v/>
      </c>
      <c r="AJ111" s="194" t="str">
        <f t="shared" si="40"/>
        <v/>
      </c>
      <c r="AL111" s="76" t="str">
        <f t="shared" si="41"/>
        <v/>
      </c>
    </row>
    <row r="112" spans="1:38" s="191" customFormat="1" ht="14.65" customHeight="1" x14ac:dyDescent="0.25">
      <c r="A112" s="149" t="str">
        <f t="shared" si="24"/>
        <v/>
      </c>
      <c r="B112" s="188" t="str">
        <f t="shared" si="25"/>
        <v/>
      </c>
      <c r="C112" s="214"/>
      <c r="D112" s="201"/>
      <c r="E112" s="200"/>
      <c r="F112" s="200"/>
      <c r="G112" s="201"/>
      <c r="H112" s="201"/>
      <c r="I112" s="189"/>
      <c r="J112" s="190" t="s">
        <v>84</v>
      </c>
      <c r="K112" s="191">
        <f t="shared" si="27"/>
        <v>0</v>
      </c>
      <c r="L112" s="192">
        <f t="shared" si="28"/>
        <v>0</v>
      </c>
      <c r="M112" s="191">
        <f t="shared" si="29"/>
        <v>0</v>
      </c>
      <c r="N112" s="191">
        <f t="shared" si="30"/>
        <v>0</v>
      </c>
      <c r="O112" s="191">
        <f t="shared" si="31"/>
        <v>0</v>
      </c>
      <c r="P112" s="191">
        <f t="shared" si="32"/>
        <v>0</v>
      </c>
      <c r="Q112" s="191">
        <f t="shared" si="33"/>
        <v>0</v>
      </c>
      <c r="R112" s="191">
        <f t="shared" si="34"/>
        <v>0</v>
      </c>
      <c r="S112" s="192"/>
      <c r="Z112" s="193"/>
      <c r="AA112" s="191" t="str">
        <f t="shared" si="26"/>
        <v/>
      </c>
      <c r="AB112" s="191" t="str">
        <f t="shared" si="35"/>
        <v/>
      </c>
      <c r="AC112" s="191" t="str" cm="1">
        <f t="array" ref="AC112">IF(F112&lt;&gt;"", IF(E112&gt;F112, "| Velden '"&amp;$AC$4&amp;ROW()&amp;"' en '"&amp;$AD$4&amp;ROW()&amp;"': De datum uit dienst mag niet voor de datum in dienst vallen.", ""), IF(E112&gt;Datum_werkingsjaar_einde, "| Veld '"&amp;$AC$4&amp;ROW()&amp;"': De datum in dienst mag niet na 31/12/"&amp;Datum_werkingsjaar&amp;" vallen.  ", ""))</f>
        <v/>
      </c>
      <c r="AD112" s="191" t="str" cm="1">
        <f t="array" ref="AD112">IF(E112&gt;F112, IF(F112&lt;&gt;"", "  ", ""), IF(F112&lt;&gt;"", IF(F112&lt;Datum_werkingsjaar_begin, "| Veld '"&amp;$AD$4&amp;ROW()&amp;"': De datum uit dienst mag niet vóór 1/01/"&amp;Datum_werkingsjaar&amp;" vallen.  ", ""), ""))</f>
        <v/>
      </c>
      <c r="AE112" s="191" t="str">
        <f t="shared" si="36"/>
        <v/>
      </c>
      <c r="AF112" s="191" t="str">
        <f t="shared" si="37"/>
        <v/>
      </c>
      <c r="AG112" s="191" t="str">
        <f t="shared" si="38"/>
        <v/>
      </c>
      <c r="AH112" s="194" t="str">
        <f t="shared" si="39"/>
        <v/>
      </c>
      <c r="AI112" s="191" t="str">
        <f>IF(K112&lt;&gt;1, IF(SUM(K112:$K$504)&lt;&gt;0, "| Laat geen witruimte tussen ingevulde rijen.", ""), "")</f>
        <v/>
      </c>
      <c r="AJ112" s="194" t="str">
        <f t="shared" si="40"/>
        <v/>
      </c>
      <c r="AL112" s="76" t="str">
        <f t="shared" si="41"/>
        <v/>
      </c>
    </row>
    <row r="113" spans="1:38" s="191" customFormat="1" ht="14.65" customHeight="1" x14ac:dyDescent="0.25">
      <c r="A113" s="149" t="str">
        <f t="shared" si="24"/>
        <v/>
      </c>
      <c r="B113" s="188" t="str">
        <f t="shared" si="25"/>
        <v/>
      </c>
      <c r="C113" s="214"/>
      <c r="D113" s="201"/>
      <c r="E113" s="200"/>
      <c r="F113" s="200"/>
      <c r="G113" s="201"/>
      <c r="H113" s="201"/>
      <c r="I113" s="189"/>
      <c r="J113" s="190" t="s">
        <v>84</v>
      </c>
      <c r="K113" s="191">
        <f t="shared" si="27"/>
        <v>0</v>
      </c>
      <c r="L113" s="192">
        <f t="shared" si="28"/>
        <v>0</v>
      </c>
      <c r="M113" s="191">
        <f t="shared" si="29"/>
        <v>0</v>
      </c>
      <c r="N113" s="191">
        <f t="shared" si="30"/>
        <v>0</v>
      </c>
      <c r="O113" s="191">
        <f t="shared" si="31"/>
        <v>0</v>
      </c>
      <c r="P113" s="191">
        <f t="shared" si="32"/>
        <v>0</v>
      </c>
      <c r="Q113" s="191">
        <f t="shared" si="33"/>
        <v>0</v>
      </c>
      <c r="R113" s="191">
        <f t="shared" si="34"/>
        <v>0</v>
      </c>
      <c r="S113" s="192"/>
      <c r="Z113" s="193"/>
      <c r="AA113" s="191" t="str">
        <f t="shared" si="26"/>
        <v/>
      </c>
      <c r="AB113" s="191" t="str">
        <f t="shared" si="35"/>
        <v/>
      </c>
      <c r="AC113" s="191" t="str" cm="1">
        <f t="array" ref="AC113">IF(F113&lt;&gt;"", IF(E113&gt;F113, "| Velden '"&amp;$AC$4&amp;ROW()&amp;"' en '"&amp;$AD$4&amp;ROW()&amp;"': De datum uit dienst mag niet voor de datum in dienst vallen.", ""), IF(E113&gt;Datum_werkingsjaar_einde, "| Veld '"&amp;$AC$4&amp;ROW()&amp;"': De datum in dienst mag niet na 31/12/"&amp;Datum_werkingsjaar&amp;" vallen.  ", ""))</f>
        <v/>
      </c>
      <c r="AD113" s="191" t="str" cm="1">
        <f t="array" ref="AD113">IF(E113&gt;F113, IF(F113&lt;&gt;"", "  ", ""), IF(F113&lt;&gt;"", IF(F113&lt;Datum_werkingsjaar_begin, "| Veld '"&amp;$AD$4&amp;ROW()&amp;"': De datum uit dienst mag niet vóór 1/01/"&amp;Datum_werkingsjaar&amp;" vallen.  ", ""), ""))</f>
        <v/>
      </c>
      <c r="AE113" s="191" t="str">
        <f t="shared" si="36"/>
        <v/>
      </c>
      <c r="AF113" s="191" t="str">
        <f t="shared" si="37"/>
        <v/>
      </c>
      <c r="AG113" s="191" t="str">
        <f t="shared" si="38"/>
        <v/>
      </c>
      <c r="AH113" s="194" t="str">
        <f t="shared" si="39"/>
        <v/>
      </c>
      <c r="AI113" s="191" t="str">
        <f>IF(K113&lt;&gt;1, IF(SUM(K113:$K$504)&lt;&gt;0, "| Laat geen witruimte tussen ingevulde rijen.", ""), "")</f>
        <v/>
      </c>
      <c r="AJ113" s="194" t="str">
        <f t="shared" si="40"/>
        <v/>
      </c>
      <c r="AL113" s="76" t="str">
        <f t="shared" si="41"/>
        <v/>
      </c>
    </row>
    <row r="114" spans="1:38" s="191" customFormat="1" ht="14.65" customHeight="1" x14ac:dyDescent="0.25">
      <c r="A114" s="149" t="str">
        <f t="shared" si="24"/>
        <v/>
      </c>
      <c r="B114" s="188" t="str">
        <f t="shared" si="25"/>
        <v/>
      </c>
      <c r="C114" s="214"/>
      <c r="D114" s="201"/>
      <c r="E114" s="200"/>
      <c r="F114" s="200"/>
      <c r="G114" s="201"/>
      <c r="H114" s="201"/>
      <c r="I114" s="189"/>
      <c r="J114" s="190" t="s">
        <v>84</v>
      </c>
      <c r="K114" s="191">
        <f t="shared" si="27"/>
        <v>0</v>
      </c>
      <c r="L114" s="192">
        <f t="shared" si="28"/>
        <v>0</v>
      </c>
      <c r="M114" s="191">
        <f t="shared" si="29"/>
        <v>0</v>
      </c>
      <c r="N114" s="191">
        <f t="shared" si="30"/>
        <v>0</v>
      </c>
      <c r="O114" s="191">
        <f t="shared" si="31"/>
        <v>0</v>
      </c>
      <c r="P114" s="191">
        <f t="shared" si="32"/>
        <v>0</v>
      </c>
      <c r="Q114" s="191">
        <f t="shared" si="33"/>
        <v>0</v>
      </c>
      <c r="R114" s="191">
        <f t="shared" si="34"/>
        <v>0</v>
      </c>
      <c r="S114" s="192"/>
      <c r="Z114" s="193"/>
      <c r="AA114" s="191" t="str">
        <f t="shared" si="26"/>
        <v/>
      </c>
      <c r="AB114" s="191" t="str">
        <f t="shared" si="35"/>
        <v/>
      </c>
      <c r="AC114" s="191" t="str" cm="1">
        <f t="array" ref="AC114">IF(F114&lt;&gt;"", IF(E114&gt;F114, "| Velden '"&amp;$AC$4&amp;ROW()&amp;"' en '"&amp;$AD$4&amp;ROW()&amp;"': De datum uit dienst mag niet voor de datum in dienst vallen.", ""), IF(E114&gt;Datum_werkingsjaar_einde, "| Veld '"&amp;$AC$4&amp;ROW()&amp;"': De datum in dienst mag niet na 31/12/"&amp;Datum_werkingsjaar&amp;" vallen.  ", ""))</f>
        <v/>
      </c>
      <c r="AD114" s="191" t="str" cm="1">
        <f t="array" ref="AD114">IF(E114&gt;F114, IF(F114&lt;&gt;"", "  ", ""), IF(F114&lt;&gt;"", IF(F114&lt;Datum_werkingsjaar_begin, "| Veld '"&amp;$AD$4&amp;ROW()&amp;"': De datum uit dienst mag niet vóór 1/01/"&amp;Datum_werkingsjaar&amp;" vallen.  ", ""), ""))</f>
        <v/>
      </c>
      <c r="AE114" s="191" t="str">
        <f t="shared" si="36"/>
        <v/>
      </c>
      <c r="AF114" s="191" t="str">
        <f t="shared" si="37"/>
        <v/>
      </c>
      <c r="AG114" s="191" t="str">
        <f t="shared" si="38"/>
        <v/>
      </c>
      <c r="AH114" s="194" t="str">
        <f t="shared" si="39"/>
        <v/>
      </c>
      <c r="AI114" s="191" t="str">
        <f>IF(K114&lt;&gt;1, IF(SUM(K114:$K$504)&lt;&gt;0, "| Laat geen witruimte tussen ingevulde rijen.", ""), "")</f>
        <v/>
      </c>
      <c r="AJ114" s="194" t="str">
        <f t="shared" si="40"/>
        <v/>
      </c>
      <c r="AL114" s="76" t="str">
        <f t="shared" si="41"/>
        <v/>
      </c>
    </row>
    <row r="115" spans="1:38" s="191" customFormat="1" ht="14.65" customHeight="1" x14ac:dyDescent="0.25">
      <c r="A115" s="149" t="str">
        <f t="shared" si="24"/>
        <v/>
      </c>
      <c r="B115" s="188" t="str">
        <f t="shared" si="25"/>
        <v/>
      </c>
      <c r="C115" s="214"/>
      <c r="D115" s="201"/>
      <c r="E115" s="200"/>
      <c r="F115" s="200"/>
      <c r="G115" s="201"/>
      <c r="H115" s="201"/>
      <c r="I115" s="189"/>
      <c r="J115" s="190" t="s">
        <v>84</v>
      </c>
      <c r="K115" s="191">
        <f t="shared" si="27"/>
        <v>0</v>
      </c>
      <c r="L115" s="192">
        <f t="shared" si="28"/>
        <v>0</v>
      </c>
      <c r="M115" s="191">
        <f t="shared" si="29"/>
        <v>0</v>
      </c>
      <c r="N115" s="191">
        <f t="shared" si="30"/>
        <v>0</v>
      </c>
      <c r="O115" s="191">
        <f t="shared" si="31"/>
        <v>0</v>
      </c>
      <c r="P115" s="191">
        <f t="shared" si="32"/>
        <v>0</v>
      </c>
      <c r="Q115" s="191">
        <f t="shared" si="33"/>
        <v>0</v>
      </c>
      <c r="R115" s="191">
        <f t="shared" si="34"/>
        <v>0</v>
      </c>
      <c r="S115" s="192"/>
      <c r="Z115" s="193"/>
      <c r="AA115" s="191" t="str">
        <f t="shared" si="26"/>
        <v/>
      </c>
      <c r="AB115" s="191" t="str">
        <f t="shared" si="35"/>
        <v/>
      </c>
      <c r="AC115" s="191" t="str" cm="1">
        <f t="array" ref="AC115">IF(F115&lt;&gt;"", IF(E115&gt;F115, "| Velden '"&amp;$AC$4&amp;ROW()&amp;"' en '"&amp;$AD$4&amp;ROW()&amp;"': De datum uit dienst mag niet voor de datum in dienst vallen.", ""), IF(E115&gt;Datum_werkingsjaar_einde, "| Veld '"&amp;$AC$4&amp;ROW()&amp;"': De datum in dienst mag niet na 31/12/"&amp;Datum_werkingsjaar&amp;" vallen.  ", ""))</f>
        <v/>
      </c>
      <c r="AD115" s="191" t="str" cm="1">
        <f t="array" ref="AD115">IF(E115&gt;F115, IF(F115&lt;&gt;"", "  ", ""), IF(F115&lt;&gt;"", IF(F115&lt;Datum_werkingsjaar_begin, "| Veld '"&amp;$AD$4&amp;ROW()&amp;"': De datum uit dienst mag niet vóór 1/01/"&amp;Datum_werkingsjaar&amp;" vallen.  ", ""), ""))</f>
        <v/>
      </c>
      <c r="AE115" s="191" t="str">
        <f t="shared" si="36"/>
        <v/>
      </c>
      <c r="AF115" s="191" t="str">
        <f t="shared" si="37"/>
        <v/>
      </c>
      <c r="AG115" s="191" t="str">
        <f t="shared" si="38"/>
        <v/>
      </c>
      <c r="AH115" s="194" t="str">
        <f t="shared" si="39"/>
        <v/>
      </c>
      <c r="AI115" s="191" t="str">
        <f>IF(K115&lt;&gt;1, IF(SUM(K115:$K$504)&lt;&gt;0, "| Laat geen witruimte tussen ingevulde rijen.", ""), "")</f>
        <v/>
      </c>
      <c r="AJ115" s="194" t="str">
        <f t="shared" si="40"/>
        <v/>
      </c>
      <c r="AL115" s="76" t="str">
        <f t="shared" si="41"/>
        <v/>
      </c>
    </row>
    <row r="116" spans="1:38" s="191" customFormat="1" ht="14.65" customHeight="1" x14ac:dyDescent="0.25">
      <c r="A116" s="149" t="str">
        <f t="shared" si="24"/>
        <v/>
      </c>
      <c r="B116" s="188" t="str">
        <f t="shared" si="25"/>
        <v/>
      </c>
      <c r="C116" s="214"/>
      <c r="D116" s="201"/>
      <c r="E116" s="200"/>
      <c r="F116" s="200"/>
      <c r="G116" s="201"/>
      <c r="H116" s="201"/>
      <c r="I116" s="189"/>
      <c r="J116" s="190" t="s">
        <v>84</v>
      </c>
      <c r="K116" s="191">
        <f t="shared" si="27"/>
        <v>0</v>
      </c>
      <c r="L116" s="192">
        <f t="shared" si="28"/>
        <v>0</v>
      </c>
      <c r="M116" s="191">
        <f t="shared" si="29"/>
        <v>0</v>
      </c>
      <c r="N116" s="191">
        <f t="shared" si="30"/>
        <v>0</v>
      </c>
      <c r="O116" s="191">
        <f t="shared" si="31"/>
        <v>0</v>
      </c>
      <c r="P116" s="191">
        <f t="shared" si="32"/>
        <v>0</v>
      </c>
      <c r="Q116" s="191">
        <f t="shared" si="33"/>
        <v>0</v>
      </c>
      <c r="R116" s="191">
        <f t="shared" si="34"/>
        <v>0</v>
      </c>
      <c r="S116" s="192"/>
      <c r="Z116" s="193"/>
      <c r="AA116" s="191" t="str">
        <f t="shared" si="26"/>
        <v/>
      </c>
      <c r="AB116" s="191" t="str">
        <f t="shared" si="35"/>
        <v/>
      </c>
      <c r="AC116" s="191" t="str" cm="1">
        <f t="array" ref="AC116">IF(F116&lt;&gt;"", IF(E116&gt;F116, "| Velden '"&amp;$AC$4&amp;ROW()&amp;"' en '"&amp;$AD$4&amp;ROW()&amp;"': De datum uit dienst mag niet voor de datum in dienst vallen.", ""), IF(E116&gt;Datum_werkingsjaar_einde, "| Veld '"&amp;$AC$4&amp;ROW()&amp;"': De datum in dienst mag niet na 31/12/"&amp;Datum_werkingsjaar&amp;" vallen.  ", ""))</f>
        <v/>
      </c>
      <c r="AD116" s="191" t="str" cm="1">
        <f t="array" ref="AD116">IF(E116&gt;F116, IF(F116&lt;&gt;"", "  ", ""), IF(F116&lt;&gt;"", IF(F116&lt;Datum_werkingsjaar_begin, "| Veld '"&amp;$AD$4&amp;ROW()&amp;"': De datum uit dienst mag niet vóór 1/01/"&amp;Datum_werkingsjaar&amp;" vallen.  ", ""), ""))</f>
        <v/>
      </c>
      <c r="AE116" s="191" t="str">
        <f t="shared" si="36"/>
        <v/>
      </c>
      <c r="AF116" s="191" t="str">
        <f t="shared" si="37"/>
        <v/>
      </c>
      <c r="AG116" s="191" t="str">
        <f t="shared" si="38"/>
        <v/>
      </c>
      <c r="AH116" s="194" t="str">
        <f t="shared" si="39"/>
        <v/>
      </c>
      <c r="AI116" s="191" t="str">
        <f>IF(K116&lt;&gt;1, IF(SUM(K116:$K$504)&lt;&gt;0, "| Laat geen witruimte tussen ingevulde rijen.", ""), "")</f>
        <v/>
      </c>
      <c r="AJ116" s="194" t="str">
        <f t="shared" si="40"/>
        <v/>
      </c>
      <c r="AL116" s="76" t="str">
        <f t="shared" si="41"/>
        <v/>
      </c>
    </row>
    <row r="117" spans="1:38" s="191" customFormat="1" ht="14.65" customHeight="1" x14ac:dyDescent="0.25">
      <c r="A117" s="149" t="str">
        <f t="shared" si="24"/>
        <v/>
      </c>
      <c r="B117" s="188" t="str">
        <f t="shared" si="25"/>
        <v/>
      </c>
      <c r="C117" s="214"/>
      <c r="D117" s="201"/>
      <c r="E117" s="200"/>
      <c r="F117" s="200"/>
      <c r="G117" s="201"/>
      <c r="H117" s="201"/>
      <c r="I117" s="189"/>
      <c r="J117" s="190" t="s">
        <v>84</v>
      </c>
      <c r="K117" s="191">
        <f t="shared" si="27"/>
        <v>0</v>
      </c>
      <c r="L117" s="192">
        <f t="shared" si="28"/>
        <v>0</v>
      </c>
      <c r="M117" s="191">
        <f t="shared" si="29"/>
        <v>0</v>
      </c>
      <c r="N117" s="191">
        <f t="shared" si="30"/>
        <v>0</v>
      </c>
      <c r="O117" s="191">
        <f t="shared" si="31"/>
        <v>0</v>
      </c>
      <c r="P117" s="191">
        <f t="shared" si="32"/>
        <v>0</v>
      </c>
      <c r="Q117" s="191">
        <f t="shared" si="33"/>
        <v>0</v>
      </c>
      <c r="R117" s="191">
        <f t="shared" si="34"/>
        <v>0</v>
      </c>
      <c r="S117" s="192"/>
      <c r="Z117" s="193"/>
      <c r="AA117" s="191" t="str">
        <f t="shared" si="26"/>
        <v/>
      </c>
      <c r="AB117" s="191" t="str">
        <f t="shared" si="35"/>
        <v/>
      </c>
      <c r="AC117" s="191" t="str" cm="1">
        <f t="array" ref="AC117">IF(F117&lt;&gt;"", IF(E117&gt;F117, "| Velden '"&amp;$AC$4&amp;ROW()&amp;"' en '"&amp;$AD$4&amp;ROW()&amp;"': De datum uit dienst mag niet voor de datum in dienst vallen.", ""), IF(E117&gt;Datum_werkingsjaar_einde, "| Veld '"&amp;$AC$4&amp;ROW()&amp;"': De datum in dienst mag niet na 31/12/"&amp;Datum_werkingsjaar&amp;" vallen.  ", ""))</f>
        <v/>
      </c>
      <c r="AD117" s="191" t="str" cm="1">
        <f t="array" ref="AD117">IF(E117&gt;F117, IF(F117&lt;&gt;"", "  ", ""), IF(F117&lt;&gt;"", IF(F117&lt;Datum_werkingsjaar_begin, "| Veld '"&amp;$AD$4&amp;ROW()&amp;"': De datum uit dienst mag niet vóór 1/01/"&amp;Datum_werkingsjaar&amp;" vallen.  ", ""), ""))</f>
        <v/>
      </c>
      <c r="AE117" s="191" t="str">
        <f t="shared" si="36"/>
        <v/>
      </c>
      <c r="AF117" s="191" t="str">
        <f t="shared" si="37"/>
        <v/>
      </c>
      <c r="AG117" s="191" t="str">
        <f t="shared" si="38"/>
        <v/>
      </c>
      <c r="AH117" s="194" t="str">
        <f t="shared" si="39"/>
        <v/>
      </c>
      <c r="AI117" s="191" t="str">
        <f>IF(K117&lt;&gt;1, IF(SUM(K117:$K$504)&lt;&gt;0, "| Laat geen witruimte tussen ingevulde rijen.", ""), "")</f>
        <v/>
      </c>
      <c r="AJ117" s="194" t="str">
        <f t="shared" si="40"/>
        <v/>
      </c>
      <c r="AL117" s="76" t="str">
        <f t="shared" si="41"/>
        <v/>
      </c>
    </row>
    <row r="118" spans="1:38" s="191" customFormat="1" ht="14.65" customHeight="1" x14ac:dyDescent="0.25">
      <c r="A118" s="149" t="str">
        <f t="shared" si="24"/>
        <v/>
      </c>
      <c r="B118" s="188" t="str">
        <f t="shared" si="25"/>
        <v/>
      </c>
      <c r="C118" s="214"/>
      <c r="D118" s="201"/>
      <c r="E118" s="200"/>
      <c r="F118" s="200"/>
      <c r="G118" s="201"/>
      <c r="H118" s="201"/>
      <c r="I118" s="189"/>
      <c r="J118" s="190" t="s">
        <v>84</v>
      </c>
      <c r="K118" s="191">
        <f t="shared" si="27"/>
        <v>0</v>
      </c>
      <c r="L118" s="192">
        <f t="shared" si="28"/>
        <v>0</v>
      </c>
      <c r="M118" s="191">
        <f t="shared" si="29"/>
        <v>0</v>
      </c>
      <c r="N118" s="191">
        <f t="shared" si="30"/>
        <v>0</v>
      </c>
      <c r="O118" s="191">
        <f t="shared" si="31"/>
        <v>0</v>
      </c>
      <c r="P118" s="191">
        <f t="shared" si="32"/>
        <v>0</v>
      </c>
      <c r="Q118" s="191">
        <f t="shared" si="33"/>
        <v>0</v>
      </c>
      <c r="R118" s="191">
        <f t="shared" si="34"/>
        <v>0</v>
      </c>
      <c r="S118" s="192"/>
      <c r="Z118" s="193"/>
      <c r="AA118" s="191" t="str">
        <f t="shared" si="26"/>
        <v/>
      </c>
      <c r="AB118" s="191" t="str">
        <f t="shared" si="35"/>
        <v/>
      </c>
      <c r="AC118" s="191" t="str" cm="1">
        <f t="array" ref="AC118">IF(F118&lt;&gt;"", IF(E118&gt;F118, "| Velden '"&amp;$AC$4&amp;ROW()&amp;"' en '"&amp;$AD$4&amp;ROW()&amp;"': De datum uit dienst mag niet voor de datum in dienst vallen.", ""), IF(E118&gt;Datum_werkingsjaar_einde, "| Veld '"&amp;$AC$4&amp;ROW()&amp;"': De datum in dienst mag niet na 31/12/"&amp;Datum_werkingsjaar&amp;" vallen.  ", ""))</f>
        <v/>
      </c>
      <c r="AD118" s="191" t="str" cm="1">
        <f t="array" ref="AD118">IF(E118&gt;F118, IF(F118&lt;&gt;"", "  ", ""), IF(F118&lt;&gt;"", IF(F118&lt;Datum_werkingsjaar_begin, "| Veld '"&amp;$AD$4&amp;ROW()&amp;"': De datum uit dienst mag niet vóór 1/01/"&amp;Datum_werkingsjaar&amp;" vallen.  ", ""), ""))</f>
        <v/>
      </c>
      <c r="AE118" s="191" t="str">
        <f t="shared" si="36"/>
        <v/>
      </c>
      <c r="AF118" s="191" t="str">
        <f t="shared" si="37"/>
        <v/>
      </c>
      <c r="AG118" s="191" t="str">
        <f t="shared" si="38"/>
        <v/>
      </c>
      <c r="AH118" s="194" t="str">
        <f t="shared" si="39"/>
        <v/>
      </c>
      <c r="AI118" s="191" t="str">
        <f>IF(K118&lt;&gt;1, IF(SUM(K118:$K$504)&lt;&gt;0, "| Laat geen witruimte tussen ingevulde rijen.", ""), "")</f>
        <v/>
      </c>
      <c r="AJ118" s="194" t="str">
        <f t="shared" si="40"/>
        <v/>
      </c>
      <c r="AL118" s="76" t="str">
        <f t="shared" si="41"/>
        <v/>
      </c>
    </row>
    <row r="119" spans="1:38" s="191" customFormat="1" ht="14.65" customHeight="1" x14ac:dyDescent="0.25">
      <c r="A119" s="149" t="str">
        <f t="shared" si="24"/>
        <v/>
      </c>
      <c r="B119" s="188" t="str">
        <f t="shared" si="25"/>
        <v/>
      </c>
      <c r="C119" s="214"/>
      <c r="D119" s="201"/>
      <c r="E119" s="200"/>
      <c r="F119" s="200"/>
      <c r="G119" s="201"/>
      <c r="H119" s="201"/>
      <c r="I119" s="189"/>
      <c r="J119" s="190" t="s">
        <v>84</v>
      </c>
      <c r="K119" s="191">
        <f t="shared" si="27"/>
        <v>0</v>
      </c>
      <c r="L119" s="192">
        <f t="shared" si="28"/>
        <v>0</v>
      </c>
      <c r="M119" s="191">
        <f t="shared" si="29"/>
        <v>0</v>
      </c>
      <c r="N119" s="191">
        <f t="shared" si="30"/>
        <v>0</v>
      </c>
      <c r="O119" s="191">
        <f t="shared" si="31"/>
        <v>0</v>
      </c>
      <c r="P119" s="191">
        <f t="shared" si="32"/>
        <v>0</v>
      </c>
      <c r="Q119" s="191">
        <f t="shared" si="33"/>
        <v>0</v>
      </c>
      <c r="R119" s="191">
        <f t="shared" si="34"/>
        <v>0</v>
      </c>
      <c r="S119" s="192"/>
      <c r="Z119" s="193"/>
      <c r="AA119" s="191" t="str">
        <f t="shared" si="26"/>
        <v/>
      </c>
      <c r="AB119" s="191" t="str">
        <f t="shared" si="35"/>
        <v/>
      </c>
      <c r="AC119" s="191" t="str" cm="1">
        <f t="array" ref="AC119">IF(F119&lt;&gt;"", IF(E119&gt;F119, "| Velden '"&amp;$AC$4&amp;ROW()&amp;"' en '"&amp;$AD$4&amp;ROW()&amp;"': De datum uit dienst mag niet voor de datum in dienst vallen.", ""), IF(E119&gt;Datum_werkingsjaar_einde, "| Veld '"&amp;$AC$4&amp;ROW()&amp;"': De datum in dienst mag niet na 31/12/"&amp;Datum_werkingsjaar&amp;" vallen.  ", ""))</f>
        <v/>
      </c>
      <c r="AD119" s="191" t="str" cm="1">
        <f t="array" ref="AD119">IF(E119&gt;F119, IF(F119&lt;&gt;"", "  ", ""), IF(F119&lt;&gt;"", IF(F119&lt;Datum_werkingsjaar_begin, "| Veld '"&amp;$AD$4&amp;ROW()&amp;"': De datum uit dienst mag niet vóór 1/01/"&amp;Datum_werkingsjaar&amp;" vallen.  ", ""), ""))</f>
        <v/>
      </c>
      <c r="AE119" s="191" t="str">
        <f t="shared" si="36"/>
        <v/>
      </c>
      <c r="AF119" s="191" t="str">
        <f t="shared" si="37"/>
        <v/>
      </c>
      <c r="AG119" s="191" t="str">
        <f t="shared" si="38"/>
        <v/>
      </c>
      <c r="AH119" s="194" t="str">
        <f t="shared" si="39"/>
        <v/>
      </c>
      <c r="AI119" s="191" t="str">
        <f>IF(K119&lt;&gt;1, IF(SUM(K119:$K$504)&lt;&gt;0, "| Laat geen witruimte tussen ingevulde rijen.", ""), "")</f>
        <v/>
      </c>
      <c r="AJ119" s="194" t="str">
        <f t="shared" si="40"/>
        <v/>
      </c>
      <c r="AL119" s="76" t="str">
        <f t="shared" si="41"/>
        <v/>
      </c>
    </row>
    <row r="120" spans="1:38" s="191" customFormat="1" ht="14.65" customHeight="1" x14ac:dyDescent="0.25">
      <c r="A120" s="149" t="str">
        <f t="shared" si="24"/>
        <v/>
      </c>
      <c r="B120" s="188" t="str">
        <f t="shared" si="25"/>
        <v/>
      </c>
      <c r="C120" s="214"/>
      <c r="D120" s="201"/>
      <c r="E120" s="200"/>
      <c r="F120" s="200"/>
      <c r="G120" s="201"/>
      <c r="H120" s="201"/>
      <c r="I120" s="189"/>
      <c r="J120" s="190" t="s">
        <v>84</v>
      </c>
      <c r="K120" s="191">
        <f t="shared" si="27"/>
        <v>0</v>
      </c>
      <c r="L120" s="192">
        <f t="shared" si="28"/>
        <v>0</v>
      </c>
      <c r="M120" s="191">
        <f t="shared" si="29"/>
        <v>0</v>
      </c>
      <c r="N120" s="191">
        <f t="shared" si="30"/>
        <v>0</v>
      </c>
      <c r="O120" s="191">
        <f t="shared" si="31"/>
        <v>0</v>
      </c>
      <c r="P120" s="191">
        <f t="shared" si="32"/>
        <v>0</v>
      </c>
      <c r="Q120" s="191">
        <f t="shared" si="33"/>
        <v>0</v>
      </c>
      <c r="R120" s="191">
        <f t="shared" si="34"/>
        <v>0</v>
      </c>
      <c r="S120" s="192"/>
      <c r="Z120" s="193"/>
      <c r="AA120" s="191" t="str">
        <f t="shared" si="26"/>
        <v/>
      </c>
      <c r="AB120" s="191" t="str">
        <f t="shared" si="35"/>
        <v/>
      </c>
      <c r="AC120" s="191" t="str" cm="1">
        <f t="array" ref="AC120">IF(F120&lt;&gt;"", IF(E120&gt;F120, "| Velden '"&amp;$AC$4&amp;ROW()&amp;"' en '"&amp;$AD$4&amp;ROW()&amp;"': De datum uit dienst mag niet voor de datum in dienst vallen.", ""), IF(E120&gt;Datum_werkingsjaar_einde, "| Veld '"&amp;$AC$4&amp;ROW()&amp;"': De datum in dienst mag niet na 31/12/"&amp;Datum_werkingsjaar&amp;" vallen.  ", ""))</f>
        <v/>
      </c>
      <c r="AD120" s="191" t="str" cm="1">
        <f t="array" ref="AD120">IF(E120&gt;F120, IF(F120&lt;&gt;"", "  ", ""), IF(F120&lt;&gt;"", IF(F120&lt;Datum_werkingsjaar_begin, "| Veld '"&amp;$AD$4&amp;ROW()&amp;"': De datum uit dienst mag niet vóór 1/01/"&amp;Datum_werkingsjaar&amp;" vallen.  ", ""), ""))</f>
        <v/>
      </c>
      <c r="AE120" s="191" t="str">
        <f t="shared" si="36"/>
        <v/>
      </c>
      <c r="AF120" s="191" t="str">
        <f t="shared" si="37"/>
        <v/>
      </c>
      <c r="AG120" s="191" t="str">
        <f t="shared" si="38"/>
        <v/>
      </c>
      <c r="AH120" s="194" t="str">
        <f t="shared" si="39"/>
        <v/>
      </c>
      <c r="AI120" s="191" t="str">
        <f>IF(K120&lt;&gt;1, IF(SUM(K120:$K$504)&lt;&gt;0, "| Laat geen witruimte tussen ingevulde rijen.", ""), "")</f>
        <v/>
      </c>
      <c r="AJ120" s="194" t="str">
        <f t="shared" si="40"/>
        <v/>
      </c>
      <c r="AL120" s="76" t="str">
        <f t="shared" si="41"/>
        <v/>
      </c>
    </row>
    <row r="121" spans="1:38" s="191" customFormat="1" ht="14.65" customHeight="1" x14ac:dyDescent="0.25">
      <c r="A121" s="149" t="str">
        <f t="shared" si="24"/>
        <v/>
      </c>
      <c r="B121" s="188" t="str">
        <f t="shared" si="25"/>
        <v/>
      </c>
      <c r="C121" s="214"/>
      <c r="D121" s="201"/>
      <c r="E121" s="200"/>
      <c r="F121" s="200"/>
      <c r="G121" s="201"/>
      <c r="H121" s="201"/>
      <c r="I121" s="189"/>
      <c r="J121" s="190" t="s">
        <v>84</v>
      </c>
      <c r="K121" s="191">
        <f t="shared" si="27"/>
        <v>0</v>
      </c>
      <c r="L121" s="192">
        <f t="shared" si="28"/>
        <v>0</v>
      </c>
      <c r="M121" s="191">
        <f t="shared" si="29"/>
        <v>0</v>
      </c>
      <c r="N121" s="191">
        <f t="shared" si="30"/>
        <v>0</v>
      </c>
      <c r="O121" s="191">
        <f t="shared" si="31"/>
        <v>0</v>
      </c>
      <c r="P121" s="191">
        <f t="shared" si="32"/>
        <v>0</v>
      </c>
      <c r="Q121" s="191">
        <f t="shared" si="33"/>
        <v>0</v>
      </c>
      <c r="R121" s="191">
        <f t="shared" si="34"/>
        <v>0</v>
      </c>
      <c r="S121" s="192"/>
      <c r="Z121" s="193"/>
      <c r="AA121" s="191" t="str">
        <f t="shared" si="26"/>
        <v/>
      </c>
      <c r="AB121" s="191" t="str">
        <f t="shared" si="35"/>
        <v/>
      </c>
      <c r="AC121" s="191" t="str" cm="1">
        <f t="array" ref="AC121">IF(F121&lt;&gt;"", IF(E121&gt;F121, "| Velden '"&amp;$AC$4&amp;ROW()&amp;"' en '"&amp;$AD$4&amp;ROW()&amp;"': De datum uit dienst mag niet voor de datum in dienst vallen.", ""), IF(E121&gt;Datum_werkingsjaar_einde, "| Veld '"&amp;$AC$4&amp;ROW()&amp;"': De datum in dienst mag niet na 31/12/"&amp;Datum_werkingsjaar&amp;" vallen.  ", ""))</f>
        <v/>
      </c>
      <c r="AD121" s="191" t="str" cm="1">
        <f t="array" ref="AD121">IF(E121&gt;F121, IF(F121&lt;&gt;"", "  ", ""), IF(F121&lt;&gt;"", IF(F121&lt;Datum_werkingsjaar_begin, "| Veld '"&amp;$AD$4&amp;ROW()&amp;"': De datum uit dienst mag niet vóór 1/01/"&amp;Datum_werkingsjaar&amp;" vallen.  ", ""), ""))</f>
        <v/>
      </c>
      <c r="AE121" s="191" t="str">
        <f t="shared" si="36"/>
        <v/>
      </c>
      <c r="AF121" s="191" t="str">
        <f t="shared" si="37"/>
        <v/>
      </c>
      <c r="AG121" s="191" t="str">
        <f t="shared" si="38"/>
        <v/>
      </c>
      <c r="AH121" s="194" t="str">
        <f t="shared" si="39"/>
        <v/>
      </c>
      <c r="AI121" s="191" t="str">
        <f>IF(K121&lt;&gt;1, IF(SUM(K121:$K$504)&lt;&gt;0, "| Laat geen witruimte tussen ingevulde rijen.", ""), "")</f>
        <v/>
      </c>
      <c r="AJ121" s="194" t="str">
        <f t="shared" si="40"/>
        <v/>
      </c>
      <c r="AL121" s="76" t="str">
        <f t="shared" si="41"/>
        <v/>
      </c>
    </row>
    <row r="122" spans="1:38" s="191" customFormat="1" ht="14.65" customHeight="1" x14ac:dyDescent="0.25">
      <c r="A122" s="149" t="str">
        <f t="shared" si="24"/>
        <v/>
      </c>
      <c r="B122" s="188" t="str">
        <f t="shared" si="25"/>
        <v/>
      </c>
      <c r="C122" s="214"/>
      <c r="D122" s="201"/>
      <c r="E122" s="200"/>
      <c r="F122" s="200"/>
      <c r="G122" s="201"/>
      <c r="H122" s="201"/>
      <c r="I122" s="189"/>
      <c r="J122" s="190" t="s">
        <v>84</v>
      </c>
      <c r="K122" s="191">
        <f t="shared" si="27"/>
        <v>0</v>
      </c>
      <c r="L122" s="192">
        <f t="shared" si="28"/>
        <v>0</v>
      </c>
      <c r="M122" s="191">
        <f t="shared" si="29"/>
        <v>0</v>
      </c>
      <c r="N122" s="191">
        <f t="shared" si="30"/>
        <v>0</v>
      </c>
      <c r="O122" s="191">
        <f t="shared" si="31"/>
        <v>0</v>
      </c>
      <c r="P122" s="191">
        <f t="shared" si="32"/>
        <v>0</v>
      </c>
      <c r="Q122" s="191">
        <f t="shared" si="33"/>
        <v>0</v>
      </c>
      <c r="R122" s="191">
        <f t="shared" si="34"/>
        <v>0</v>
      </c>
      <c r="S122" s="192"/>
      <c r="Z122" s="193"/>
      <c r="AA122" s="191" t="str">
        <f t="shared" si="26"/>
        <v/>
      </c>
      <c r="AB122" s="191" t="str">
        <f t="shared" si="35"/>
        <v/>
      </c>
      <c r="AC122" s="191" t="str" cm="1">
        <f t="array" ref="AC122">IF(F122&lt;&gt;"", IF(E122&gt;F122, "| Velden '"&amp;$AC$4&amp;ROW()&amp;"' en '"&amp;$AD$4&amp;ROW()&amp;"': De datum uit dienst mag niet voor de datum in dienst vallen.", ""), IF(E122&gt;Datum_werkingsjaar_einde, "| Veld '"&amp;$AC$4&amp;ROW()&amp;"': De datum in dienst mag niet na 31/12/"&amp;Datum_werkingsjaar&amp;" vallen.  ", ""))</f>
        <v/>
      </c>
      <c r="AD122" s="191" t="str" cm="1">
        <f t="array" ref="AD122">IF(E122&gt;F122, IF(F122&lt;&gt;"", "  ", ""), IF(F122&lt;&gt;"", IF(F122&lt;Datum_werkingsjaar_begin, "| Veld '"&amp;$AD$4&amp;ROW()&amp;"': De datum uit dienst mag niet vóór 1/01/"&amp;Datum_werkingsjaar&amp;" vallen.  ", ""), ""))</f>
        <v/>
      </c>
      <c r="AE122" s="191" t="str">
        <f t="shared" si="36"/>
        <v/>
      </c>
      <c r="AF122" s="191" t="str">
        <f t="shared" si="37"/>
        <v/>
      </c>
      <c r="AG122" s="191" t="str">
        <f t="shared" si="38"/>
        <v/>
      </c>
      <c r="AH122" s="194" t="str">
        <f t="shared" si="39"/>
        <v/>
      </c>
      <c r="AI122" s="191" t="str">
        <f>IF(K122&lt;&gt;1, IF(SUM(K122:$K$504)&lt;&gt;0, "| Laat geen witruimte tussen ingevulde rijen.", ""), "")</f>
        <v/>
      </c>
      <c r="AJ122" s="194" t="str">
        <f t="shared" si="40"/>
        <v/>
      </c>
      <c r="AL122" s="76" t="str">
        <f t="shared" si="41"/>
        <v/>
      </c>
    </row>
    <row r="123" spans="1:38" s="191" customFormat="1" ht="14.65" customHeight="1" x14ac:dyDescent="0.25">
      <c r="A123" s="149" t="str">
        <f t="shared" si="24"/>
        <v/>
      </c>
      <c r="B123" s="188" t="str">
        <f t="shared" si="25"/>
        <v/>
      </c>
      <c r="C123" s="214"/>
      <c r="D123" s="201"/>
      <c r="E123" s="200"/>
      <c r="F123" s="200"/>
      <c r="G123" s="201"/>
      <c r="H123" s="201"/>
      <c r="I123" s="189"/>
      <c r="J123" s="190" t="s">
        <v>84</v>
      </c>
      <c r="K123" s="191">
        <f t="shared" si="27"/>
        <v>0</v>
      </c>
      <c r="L123" s="192">
        <f t="shared" si="28"/>
        <v>0</v>
      </c>
      <c r="M123" s="191">
        <f t="shared" si="29"/>
        <v>0</v>
      </c>
      <c r="N123" s="191">
        <f t="shared" si="30"/>
        <v>0</v>
      </c>
      <c r="O123" s="191">
        <f t="shared" si="31"/>
        <v>0</v>
      </c>
      <c r="P123" s="191">
        <f t="shared" si="32"/>
        <v>0</v>
      </c>
      <c r="Q123" s="191">
        <f t="shared" si="33"/>
        <v>0</v>
      </c>
      <c r="R123" s="191">
        <f t="shared" si="34"/>
        <v>0</v>
      </c>
      <c r="S123" s="192"/>
      <c r="Z123" s="193"/>
      <c r="AA123" s="191" t="str">
        <f t="shared" si="26"/>
        <v/>
      </c>
      <c r="AB123" s="191" t="str">
        <f t="shared" si="35"/>
        <v/>
      </c>
      <c r="AC123" s="191" t="str" cm="1">
        <f t="array" ref="AC123">IF(F123&lt;&gt;"", IF(E123&gt;F123, "| Velden '"&amp;$AC$4&amp;ROW()&amp;"' en '"&amp;$AD$4&amp;ROW()&amp;"': De datum uit dienst mag niet voor de datum in dienst vallen.", ""), IF(E123&gt;Datum_werkingsjaar_einde, "| Veld '"&amp;$AC$4&amp;ROW()&amp;"': De datum in dienst mag niet na 31/12/"&amp;Datum_werkingsjaar&amp;" vallen.  ", ""))</f>
        <v/>
      </c>
      <c r="AD123" s="191" t="str" cm="1">
        <f t="array" ref="AD123">IF(E123&gt;F123, IF(F123&lt;&gt;"", "  ", ""), IF(F123&lt;&gt;"", IF(F123&lt;Datum_werkingsjaar_begin, "| Veld '"&amp;$AD$4&amp;ROW()&amp;"': De datum uit dienst mag niet vóór 1/01/"&amp;Datum_werkingsjaar&amp;" vallen.  ", ""), ""))</f>
        <v/>
      </c>
      <c r="AE123" s="191" t="str">
        <f t="shared" si="36"/>
        <v/>
      </c>
      <c r="AF123" s="191" t="str">
        <f t="shared" si="37"/>
        <v/>
      </c>
      <c r="AG123" s="191" t="str">
        <f t="shared" si="38"/>
        <v/>
      </c>
      <c r="AH123" s="194" t="str">
        <f t="shared" si="39"/>
        <v/>
      </c>
      <c r="AI123" s="191" t="str">
        <f>IF(K123&lt;&gt;1, IF(SUM(K123:$K$504)&lt;&gt;0, "| Laat geen witruimte tussen ingevulde rijen.", ""), "")</f>
        <v/>
      </c>
      <c r="AJ123" s="194" t="str">
        <f t="shared" si="40"/>
        <v/>
      </c>
      <c r="AL123" s="76" t="str">
        <f t="shared" si="41"/>
        <v/>
      </c>
    </row>
    <row r="124" spans="1:38" s="191" customFormat="1" ht="14.65" customHeight="1" x14ac:dyDescent="0.25">
      <c r="A124" s="149" t="str">
        <f t="shared" si="24"/>
        <v/>
      </c>
      <c r="B124" s="188" t="str">
        <f t="shared" si="25"/>
        <v/>
      </c>
      <c r="C124" s="214"/>
      <c r="D124" s="201"/>
      <c r="E124" s="200"/>
      <c r="F124" s="200"/>
      <c r="G124" s="201"/>
      <c r="H124" s="201"/>
      <c r="I124" s="189"/>
      <c r="J124" s="190" t="s">
        <v>84</v>
      </c>
      <c r="K124" s="191">
        <f t="shared" si="27"/>
        <v>0</v>
      </c>
      <c r="L124" s="192">
        <f t="shared" si="28"/>
        <v>0</v>
      </c>
      <c r="M124" s="191">
        <f t="shared" si="29"/>
        <v>0</v>
      </c>
      <c r="N124" s="191">
        <f t="shared" si="30"/>
        <v>0</v>
      </c>
      <c r="O124" s="191">
        <f t="shared" si="31"/>
        <v>0</v>
      </c>
      <c r="P124" s="191">
        <f t="shared" si="32"/>
        <v>0</v>
      </c>
      <c r="Q124" s="191">
        <f t="shared" si="33"/>
        <v>0</v>
      </c>
      <c r="R124" s="191">
        <f t="shared" si="34"/>
        <v>0</v>
      </c>
      <c r="S124" s="192"/>
      <c r="Z124" s="193"/>
      <c r="AA124" s="191" t="str">
        <f t="shared" si="26"/>
        <v/>
      </c>
      <c r="AB124" s="191" t="str">
        <f t="shared" si="35"/>
        <v/>
      </c>
      <c r="AC124" s="191" t="str" cm="1">
        <f t="array" ref="AC124">IF(F124&lt;&gt;"", IF(E124&gt;F124, "| Velden '"&amp;$AC$4&amp;ROW()&amp;"' en '"&amp;$AD$4&amp;ROW()&amp;"': De datum uit dienst mag niet voor de datum in dienst vallen.", ""), IF(E124&gt;Datum_werkingsjaar_einde, "| Veld '"&amp;$AC$4&amp;ROW()&amp;"': De datum in dienst mag niet na 31/12/"&amp;Datum_werkingsjaar&amp;" vallen.  ", ""))</f>
        <v/>
      </c>
      <c r="AD124" s="191" t="str" cm="1">
        <f t="array" ref="AD124">IF(E124&gt;F124, IF(F124&lt;&gt;"", "  ", ""), IF(F124&lt;&gt;"", IF(F124&lt;Datum_werkingsjaar_begin, "| Veld '"&amp;$AD$4&amp;ROW()&amp;"': De datum uit dienst mag niet vóór 1/01/"&amp;Datum_werkingsjaar&amp;" vallen.  ", ""), ""))</f>
        <v/>
      </c>
      <c r="AE124" s="191" t="str">
        <f t="shared" si="36"/>
        <v/>
      </c>
      <c r="AF124" s="191" t="str">
        <f t="shared" si="37"/>
        <v/>
      </c>
      <c r="AG124" s="191" t="str">
        <f t="shared" si="38"/>
        <v/>
      </c>
      <c r="AH124" s="194" t="str">
        <f t="shared" si="39"/>
        <v/>
      </c>
      <c r="AI124" s="191" t="str">
        <f>IF(K124&lt;&gt;1, IF(SUM(K124:$K$504)&lt;&gt;0, "| Laat geen witruimte tussen ingevulde rijen.", ""), "")</f>
        <v/>
      </c>
      <c r="AJ124" s="194" t="str">
        <f t="shared" si="40"/>
        <v/>
      </c>
      <c r="AL124" s="76" t="str">
        <f t="shared" si="41"/>
        <v/>
      </c>
    </row>
    <row r="125" spans="1:38" s="191" customFormat="1" ht="14.65" customHeight="1" x14ac:dyDescent="0.25">
      <c r="A125" s="149" t="str">
        <f t="shared" si="24"/>
        <v/>
      </c>
      <c r="B125" s="188" t="str">
        <f t="shared" si="25"/>
        <v/>
      </c>
      <c r="C125" s="214"/>
      <c r="D125" s="201"/>
      <c r="E125" s="200"/>
      <c r="F125" s="200"/>
      <c r="G125" s="201"/>
      <c r="H125" s="201"/>
      <c r="I125" s="189"/>
      <c r="J125" s="190" t="s">
        <v>84</v>
      </c>
      <c r="K125" s="191">
        <f t="shared" si="27"/>
        <v>0</v>
      </c>
      <c r="L125" s="192">
        <f t="shared" si="28"/>
        <v>0</v>
      </c>
      <c r="M125" s="191">
        <f t="shared" si="29"/>
        <v>0</v>
      </c>
      <c r="N125" s="191">
        <f t="shared" si="30"/>
        <v>0</v>
      </c>
      <c r="O125" s="191">
        <f t="shared" si="31"/>
        <v>0</v>
      </c>
      <c r="P125" s="191">
        <f t="shared" si="32"/>
        <v>0</v>
      </c>
      <c r="Q125" s="191">
        <f t="shared" si="33"/>
        <v>0</v>
      </c>
      <c r="R125" s="191">
        <f t="shared" si="34"/>
        <v>0</v>
      </c>
      <c r="S125" s="192"/>
      <c r="Z125" s="193"/>
      <c r="AA125" s="191" t="str">
        <f t="shared" si="26"/>
        <v/>
      </c>
      <c r="AB125" s="191" t="str">
        <f t="shared" si="35"/>
        <v/>
      </c>
      <c r="AC125" s="191" t="str" cm="1">
        <f t="array" ref="AC125">IF(F125&lt;&gt;"", IF(E125&gt;F125, "| Velden '"&amp;$AC$4&amp;ROW()&amp;"' en '"&amp;$AD$4&amp;ROW()&amp;"': De datum uit dienst mag niet voor de datum in dienst vallen.", ""), IF(E125&gt;Datum_werkingsjaar_einde, "| Veld '"&amp;$AC$4&amp;ROW()&amp;"': De datum in dienst mag niet na 31/12/"&amp;Datum_werkingsjaar&amp;" vallen.  ", ""))</f>
        <v/>
      </c>
      <c r="AD125" s="191" t="str" cm="1">
        <f t="array" ref="AD125">IF(E125&gt;F125, IF(F125&lt;&gt;"", "  ", ""), IF(F125&lt;&gt;"", IF(F125&lt;Datum_werkingsjaar_begin, "| Veld '"&amp;$AD$4&amp;ROW()&amp;"': De datum uit dienst mag niet vóór 1/01/"&amp;Datum_werkingsjaar&amp;" vallen.  ", ""), ""))</f>
        <v/>
      </c>
      <c r="AE125" s="191" t="str">
        <f t="shared" si="36"/>
        <v/>
      </c>
      <c r="AF125" s="191" t="str">
        <f t="shared" si="37"/>
        <v/>
      </c>
      <c r="AG125" s="191" t="str">
        <f t="shared" si="38"/>
        <v/>
      </c>
      <c r="AH125" s="194" t="str">
        <f t="shared" si="39"/>
        <v/>
      </c>
      <c r="AI125" s="191" t="str">
        <f>IF(K125&lt;&gt;1, IF(SUM(K125:$K$504)&lt;&gt;0, "| Laat geen witruimte tussen ingevulde rijen.", ""), "")</f>
        <v/>
      </c>
      <c r="AJ125" s="194" t="str">
        <f t="shared" si="40"/>
        <v/>
      </c>
      <c r="AL125" s="76" t="str">
        <f t="shared" si="41"/>
        <v/>
      </c>
    </row>
    <row r="126" spans="1:38" s="191" customFormat="1" ht="14.65" customHeight="1" x14ac:dyDescent="0.25">
      <c r="A126" s="149" t="str">
        <f t="shared" si="24"/>
        <v/>
      </c>
      <c r="B126" s="188" t="str">
        <f t="shared" si="25"/>
        <v/>
      </c>
      <c r="C126" s="214"/>
      <c r="D126" s="201"/>
      <c r="E126" s="200"/>
      <c r="F126" s="200"/>
      <c r="G126" s="201"/>
      <c r="H126" s="201"/>
      <c r="I126" s="189"/>
      <c r="J126" s="190" t="s">
        <v>84</v>
      </c>
      <c r="K126" s="191">
        <f t="shared" si="27"/>
        <v>0</v>
      </c>
      <c r="L126" s="192">
        <f t="shared" si="28"/>
        <v>0</v>
      </c>
      <c r="M126" s="191">
        <f t="shared" si="29"/>
        <v>0</v>
      </c>
      <c r="N126" s="191">
        <f t="shared" si="30"/>
        <v>0</v>
      </c>
      <c r="O126" s="191">
        <f t="shared" si="31"/>
        <v>0</v>
      </c>
      <c r="P126" s="191">
        <f t="shared" si="32"/>
        <v>0</v>
      </c>
      <c r="Q126" s="191">
        <f t="shared" si="33"/>
        <v>0</v>
      </c>
      <c r="R126" s="191">
        <f t="shared" si="34"/>
        <v>0</v>
      </c>
      <c r="S126" s="192"/>
      <c r="Z126" s="193"/>
      <c r="AA126" s="191" t="str">
        <f t="shared" si="26"/>
        <v/>
      </c>
      <c r="AB126" s="191" t="str">
        <f t="shared" si="35"/>
        <v/>
      </c>
      <c r="AC126" s="191" t="str" cm="1">
        <f t="array" ref="AC126">IF(F126&lt;&gt;"", IF(E126&gt;F126, "| Velden '"&amp;$AC$4&amp;ROW()&amp;"' en '"&amp;$AD$4&amp;ROW()&amp;"': De datum uit dienst mag niet voor de datum in dienst vallen.", ""), IF(E126&gt;Datum_werkingsjaar_einde, "| Veld '"&amp;$AC$4&amp;ROW()&amp;"': De datum in dienst mag niet na 31/12/"&amp;Datum_werkingsjaar&amp;" vallen.  ", ""))</f>
        <v/>
      </c>
      <c r="AD126" s="191" t="str" cm="1">
        <f t="array" ref="AD126">IF(E126&gt;F126, IF(F126&lt;&gt;"", "  ", ""), IF(F126&lt;&gt;"", IF(F126&lt;Datum_werkingsjaar_begin, "| Veld '"&amp;$AD$4&amp;ROW()&amp;"': De datum uit dienst mag niet vóór 1/01/"&amp;Datum_werkingsjaar&amp;" vallen.  ", ""), ""))</f>
        <v/>
      </c>
      <c r="AE126" s="191" t="str">
        <f t="shared" si="36"/>
        <v/>
      </c>
      <c r="AF126" s="191" t="str">
        <f t="shared" si="37"/>
        <v/>
      </c>
      <c r="AG126" s="191" t="str">
        <f t="shared" si="38"/>
        <v/>
      </c>
      <c r="AH126" s="194" t="str">
        <f t="shared" si="39"/>
        <v/>
      </c>
      <c r="AI126" s="191" t="str">
        <f>IF(K126&lt;&gt;1, IF(SUM(K126:$K$504)&lt;&gt;0, "| Laat geen witruimte tussen ingevulde rijen.", ""), "")</f>
        <v/>
      </c>
      <c r="AJ126" s="194" t="str">
        <f t="shared" si="40"/>
        <v/>
      </c>
      <c r="AL126" s="76" t="str">
        <f t="shared" si="41"/>
        <v/>
      </c>
    </row>
    <row r="127" spans="1:38" s="191" customFormat="1" ht="14.65" customHeight="1" x14ac:dyDescent="0.25">
      <c r="A127" s="149" t="str">
        <f t="shared" si="24"/>
        <v/>
      </c>
      <c r="B127" s="188" t="str">
        <f t="shared" si="25"/>
        <v/>
      </c>
      <c r="C127" s="214"/>
      <c r="D127" s="201"/>
      <c r="E127" s="200"/>
      <c r="F127" s="200"/>
      <c r="G127" s="201"/>
      <c r="H127" s="201"/>
      <c r="I127" s="189"/>
      <c r="J127" s="190" t="s">
        <v>84</v>
      </c>
      <c r="K127" s="191">
        <f t="shared" si="27"/>
        <v>0</v>
      </c>
      <c r="L127" s="192">
        <f t="shared" si="28"/>
        <v>0</v>
      </c>
      <c r="M127" s="191">
        <f t="shared" si="29"/>
        <v>0</v>
      </c>
      <c r="N127" s="191">
        <f t="shared" si="30"/>
        <v>0</v>
      </c>
      <c r="O127" s="191">
        <f t="shared" si="31"/>
        <v>0</v>
      </c>
      <c r="P127" s="191">
        <f t="shared" si="32"/>
        <v>0</v>
      </c>
      <c r="Q127" s="191">
        <f t="shared" si="33"/>
        <v>0</v>
      </c>
      <c r="R127" s="191">
        <f t="shared" si="34"/>
        <v>0</v>
      </c>
      <c r="S127" s="192"/>
      <c r="Z127" s="193"/>
      <c r="AA127" s="191" t="str">
        <f t="shared" si="26"/>
        <v/>
      </c>
      <c r="AB127" s="191" t="str">
        <f t="shared" si="35"/>
        <v/>
      </c>
      <c r="AC127" s="191" t="str" cm="1">
        <f t="array" ref="AC127">IF(F127&lt;&gt;"", IF(E127&gt;F127, "| Velden '"&amp;$AC$4&amp;ROW()&amp;"' en '"&amp;$AD$4&amp;ROW()&amp;"': De datum uit dienst mag niet voor de datum in dienst vallen.", ""), IF(E127&gt;Datum_werkingsjaar_einde, "| Veld '"&amp;$AC$4&amp;ROW()&amp;"': De datum in dienst mag niet na 31/12/"&amp;Datum_werkingsjaar&amp;" vallen.  ", ""))</f>
        <v/>
      </c>
      <c r="AD127" s="191" t="str" cm="1">
        <f t="array" ref="AD127">IF(E127&gt;F127, IF(F127&lt;&gt;"", "  ", ""), IF(F127&lt;&gt;"", IF(F127&lt;Datum_werkingsjaar_begin, "| Veld '"&amp;$AD$4&amp;ROW()&amp;"': De datum uit dienst mag niet vóór 1/01/"&amp;Datum_werkingsjaar&amp;" vallen.  ", ""), ""))</f>
        <v/>
      </c>
      <c r="AE127" s="191" t="str">
        <f t="shared" si="36"/>
        <v/>
      </c>
      <c r="AF127" s="191" t="str">
        <f t="shared" si="37"/>
        <v/>
      </c>
      <c r="AG127" s="191" t="str">
        <f t="shared" si="38"/>
        <v/>
      </c>
      <c r="AH127" s="194" t="str">
        <f t="shared" si="39"/>
        <v/>
      </c>
      <c r="AI127" s="191" t="str">
        <f>IF(K127&lt;&gt;1, IF(SUM(K127:$K$504)&lt;&gt;0, "| Laat geen witruimte tussen ingevulde rijen.", ""), "")</f>
        <v/>
      </c>
      <c r="AJ127" s="194" t="str">
        <f t="shared" si="40"/>
        <v/>
      </c>
      <c r="AL127" s="76" t="str">
        <f t="shared" si="41"/>
        <v/>
      </c>
    </row>
    <row r="128" spans="1:38" s="191" customFormat="1" ht="14.65" customHeight="1" x14ac:dyDescent="0.25">
      <c r="A128" s="149" t="str">
        <f t="shared" si="24"/>
        <v/>
      </c>
      <c r="B128" s="188" t="str">
        <f t="shared" si="25"/>
        <v/>
      </c>
      <c r="C128" s="214"/>
      <c r="D128" s="201"/>
      <c r="E128" s="200"/>
      <c r="F128" s="200"/>
      <c r="G128" s="201"/>
      <c r="H128" s="201"/>
      <c r="I128" s="189"/>
      <c r="J128" s="190" t="s">
        <v>84</v>
      </c>
      <c r="K128" s="191">
        <f t="shared" si="27"/>
        <v>0</v>
      </c>
      <c r="L128" s="192">
        <f t="shared" si="28"/>
        <v>0</v>
      </c>
      <c r="M128" s="191">
        <f t="shared" si="29"/>
        <v>0</v>
      </c>
      <c r="N128" s="191">
        <f t="shared" si="30"/>
        <v>0</v>
      </c>
      <c r="O128" s="191">
        <f t="shared" si="31"/>
        <v>0</v>
      </c>
      <c r="P128" s="191">
        <f t="shared" si="32"/>
        <v>0</v>
      </c>
      <c r="Q128" s="191">
        <f t="shared" si="33"/>
        <v>0</v>
      </c>
      <c r="R128" s="191">
        <f t="shared" si="34"/>
        <v>0</v>
      </c>
      <c r="S128" s="192"/>
      <c r="Z128" s="193"/>
      <c r="AA128" s="191" t="str">
        <f t="shared" si="26"/>
        <v/>
      </c>
      <c r="AB128" s="191" t="str">
        <f t="shared" si="35"/>
        <v/>
      </c>
      <c r="AC128" s="191" t="str" cm="1">
        <f t="array" ref="AC128">IF(F128&lt;&gt;"", IF(E128&gt;F128, "| Velden '"&amp;$AC$4&amp;ROW()&amp;"' en '"&amp;$AD$4&amp;ROW()&amp;"': De datum uit dienst mag niet voor de datum in dienst vallen.", ""), IF(E128&gt;Datum_werkingsjaar_einde, "| Veld '"&amp;$AC$4&amp;ROW()&amp;"': De datum in dienst mag niet na 31/12/"&amp;Datum_werkingsjaar&amp;" vallen.  ", ""))</f>
        <v/>
      </c>
      <c r="AD128" s="191" t="str" cm="1">
        <f t="array" ref="AD128">IF(E128&gt;F128, IF(F128&lt;&gt;"", "  ", ""), IF(F128&lt;&gt;"", IF(F128&lt;Datum_werkingsjaar_begin, "| Veld '"&amp;$AD$4&amp;ROW()&amp;"': De datum uit dienst mag niet vóór 1/01/"&amp;Datum_werkingsjaar&amp;" vallen.  ", ""), ""))</f>
        <v/>
      </c>
      <c r="AE128" s="191" t="str">
        <f t="shared" si="36"/>
        <v/>
      </c>
      <c r="AF128" s="191" t="str">
        <f t="shared" si="37"/>
        <v/>
      </c>
      <c r="AG128" s="191" t="str">
        <f t="shared" si="38"/>
        <v/>
      </c>
      <c r="AH128" s="194" t="str">
        <f t="shared" si="39"/>
        <v/>
      </c>
      <c r="AI128" s="191" t="str">
        <f>IF(K128&lt;&gt;1, IF(SUM(K128:$K$504)&lt;&gt;0, "| Laat geen witruimte tussen ingevulde rijen.", ""), "")</f>
        <v/>
      </c>
      <c r="AJ128" s="194" t="str">
        <f t="shared" si="40"/>
        <v/>
      </c>
      <c r="AL128" s="76" t="str">
        <f t="shared" si="41"/>
        <v/>
      </c>
    </row>
    <row r="129" spans="1:38" s="191" customFormat="1" ht="14.65" customHeight="1" x14ac:dyDescent="0.25">
      <c r="A129" s="149" t="str">
        <f t="shared" si="24"/>
        <v/>
      </c>
      <c r="B129" s="188" t="str">
        <f t="shared" si="25"/>
        <v/>
      </c>
      <c r="C129" s="214"/>
      <c r="D129" s="201"/>
      <c r="E129" s="200"/>
      <c r="F129" s="200"/>
      <c r="G129" s="201"/>
      <c r="H129" s="201"/>
      <c r="I129" s="189"/>
      <c r="J129" s="190" t="s">
        <v>84</v>
      </c>
      <c r="K129" s="191">
        <f t="shared" si="27"/>
        <v>0</v>
      </c>
      <c r="L129" s="192">
        <f t="shared" si="28"/>
        <v>0</v>
      </c>
      <c r="M129" s="191">
        <f t="shared" si="29"/>
        <v>0</v>
      </c>
      <c r="N129" s="191">
        <f t="shared" si="30"/>
        <v>0</v>
      </c>
      <c r="O129" s="191">
        <f t="shared" si="31"/>
        <v>0</v>
      </c>
      <c r="P129" s="191">
        <f t="shared" si="32"/>
        <v>0</v>
      </c>
      <c r="Q129" s="191">
        <f t="shared" si="33"/>
        <v>0</v>
      </c>
      <c r="R129" s="191">
        <f t="shared" si="34"/>
        <v>0</v>
      </c>
      <c r="S129" s="192"/>
      <c r="Z129" s="193"/>
      <c r="AA129" s="191" t="str">
        <f t="shared" si="26"/>
        <v/>
      </c>
      <c r="AB129" s="191" t="str">
        <f t="shared" si="35"/>
        <v/>
      </c>
      <c r="AC129" s="191" t="str" cm="1">
        <f t="array" ref="AC129">IF(F129&lt;&gt;"", IF(E129&gt;F129, "| Velden '"&amp;$AC$4&amp;ROW()&amp;"' en '"&amp;$AD$4&amp;ROW()&amp;"': De datum uit dienst mag niet voor de datum in dienst vallen.", ""), IF(E129&gt;Datum_werkingsjaar_einde, "| Veld '"&amp;$AC$4&amp;ROW()&amp;"': De datum in dienst mag niet na 31/12/"&amp;Datum_werkingsjaar&amp;" vallen.  ", ""))</f>
        <v/>
      </c>
      <c r="AD129" s="191" t="str" cm="1">
        <f t="array" ref="AD129">IF(E129&gt;F129, IF(F129&lt;&gt;"", "  ", ""), IF(F129&lt;&gt;"", IF(F129&lt;Datum_werkingsjaar_begin, "| Veld '"&amp;$AD$4&amp;ROW()&amp;"': De datum uit dienst mag niet vóór 1/01/"&amp;Datum_werkingsjaar&amp;" vallen.  ", ""), ""))</f>
        <v/>
      </c>
      <c r="AE129" s="191" t="str">
        <f t="shared" si="36"/>
        <v/>
      </c>
      <c r="AF129" s="191" t="str">
        <f t="shared" si="37"/>
        <v/>
      </c>
      <c r="AG129" s="191" t="str">
        <f t="shared" si="38"/>
        <v/>
      </c>
      <c r="AH129" s="194" t="str">
        <f t="shared" si="39"/>
        <v/>
      </c>
      <c r="AI129" s="191" t="str">
        <f>IF(K129&lt;&gt;1, IF(SUM(K129:$K$504)&lt;&gt;0, "| Laat geen witruimte tussen ingevulde rijen.", ""), "")</f>
        <v/>
      </c>
      <c r="AJ129" s="194" t="str">
        <f t="shared" si="40"/>
        <v/>
      </c>
      <c r="AL129" s="76" t="str">
        <f t="shared" si="41"/>
        <v/>
      </c>
    </row>
    <row r="130" spans="1:38" s="191" customFormat="1" ht="14.65" customHeight="1" x14ac:dyDescent="0.25">
      <c r="A130" s="149" t="str">
        <f t="shared" si="24"/>
        <v/>
      </c>
      <c r="B130" s="188" t="str">
        <f t="shared" si="25"/>
        <v/>
      </c>
      <c r="C130" s="214"/>
      <c r="D130" s="201"/>
      <c r="E130" s="200"/>
      <c r="F130" s="200"/>
      <c r="G130" s="201"/>
      <c r="H130" s="201"/>
      <c r="I130" s="189"/>
      <c r="J130" s="190" t="s">
        <v>84</v>
      </c>
      <c r="K130" s="191">
        <f t="shared" si="27"/>
        <v>0</v>
      </c>
      <c r="L130" s="192">
        <f t="shared" si="28"/>
        <v>0</v>
      </c>
      <c r="M130" s="191">
        <f t="shared" si="29"/>
        <v>0</v>
      </c>
      <c r="N130" s="191">
        <f t="shared" si="30"/>
        <v>0</v>
      </c>
      <c r="O130" s="191">
        <f t="shared" si="31"/>
        <v>0</v>
      </c>
      <c r="P130" s="191">
        <f t="shared" si="32"/>
        <v>0</v>
      </c>
      <c r="Q130" s="191">
        <f t="shared" si="33"/>
        <v>0</v>
      </c>
      <c r="R130" s="191">
        <f t="shared" si="34"/>
        <v>0</v>
      </c>
      <c r="S130" s="192"/>
      <c r="Z130" s="193"/>
      <c r="AA130" s="191" t="str">
        <f t="shared" si="26"/>
        <v/>
      </c>
      <c r="AB130" s="191" t="str">
        <f t="shared" si="35"/>
        <v/>
      </c>
      <c r="AC130" s="191" t="str" cm="1">
        <f t="array" ref="AC130">IF(F130&lt;&gt;"", IF(E130&gt;F130, "| Velden '"&amp;$AC$4&amp;ROW()&amp;"' en '"&amp;$AD$4&amp;ROW()&amp;"': De datum uit dienst mag niet voor de datum in dienst vallen.", ""), IF(E130&gt;Datum_werkingsjaar_einde, "| Veld '"&amp;$AC$4&amp;ROW()&amp;"': De datum in dienst mag niet na 31/12/"&amp;Datum_werkingsjaar&amp;" vallen.  ", ""))</f>
        <v/>
      </c>
      <c r="AD130" s="191" t="str" cm="1">
        <f t="array" ref="AD130">IF(E130&gt;F130, IF(F130&lt;&gt;"", "  ", ""), IF(F130&lt;&gt;"", IF(F130&lt;Datum_werkingsjaar_begin, "| Veld '"&amp;$AD$4&amp;ROW()&amp;"': De datum uit dienst mag niet vóór 1/01/"&amp;Datum_werkingsjaar&amp;" vallen.  ", ""), ""))</f>
        <v/>
      </c>
      <c r="AE130" s="191" t="str">
        <f t="shared" si="36"/>
        <v/>
      </c>
      <c r="AF130" s="191" t="str">
        <f t="shared" si="37"/>
        <v/>
      </c>
      <c r="AG130" s="191" t="str">
        <f t="shared" si="38"/>
        <v/>
      </c>
      <c r="AH130" s="194" t="str">
        <f t="shared" si="39"/>
        <v/>
      </c>
      <c r="AI130" s="191" t="str">
        <f>IF(K130&lt;&gt;1, IF(SUM(K130:$K$504)&lt;&gt;0, "| Laat geen witruimte tussen ingevulde rijen.", ""), "")</f>
        <v/>
      </c>
      <c r="AJ130" s="194" t="str">
        <f t="shared" si="40"/>
        <v/>
      </c>
      <c r="AL130" s="76" t="str">
        <f t="shared" si="41"/>
        <v/>
      </c>
    </row>
    <row r="131" spans="1:38" s="191" customFormat="1" ht="14.65" customHeight="1" x14ac:dyDescent="0.25">
      <c r="A131" s="149" t="str">
        <f t="shared" si="24"/>
        <v/>
      </c>
      <c r="B131" s="188" t="str">
        <f t="shared" si="25"/>
        <v/>
      </c>
      <c r="C131" s="214"/>
      <c r="D131" s="201"/>
      <c r="E131" s="200"/>
      <c r="F131" s="200"/>
      <c r="G131" s="201"/>
      <c r="H131" s="201"/>
      <c r="I131" s="189"/>
      <c r="J131" s="190" t="s">
        <v>84</v>
      </c>
      <c r="K131" s="191">
        <f t="shared" si="27"/>
        <v>0</v>
      </c>
      <c r="L131" s="192">
        <f t="shared" si="28"/>
        <v>0</v>
      </c>
      <c r="M131" s="191">
        <f t="shared" si="29"/>
        <v>0</v>
      </c>
      <c r="N131" s="191">
        <f t="shared" si="30"/>
        <v>0</v>
      </c>
      <c r="O131" s="191">
        <f t="shared" si="31"/>
        <v>0</v>
      </c>
      <c r="P131" s="191">
        <f t="shared" si="32"/>
        <v>0</v>
      </c>
      <c r="Q131" s="191">
        <f t="shared" si="33"/>
        <v>0</v>
      </c>
      <c r="R131" s="191">
        <f t="shared" si="34"/>
        <v>0</v>
      </c>
      <c r="S131" s="192"/>
      <c r="Z131" s="193"/>
      <c r="AA131" s="191" t="str">
        <f t="shared" si="26"/>
        <v/>
      </c>
      <c r="AB131" s="191" t="str">
        <f t="shared" si="35"/>
        <v/>
      </c>
      <c r="AC131" s="191" t="str" cm="1">
        <f t="array" ref="AC131">IF(F131&lt;&gt;"", IF(E131&gt;F131, "| Velden '"&amp;$AC$4&amp;ROW()&amp;"' en '"&amp;$AD$4&amp;ROW()&amp;"': De datum uit dienst mag niet voor de datum in dienst vallen.", ""), IF(E131&gt;Datum_werkingsjaar_einde, "| Veld '"&amp;$AC$4&amp;ROW()&amp;"': De datum in dienst mag niet na 31/12/"&amp;Datum_werkingsjaar&amp;" vallen.  ", ""))</f>
        <v/>
      </c>
      <c r="AD131" s="191" t="str" cm="1">
        <f t="array" ref="AD131">IF(E131&gt;F131, IF(F131&lt;&gt;"", "  ", ""), IF(F131&lt;&gt;"", IF(F131&lt;Datum_werkingsjaar_begin, "| Veld '"&amp;$AD$4&amp;ROW()&amp;"': De datum uit dienst mag niet vóór 1/01/"&amp;Datum_werkingsjaar&amp;" vallen.  ", ""), ""))</f>
        <v/>
      </c>
      <c r="AE131" s="191" t="str">
        <f t="shared" si="36"/>
        <v/>
      </c>
      <c r="AF131" s="191" t="str">
        <f t="shared" si="37"/>
        <v/>
      </c>
      <c r="AG131" s="191" t="str">
        <f t="shared" si="38"/>
        <v/>
      </c>
      <c r="AH131" s="194" t="str">
        <f t="shared" si="39"/>
        <v/>
      </c>
      <c r="AI131" s="191" t="str">
        <f>IF(K131&lt;&gt;1, IF(SUM(K131:$K$504)&lt;&gt;0, "| Laat geen witruimte tussen ingevulde rijen.", ""), "")</f>
        <v/>
      </c>
      <c r="AJ131" s="194" t="str">
        <f t="shared" si="40"/>
        <v/>
      </c>
      <c r="AL131" s="76" t="str">
        <f t="shared" si="41"/>
        <v/>
      </c>
    </row>
    <row r="132" spans="1:38" s="191" customFormat="1" ht="14.65" customHeight="1" x14ac:dyDescent="0.25">
      <c r="A132" s="149" t="str">
        <f t="shared" si="24"/>
        <v/>
      </c>
      <c r="B132" s="188" t="str">
        <f t="shared" si="25"/>
        <v/>
      </c>
      <c r="C132" s="214"/>
      <c r="D132" s="201"/>
      <c r="E132" s="200"/>
      <c r="F132" s="200"/>
      <c r="G132" s="201"/>
      <c r="H132" s="201"/>
      <c r="I132" s="189"/>
      <c r="J132" s="190" t="s">
        <v>84</v>
      </c>
      <c r="K132" s="191">
        <f t="shared" si="27"/>
        <v>0</v>
      </c>
      <c r="L132" s="192">
        <f t="shared" si="28"/>
        <v>0</v>
      </c>
      <c r="M132" s="191">
        <f t="shared" si="29"/>
        <v>0</v>
      </c>
      <c r="N132" s="191">
        <f t="shared" si="30"/>
        <v>0</v>
      </c>
      <c r="O132" s="191">
        <f t="shared" si="31"/>
        <v>0</v>
      </c>
      <c r="P132" s="191">
        <f t="shared" si="32"/>
        <v>0</v>
      </c>
      <c r="Q132" s="191">
        <f t="shared" si="33"/>
        <v>0</v>
      </c>
      <c r="R132" s="191">
        <f t="shared" si="34"/>
        <v>0</v>
      </c>
      <c r="S132" s="192"/>
      <c r="Z132" s="193"/>
      <c r="AA132" s="191" t="str">
        <f t="shared" si="26"/>
        <v/>
      </c>
      <c r="AB132" s="191" t="str">
        <f t="shared" si="35"/>
        <v/>
      </c>
      <c r="AC132" s="191" t="str" cm="1">
        <f t="array" ref="AC132">IF(F132&lt;&gt;"", IF(E132&gt;F132, "| Velden '"&amp;$AC$4&amp;ROW()&amp;"' en '"&amp;$AD$4&amp;ROW()&amp;"': De datum uit dienst mag niet voor de datum in dienst vallen.", ""), IF(E132&gt;Datum_werkingsjaar_einde, "| Veld '"&amp;$AC$4&amp;ROW()&amp;"': De datum in dienst mag niet na 31/12/"&amp;Datum_werkingsjaar&amp;" vallen.  ", ""))</f>
        <v/>
      </c>
      <c r="AD132" s="191" t="str" cm="1">
        <f t="array" ref="AD132">IF(E132&gt;F132, IF(F132&lt;&gt;"", "  ", ""), IF(F132&lt;&gt;"", IF(F132&lt;Datum_werkingsjaar_begin, "| Veld '"&amp;$AD$4&amp;ROW()&amp;"': De datum uit dienst mag niet vóór 1/01/"&amp;Datum_werkingsjaar&amp;" vallen.  ", ""), ""))</f>
        <v/>
      </c>
      <c r="AE132" s="191" t="str">
        <f t="shared" si="36"/>
        <v/>
      </c>
      <c r="AF132" s="191" t="str">
        <f t="shared" si="37"/>
        <v/>
      </c>
      <c r="AG132" s="191" t="str">
        <f t="shared" si="38"/>
        <v/>
      </c>
      <c r="AH132" s="194" t="str">
        <f t="shared" si="39"/>
        <v/>
      </c>
      <c r="AI132" s="191" t="str">
        <f>IF(K132&lt;&gt;1, IF(SUM(K132:$K$504)&lt;&gt;0, "| Laat geen witruimte tussen ingevulde rijen.", ""), "")</f>
        <v/>
      </c>
      <c r="AJ132" s="194" t="str">
        <f t="shared" si="40"/>
        <v/>
      </c>
      <c r="AL132" s="76" t="str">
        <f t="shared" si="41"/>
        <v/>
      </c>
    </row>
    <row r="133" spans="1:38" s="191" customFormat="1" ht="14.65" customHeight="1" x14ac:dyDescent="0.25">
      <c r="A133" s="149" t="str">
        <f t="shared" ref="A133:A196" si="42">IF(AL133&lt;&gt;"", "✘", "")</f>
        <v/>
      </c>
      <c r="B133" s="188" t="str">
        <f t="shared" ref="B133:B196" si="43">IF(OR(K133&lt;&gt;0, AI133&lt;&gt;""), ROW()-4, "")</f>
        <v/>
      </c>
      <c r="C133" s="214"/>
      <c r="D133" s="201"/>
      <c r="E133" s="200"/>
      <c r="F133" s="200"/>
      <c r="G133" s="201"/>
      <c r="H133" s="201"/>
      <c r="I133" s="189"/>
      <c r="J133" s="190" t="s">
        <v>84</v>
      </c>
      <c r="K133" s="191">
        <f t="shared" si="27"/>
        <v>0</v>
      </c>
      <c r="L133" s="192">
        <f t="shared" si="28"/>
        <v>0</v>
      </c>
      <c r="M133" s="191">
        <f t="shared" si="29"/>
        <v>0</v>
      </c>
      <c r="N133" s="191">
        <f t="shared" si="30"/>
        <v>0</v>
      </c>
      <c r="O133" s="191">
        <f t="shared" si="31"/>
        <v>0</v>
      </c>
      <c r="P133" s="191">
        <f t="shared" si="32"/>
        <v>0</v>
      </c>
      <c r="Q133" s="191">
        <f t="shared" si="33"/>
        <v>0</v>
      </c>
      <c r="R133" s="191">
        <f t="shared" si="34"/>
        <v>0</v>
      </c>
      <c r="S133" s="192"/>
      <c r="Z133" s="193"/>
      <c r="AA133" s="191" t="str">
        <f t="shared" ref="AA133:AA196" si="44">IF(C133&lt;&gt;"", IF(IFERROR((97-MOD(VALUE(IF(VALUE(LEFT(TEXT(SUBSTITUTE(SUBSTITUTE(C133, ".", ""), "-", ""), "00000000000"), 2))&lt;23, LEFT("2"&amp;TEXT(SUBSTITUTE(SUBSTITUTE(C133, ".", ""), "-", ""), "00000000000"), 10), LEFT(TEXT(SUBSTITUTE(SUBSTITUTE(C133, ".", ""), "-", ""), "00000000000"), 9))), 97))=VALUE(RIGHT(TEXT(SUBSTITUTE(SUBSTITUTE(C133, ".", ""), "-", ""), "00000000000"), 2)), FALSE), "", "| Veld '"&amp;AA$4&amp;ROW()&amp;"': Dit is geen geldig INSZ-nummer.  "), "")</f>
        <v/>
      </c>
      <c r="AB133" s="191" t="str">
        <f t="shared" si="35"/>
        <v/>
      </c>
      <c r="AC133" s="191" t="str" cm="1">
        <f t="array" ref="AC133">IF(F133&lt;&gt;"", IF(E133&gt;F133, "| Velden '"&amp;$AC$4&amp;ROW()&amp;"' en '"&amp;$AD$4&amp;ROW()&amp;"': De datum uit dienst mag niet voor de datum in dienst vallen.", ""), IF(E133&gt;Datum_werkingsjaar_einde, "| Veld '"&amp;$AC$4&amp;ROW()&amp;"': De datum in dienst mag niet na 31/12/"&amp;Datum_werkingsjaar&amp;" vallen.  ", ""))</f>
        <v/>
      </c>
      <c r="AD133" s="191" t="str" cm="1">
        <f t="array" ref="AD133">IF(E133&gt;F133, IF(F133&lt;&gt;"", "  ", ""), IF(F133&lt;&gt;"", IF(F133&lt;Datum_werkingsjaar_begin, "| Veld '"&amp;$AD$4&amp;ROW()&amp;"': De datum uit dienst mag niet vóór 1/01/"&amp;Datum_werkingsjaar&amp;" vallen.  ", ""), ""))</f>
        <v/>
      </c>
      <c r="AE133" s="191" t="str">
        <f t="shared" si="36"/>
        <v/>
      </c>
      <c r="AF133" s="191" t="str">
        <f t="shared" si="37"/>
        <v/>
      </c>
      <c r="AG133" s="191" t="str">
        <f t="shared" si="38"/>
        <v/>
      </c>
      <c r="AH133" s="194" t="str">
        <f t="shared" si="39"/>
        <v/>
      </c>
      <c r="AI133" s="191" t="str">
        <f>IF(K133&lt;&gt;1, IF(SUM(K133:$K$504)&lt;&gt;0, "| Laat geen witruimte tussen ingevulde rijen.", ""), "")</f>
        <v/>
      </c>
      <c r="AJ133" s="194" t="str">
        <f t="shared" si="40"/>
        <v/>
      </c>
      <c r="AL133" s="76" t="str">
        <f t="shared" si="41"/>
        <v/>
      </c>
    </row>
    <row r="134" spans="1:38" s="191" customFormat="1" ht="14.65" customHeight="1" x14ac:dyDescent="0.25">
      <c r="A134" s="149" t="str">
        <f t="shared" si="42"/>
        <v/>
      </c>
      <c r="B134" s="188" t="str">
        <f t="shared" si="43"/>
        <v/>
      </c>
      <c r="C134" s="214"/>
      <c r="D134" s="201"/>
      <c r="E134" s="200"/>
      <c r="F134" s="200"/>
      <c r="G134" s="201"/>
      <c r="H134" s="201"/>
      <c r="I134" s="189"/>
      <c r="J134" s="190" t="s">
        <v>84</v>
      </c>
      <c r="K134" s="191">
        <f t="shared" ref="K134:K197" si="45">IF(C134&amp;D134&amp;E134&amp;F134&amp;G134&amp;I134&amp;H134&lt;&gt;"", 1, 0)</f>
        <v>0</v>
      </c>
      <c r="L134" s="192">
        <f t="shared" ref="L134:L197" si="46">IF($K134&lt;&gt;0, IF(C134&lt;&gt;"", 0, 1), 0)</f>
        <v>0</v>
      </c>
      <c r="M134" s="191">
        <f t="shared" ref="M134:M197" si="47">IF($K134&lt;&gt;0, IF($AA134&lt;&gt;"", -1, IF(C134&lt;&gt;"", IF(VALUE(LEFT(RIGHT(TEXT(SUBSTITUTE(SUBSTITUTE(C134, ".", ""), "-", ""), "00000000000"), 9), 2))&gt;20, IF(VALUE(LEFT(RIGHT(TEXT(SUBSTITUTE(SUBSTITUTE(C134, ".", ""), "-", ""), "00000000000"), 9), 2))&lt;=32, 1, -1), -1), -1)), 0)</f>
        <v>0</v>
      </c>
      <c r="N134" s="191">
        <f t="shared" ref="N134:N197" si="48">IF($K134&lt;&gt;0, IF(E134&lt;&gt;"", 0, 1), 0)</f>
        <v>0</v>
      </c>
      <c r="O134" s="191">
        <f t="shared" ref="O134:O197" si="49">IF($K134&lt;&gt;0, IF(F134&lt;&gt;"", 0, 0), 0)</f>
        <v>0</v>
      </c>
      <c r="P134" s="191">
        <f t="shared" ref="P134:P197" si="50">IF($K134&lt;&gt;0, IF(G134&lt;&gt;"", 0, 1), 0)</f>
        <v>0</v>
      </c>
      <c r="Q134" s="191">
        <f t="shared" ref="Q134:Q197" si="51">IF($K134&lt;&gt;0, IF(H134&lt;&gt;"", 0, 1), 0)</f>
        <v>0</v>
      </c>
      <c r="R134" s="191">
        <f t="shared" ref="R134:R197" si="52">IF($K134&lt;&gt;0, IF(I134&lt;&gt;"", 0, 1), 0)</f>
        <v>0</v>
      </c>
      <c r="S134" s="192"/>
      <c r="Z134" s="193"/>
      <c r="AA134" s="191" t="str">
        <f t="shared" si="44"/>
        <v/>
      </c>
      <c r="AB134" s="191" t="str">
        <f t="shared" ref="AB134:AB197" si="53">IF(D134&lt;&gt;"", IF(M134&lt;&gt;-1, IF(AND(D134&lt;&gt;"M", D134&lt;&gt;"V"), "| Veld '"&amp;AB$4&amp;ROW()&amp;"': Maak een keuze uit de uitvallijst.  ", ""), "| Veld '"&amp;AB$4&amp;ROW()&amp;"': Laat dit veld leeg.  "), "")</f>
        <v/>
      </c>
      <c r="AC134" s="191" t="str" cm="1">
        <f t="array" ref="AC134">IF(F134&lt;&gt;"", IF(E134&gt;F134, "| Velden '"&amp;$AC$4&amp;ROW()&amp;"' en '"&amp;$AD$4&amp;ROW()&amp;"': De datum uit dienst mag niet voor de datum in dienst vallen.", ""), IF(E134&gt;Datum_werkingsjaar_einde, "| Veld '"&amp;$AC$4&amp;ROW()&amp;"': De datum in dienst mag niet na 31/12/"&amp;Datum_werkingsjaar&amp;" vallen.  ", ""))</f>
        <v/>
      </c>
      <c r="AD134" s="191" t="str" cm="1">
        <f t="array" ref="AD134">IF(E134&gt;F134, IF(F134&lt;&gt;"", "  ", ""), IF(F134&lt;&gt;"", IF(F134&lt;Datum_werkingsjaar_begin, "| Veld '"&amp;$AD$4&amp;ROW()&amp;"': De datum uit dienst mag niet vóór 1/01/"&amp;Datum_werkingsjaar&amp;" vallen.  ", ""), ""))</f>
        <v/>
      </c>
      <c r="AE134" s="191" t="str">
        <f t="shared" ref="AE134:AE197" si="54">IF(ISTEXT(G134), IFERROR(IF(SEARCH(".", G134)&lt;&gt;0, "| Veld '"&amp;AE$4&amp;ROW()&amp;"': "&amp;Fout_punt), "| Veld '"&amp;AE$4&amp;ROW()&amp;"': "&amp;Fout_geen_getal), IF(G134&lt;0, "| Veld '"&amp;AE$4&amp;ROW()&amp;"': "&amp;Fout_negatief, IF(G134&gt;1, "| Veld '"&amp;AE$4&amp;ROW()&amp;"': Dit getal mag niet groter dan 1 zijn.  ", "")))</f>
        <v/>
      </c>
      <c r="AF134" s="191" t="str">
        <f t="shared" ref="AF134:AF197" si="55">IF(ISTEXT(H134), IFERROR(IF(SEARCH(".", H134)&lt;&gt;0, "| Veld '"&amp;AF$4&amp;ROW()&amp;"': "&amp;Fout_punt), "| Veld '"&amp;AF$4&amp;ROW()&amp;"': "&amp;Fout_geen_getal), IF(H134&lt;0, "| Veld '"&amp;AF$4&amp;ROW()&amp;"': "&amp;Fout_negatief, IF(H134&gt;1, "| Veld '"&amp;AF$4&amp;ROW()&amp;"': Dit getal mag niet groter dan 1 zijn.  ", IF(H134&gt;G134,  "| Veld '"&amp;AF$4&amp;ROW()&amp;"': Dit getal mag niet groter dan het getal in veld '"&amp;$AE$4&amp;ROW()&amp;"' zijn.  ", ""))))</f>
        <v/>
      </c>
      <c r="AG134" s="191" t="str">
        <f t="shared" ref="AG134:AG197" si="56">IF(ISTEXT(I134), IFERROR(IF(SEARCH(".", I134)&lt;&gt;0, "| Veld '"&amp;AG$4&amp;ROW()&amp;"': "&amp;Fout_punt), "| Veld '"&amp;AG$4&amp;ROW()&amp;"': "&amp;Fout_geen_getal), IF(I134&lt;0, "| Veld '"&amp;AG$4&amp;ROW()&amp;"': "&amp;Fout_negatief, ""))</f>
        <v/>
      </c>
      <c r="AH134" s="194" t="str">
        <f t="shared" ref="AH134:AH197" si="57">IF(SUMIF(L134:R134, "&gt;0")&gt;0, "| Vul verplichte velden in.", "")</f>
        <v/>
      </c>
      <c r="AI134" s="191" t="str">
        <f>IF(K134&lt;&gt;1, IF(SUM(K134:$K$504)&lt;&gt;0, "| Laat geen witruimte tussen ingevulde rijen.", ""), "")</f>
        <v/>
      </c>
      <c r="AJ134" s="194" t="str">
        <f t="shared" ref="AJ134:AJ197" si="58">IF(AA134&amp;AB134&amp;AC134&amp;AD134&amp;AE134&amp;AF134&amp;AG134&lt;&gt;"", AA134&amp;AB134&amp;AC134&amp;AD134&amp;AE134&amp;AF134&amp;AG134, AH134&amp;AI134)</f>
        <v/>
      </c>
      <c r="AL134" s="76" t="str">
        <f t="shared" ref="AL134:AL197" si="59">IF(AJ134&lt;&gt;"", AJ134&amp;"", Z134&amp;"")</f>
        <v/>
      </c>
    </row>
    <row r="135" spans="1:38" s="191" customFormat="1" ht="14.65" customHeight="1" x14ac:dyDescent="0.25">
      <c r="A135" s="149" t="str">
        <f t="shared" si="42"/>
        <v/>
      </c>
      <c r="B135" s="188" t="str">
        <f t="shared" si="43"/>
        <v/>
      </c>
      <c r="C135" s="214"/>
      <c r="D135" s="201"/>
      <c r="E135" s="200"/>
      <c r="F135" s="200"/>
      <c r="G135" s="201"/>
      <c r="H135" s="201"/>
      <c r="I135" s="189"/>
      <c r="J135" s="190" t="s">
        <v>84</v>
      </c>
      <c r="K135" s="191">
        <f t="shared" si="45"/>
        <v>0</v>
      </c>
      <c r="L135" s="192">
        <f t="shared" si="46"/>
        <v>0</v>
      </c>
      <c r="M135" s="191">
        <f t="shared" si="47"/>
        <v>0</v>
      </c>
      <c r="N135" s="191">
        <f t="shared" si="48"/>
        <v>0</v>
      </c>
      <c r="O135" s="191">
        <f t="shared" si="49"/>
        <v>0</v>
      </c>
      <c r="P135" s="191">
        <f t="shared" si="50"/>
        <v>0</v>
      </c>
      <c r="Q135" s="191">
        <f t="shared" si="51"/>
        <v>0</v>
      </c>
      <c r="R135" s="191">
        <f t="shared" si="52"/>
        <v>0</v>
      </c>
      <c r="S135" s="192"/>
      <c r="Z135" s="193"/>
      <c r="AA135" s="191" t="str">
        <f t="shared" si="44"/>
        <v/>
      </c>
      <c r="AB135" s="191" t="str">
        <f t="shared" si="53"/>
        <v/>
      </c>
      <c r="AC135" s="191" t="str" cm="1">
        <f t="array" ref="AC135">IF(F135&lt;&gt;"", IF(E135&gt;F135, "| Velden '"&amp;$AC$4&amp;ROW()&amp;"' en '"&amp;$AD$4&amp;ROW()&amp;"': De datum uit dienst mag niet voor de datum in dienst vallen.", ""), IF(E135&gt;Datum_werkingsjaar_einde, "| Veld '"&amp;$AC$4&amp;ROW()&amp;"': De datum in dienst mag niet na 31/12/"&amp;Datum_werkingsjaar&amp;" vallen.  ", ""))</f>
        <v/>
      </c>
      <c r="AD135" s="191" t="str" cm="1">
        <f t="array" ref="AD135">IF(E135&gt;F135, IF(F135&lt;&gt;"", "  ", ""), IF(F135&lt;&gt;"", IF(F135&lt;Datum_werkingsjaar_begin, "| Veld '"&amp;$AD$4&amp;ROW()&amp;"': De datum uit dienst mag niet vóór 1/01/"&amp;Datum_werkingsjaar&amp;" vallen.  ", ""), ""))</f>
        <v/>
      </c>
      <c r="AE135" s="191" t="str">
        <f t="shared" si="54"/>
        <v/>
      </c>
      <c r="AF135" s="191" t="str">
        <f t="shared" si="55"/>
        <v/>
      </c>
      <c r="AG135" s="191" t="str">
        <f t="shared" si="56"/>
        <v/>
      </c>
      <c r="AH135" s="194" t="str">
        <f t="shared" si="57"/>
        <v/>
      </c>
      <c r="AI135" s="191" t="str">
        <f>IF(K135&lt;&gt;1, IF(SUM(K135:$K$504)&lt;&gt;0, "| Laat geen witruimte tussen ingevulde rijen.", ""), "")</f>
        <v/>
      </c>
      <c r="AJ135" s="194" t="str">
        <f t="shared" si="58"/>
        <v/>
      </c>
      <c r="AL135" s="76" t="str">
        <f t="shared" si="59"/>
        <v/>
      </c>
    </row>
    <row r="136" spans="1:38" s="191" customFormat="1" ht="14.65" customHeight="1" x14ac:dyDescent="0.25">
      <c r="A136" s="149" t="str">
        <f t="shared" si="42"/>
        <v/>
      </c>
      <c r="B136" s="188" t="str">
        <f t="shared" si="43"/>
        <v/>
      </c>
      <c r="C136" s="214"/>
      <c r="D136" s="201"/>
      <c r="E136" s="200"/>
      <c r="F136" s="200"/>
      <c r="G136" s="201"/>
      <c r="H136" s="201"/>
      <c r="I136" s="189"/>
      <c r="J136" s="190" t="s">
        <v>84</v>
      </c>
      <c r="K136" s="191">
        <f t="shared" si="45"/>
        <v>0</v>
      </c>
      <c r="L136" s="192">
        <f t="shared" si="46"/>
        <v>0</v>
      </c>
      <c r="M136" s="191">
        <f t="shared" si="47"/>
        <v>0</v>
      </c>
      <c r="N136" s="191">
        <f t="shared" si="48"/>
        <v>0</v>
      </c>
      <c r="O136" s="191">
        <f t="shared" si="49"/>
        <v>0</v>
      </c>
      <c r="P136" s="191">
        <f t="shared" si="50"/>
        <v>0</v>
      </c>
      <c r="Q136" s="191">
        <f t="shared" si="51"/>
        <v>0</v>
      </c>
      <c r="R136" s="191">
        <f t="shared" si="52"/>
        <v>0</v>
      </c>
      <c r="S136" s="192"/>
      <c r="Z136" s="193"/>
      <c r="AA136" s="191" t="str">
        <f t="shared" si="44"/>
        <v/>
      </c>
      <c r="AB136" s="191" t="str">
        <f t="shared" si="53"/>
        <v/>
      </c>
      <c r="AC136" s="191" t="str" cm="1">
        <f t="array" ref="AC136">IF(F136&lt;&gt;"", IF(E136&gt;F136, "| Velden '"&amp;$AC$4&amp;ROW()&amp;"' en '"&amp;$AD$4&amp;ROW()&amp;"': De datum uit dienst mag niet voor de datum in dienst vallen.", ""), IF(E136&gt;Datum_werkingsjaar_einde, "| Veld '"&amp;$AC$4&amp;ROW()&amp;"': De datum in dienst mag niet na 31/12/"&amp;Datum_werkingsjaar&amp;" vallen.  ", ""))</f>
        <v/>
      </c>
      <c r="AD136" s="191" t="str" cm="1">
        <f t="array" ref="AD136">IF(E136&gt;F136, IF(F136&lt;&gt;"", "  ", ""), IF(F136&lt;&gt;"", IF(F136&lt;Datum_werkingsjaar_begin, "| Veld '"&amp;$AD$4&amp;ROW()&amp;"': De datum uit dienst mag niet vóór 1/01/"&amp;Datum_werkingsjaar&amp;" vallen.  ", ""), ""))</f>
        <v/>
      </c>
      <c r="AE136" s="191" t="str">
        <f t="shared" si="54"/>
        <v/>
      </c>
      <c r="AF136" s="191" t="str">
        <f t="shared" si="55"/>
        <v/>
      </c>
      <c r="AG136" s="191" t="str">
        <f t="shared" si="56"/>
        <v/>
      </c>
      <c r="AH136" s="194" t="str">
        <f t="shared" si="57"/>
        <v/>
      </c>
      <c r="AI136" s="191" t="str">
        <f>IF(K136&lt;&gt;1, IF(SUM(K136:$K$504)&lt;&gt;0, "| Laat geen witruimte tussen ingevulde rijen.", ""), "")</f>
        <v/>
      </c>
      <c r="AJ136" s="194" t="str">
        <f t="shared" si="58"/>
        <v/>
      </c>
      <c r="AL136" s="76" t="str">
        <f t="shared" si="59"/>
        <v/>
      </c>
    </row>
    <row r="137" spans="1:38" s="191" customFormat="1" ht="14.65" customHeight="1" x14ac:dyDescent="0.25">
      <c r="A137" s="149" t="str">
        <f t="shared" si="42"/>
        <v/>
      </c>
      <c r="B137" s="188" t="str">
        <f t="shared" si="43"/>
        <v/>
      </c>
      <c r="C137" s="214"/>
      <c r="D137" s="201"/>
      <c r="E137" s="200"/>
      <c r="F137" s="200"/>
      <c r="G137" s="201"/>
      <c r="H137" s="201"/>
      <c r="I137" s="189"/>
      <c r="J137" s="190" t="s">
        <v>84</v>
      </c>
      <c r="K137" s="191">
        <f t="shared" si="45"/>
        <v>0</v>
      </c>
      <c r="L137" s="192">
        <f t="shared" si="46"/>
        <v>0</v>
      </c>
      <c r="M137" s="191">
        <f t="shared" si="47"/>
        <v>0</v>
      </c>
      <c r="N137" s="191">
        <f t="shared" si="48"/>
        <v>0</v>
      </c>
      <c r="O137" s="191">
        <f t="shared" si="49"/>
        <v>0</v>
      </c>
      <c r="P137" s="191">
        <f t="shared" si="50"/>
        <v>0</v>
      </c>
      <c r="Q137" s="191">
        <f t="shared" si="51"/>
        <v>0</v>
      </c>
      <c r="R137" s="191">
        <f t="shared" si="52"/>
        <v>0</v>
      </c>
      <c r="S137" s="192"/>
      <c r="Z137" s="193"/>
      <c r="AA137" s="191" t="str">
        <f t="shared" si="44"/>
        <v/>
      </c>
      <c r="AB137" s="191" t="str">
        <f t="shared" si="53"/>
        <v/>
      </c>
      <c r="AC137" s="191" t="str" cm="1">
        <f t="array" ref="AC137">IF(F137&lt;&gt;"", IF(E137&gt;F137, "| Velden '"&amp;$AC$4&amp;ROW()&amp;"' en '"&amp;$AD$4&amp;ROW()&amp;"': De datum uit dienst mag niet voor de datum in dienst vallen.", ""), IF(E137&gt;Datum_werkingsjaar_einde, "| Veld '"&amp;$AC$4&amp;ROW()&amp;"': De datum in dienst mag niet na 31/12/"&amp;Datum_werkingsjaar&amp;" vallen.  ", ""))</f>
        <v/>
      </c>
      <c r="AD137" s="191" t="str" cm="1">
        <f t="array" ref="AD137">IF(E137&gt;F137, IF(F137&lt;&gt;"", "  ", ""), IF(F137&lt;&gt;"", IF(F137&lt;Datum_werkingsjaar_begin, "| Veld '"&amp;$AD$4&amp;ROW()&amp;"': De datum uit dienst mag niet vóór 1/01/"&amp;Datum_werkingsjaar&amp;" vallen.  ", ""), ""))</f>
        <v/>
      </c>
      <c r="AE137" s="191" t="str">
        <f t="shared" si="54"/>
        <v/>
      </c>
      <c r="AF137" s="191" t="str">
        <f t="shared" si="55"/>
        <v/>
      </c>
      <c r="AG137" s="191" t="str">
        <f t="shared" si="56"/>
        <v/>
      </c>
      <c r="AH137" s="194" t="str">
        <f t="shared" si="57"/>
        <v/>
      </c>
      <c r="AI137" s="191" t="str">
        <f>IF(K137&lt;&gt;1, IF(SUM(K137:$K$504)&lt;&gt;0, "| Laat geen witruimte tussen ingevulde rijen.", ""), "")</f>
        <v/>
      </c>
      <c r="AJ137" s="194" t="str">
        <f t="shared" si="58"/>
        <v/>
      </c>
      <c r="AL137" s="76" t="str">
        <f t="shared" si="59"/>
        <v/>
      </c>
    </row>
    <row r="138" spans="1:38" s="191" customFormat="1" ht="14.65" customHeight="1" x14ac:dyDescent="0.25">
      <c r="A138" s="149" t="str">
        <f t="shared" si="42"/>
        <v/>
      </c>
      <c r="B138" s="188" t="str">
        <f t="shared" si="43"/>
        <v/>
      </c>
      <c r="C138" s="214"/>
      <c r="D138" s="201"/>
      <c r="E138" s="200"/>
      <c r="F138" s="200"/>
      <c r="G138" s="201"/>
      <c r="H138" s="201"/>
      <c r="I138" s="189"/>
      <c r="J138" s="190" t="s">
        <v>84</v>
      </c>
      <c r="K138" s="191">
        <f t="shared" si="45"/>
        <v>0</v>
      </c>
      <c r="L138" s="192">
        <f t="shared" si="46"/>
        <v>0</v>
      </c>
      <c r="M138" s="191">
        <f t="shared" si="47"/>
        <v>0</v>
      </c>
      <c r="N138" s="191">
        <f t="shared" si="48"/>
        <v>0</v>
      </c>
      <c r="O138" s="191">
        <f t="shared" si="49"/>
        <v>0</v>
      </c>
      <c r="P138" s="191">
        <f t="shared" si="50"/>
        <v>0</v>
      </c>
      <c r="Q138" s="191">
        <f t="shared" si="51"/>
        <v>0</v>
      </c>
      <c r="R138" s="191">
        <f t="shared" si="52"/>
        <v>0</v>
      </c>
      <c r="S138" s="192"/>
      <c r="Z138" s="193"/>
      <c r="AA138" s="191" t="str">
        <f t="shared" si="44"/>
        <v/>
      </c>
      <c r="AB138" s="191" t="str">
        <f t="shared" si="53"/>
        <v/>
      </c>
      <c r="AC138" s="191" t="str" cm="1">
        <f t="array" ref="AC138">IF(F138&lt;&gt;"", IF(E138&gt;F138, "| Velden '"&amp;$AC$4&amp;ROW()&amp;"' en '"&amp;$AD$4&amp;ROW()&amp;"': De datum uit dienst mag niet voor de datum in dienst vallen.", ""), IF(E138&gt;Datum_werkingsjaar_einde, "| Veld '"&amp;$AC$4&amp;ROW()&amp;"': De datum in dienst mag niet na 31/12/"&amp;Datum_werkingsjaar&amp;" vallen.  ", ""))</f>
        <v/>
      </c>
      <c r="AD138" s="191" t="str" cm="1">
        <f t="array" ref="AD138">IF(E138&gt;F138, IF(F138&lt;&gt;"", "  ", ""), IF(F138&lt;&gt;"", IF(F138&lt;Datum_werkingsjaar_begin, "| Veld '"&amp;$AD$4&amp;ROW()&amp;"': De datum uit dienst mag niet vóór 1/01/"&amp;Datum_werkingsjaar&amp;" vallen.  ", ""), ""))</f>
        <v/>
      </c>
      <c r="AE138" s="191" t="str">
        <f t="shared" si="54"/>
        <v/>
      </c>
      <c r="AF138" s="191" t="str">
        <f t="shared" si="55"/>
        <v/>
      </c>
      <c r="AG138" s="191" t="str">
        <f t="shared" si="56"/>
        <v/>
      </c>
      <c r="AH138" s="194" t="str">
        <f t="shared" si="57"/>
        <v/>
      </c>
      <c r="AI138" s="191" t="str">
        <f>IF(K138&lt;&gt;1, IF(SUM(K138:$K$504)&lt;&gt;0, "| Laat geen witruimte tussen ingevulde rijen.", ""), "")</f>
        <v/>
      </c>
      <c r="AJ138" s="194" t="str">
        <f t="shared" si="58"/>
        <v/>
      </c>
      <c r="AL138" s="76" t="str">
        <f t="shared" si="59"/>
        <v/>
      </c>
    </row>
    <row r="139" spans="1:38" s="191" customFormat="1" ht="14.65" customHeight="1" x14ac:dyDescent="0.25">
      <c r="A139" s="149" t="str">
        <f t="shared" si="42"/>
        <v/>
      </c>
      <c r="B139" s="188" t="str">
        <f t="shared" si="43"/>
        <v/>
      </c>
      <c r="C139" s="214"/>
      <c r="D139" s="201"/>
      <c r="E139" s="200"/>
      <c r="F139" s="200"/>
      <c r="G139" s="201"/>
      <c r="H139" s="201"/>
      <c r="I139" s="189"/>
      <c r="J139" s="190" t="s">
        <v>84</v>
      </c>
      <c r="K139" s="191">
        <f t="shared" si="45"/>
        <v>0</v>
      </c>
      <c r="L139" s="192">
        <f t="shared" si="46"/>
        <v>0</v>
      </c>
      <c r="M139" s="191">
        <f t="shared" si="47"/>
        <v>0</v>
      </c>
      <c r="N139" s="191">
        <f t="shared" si="48"/>
        <v>0</v>
      </c>
      <c r="O139" s="191">
        <f t="shared" si="49"/>
        <v>0</v>
      </c>
      <c r="P139" s="191">
        <f t="shared" si="50"/>
        <v>0</v>
      </c>
      <c r="Q139" s="191">
        <f t="shared" si="51"/>
        <v>0</v>
      </c>
      <c r="R139" s="191">
        <f t="shared" si="52"/>
        <v>0</v>
      </c>
      <c r="S139" s="192"/>
      <c r="Z139" s="193"/>
      <c r="AA139" s="191" t="str">
        <f t="shared" si="44"/>
        <v/>
      </c>
      <c r="AB139" s="191" t="str">
        <f t="shared" si="53"/>
        <v/>
      </c>
      <c r="AC139" s="191" t="str" cm="1">
        <f t="array" ref="AC139">IF(F139&lt;&gt;"", IF(E139&gt;F139, "| Velden '"&amp;$AC$4&amp;ROW()&amp;"' en '"&amp;$AD$4&amp;ROW()&amp;"': De datum uit dienst mag niet voor de datum in dienst vallen.", ""), IF(E139&gt;Datum_werkingsjaar_einde, "| Veld '"&amp;$AC$4&amp;ROW()&amp;"': De datum in dienst mag niet na 31/12/"&amp;Datum_werkingsjaar&amp;" vallen.  ", ""))</f>
        <v/>
      </c>
      <c r="AD139" s="191" t="str" cm="1">
        <f t="array" ref="AD139">IF(E139&gt;F139, IF(F139&lt;&gt;"", "  ", ""), IF(F139&lt;&gt;"", IF(F139&lt;Datum_werkingsjaar_begin, "| Veld '"&amp;$AD$4&amp;ROW()&amp;"': De datum uit dienst mag niet vóór 1/01/"&amp;Datum_werkingsjaar&amp;" vallen.  ", ""), ""))</f>
        <v/>
      </c>
      <c r="AE139" s="191" t="str">
        <f t="shared" si="54"/>
        <v/>
      </c>
      <c r="AF139" s="191" t="str">
        <f t="shared" si="55"/>
        <v/>
      </c>
      <c r="AG139" s="191" t="str">
        <f t="shared" si="56"/>
        <v/>
      </c>
      <c r="AH139" s="194" t="str">
        <f t="shared" si="57"/>
        <v/>
      </c>
      <c r="AI139" s="191" t="str">
        <f>IF(K139&lt;&gt;1, IF(SUM(K139:$K$504)&lt;&gt;0, "| Laat geen witruimte tussen ingevulde rijen.", ""), "")</f>
        <v/>
      </c>
      <c r="AJ139" s="194" t="str">
        <f t="shared" si="58"/>
        <v/>
      </c>
      <c r="AL139" s="76" t="str">
        <f t="shared" si="59"/>
        <v/>
      </c>
    </row>
    <row r="140" spans="1:38" s="191" customFormat="1" ht="14.65" customHeight="1" x14ac:dyDescent="0.25">
      <c r="A140" s="149" t="str">
        <f t="shared" si="42"/>
        <v/>
      </c>
      <c r="B140" s="188" t="str">
        <f t="shared" si="43"/>
        <v/>
      </c>
      <c r="C140" s="214"/>
      <c r="D140" s="201"/>
      <c r="E140" s="200"/>
      <c r="F140" s="200"/>
      <c r="G140" s="201"/>
      <c r="H140" s="201"/>
      <c r="I140" s="189"/>
      <c r="J140" s="190" t="s">
        <v>84</v>
      </c>
      <c r="K140" s="191">
        <f t="shared" si="45"/>
        <v>0</v>
      </c>
      <c r="L140" s="192">
        <f t="shared" si="46"/>
        <v>0</v>
      </c>
      <c r="M140" s="191">
        <f t="shared" si="47"/>
        <v>0</v>
      </c>
      <c r="N140" s="191">
        <f t="shared" si="48"/>
        <v>0</v>
      </c>
      <c r="O140" s="191">
        <f t="shared" si="49"/>
        <v>0</v>
      </c>
      <c r="P140" s="191">
        <f t="shared" si="50"/>
        <v>0</v>
      </c>
      <c r="Q140" s="191">
        <f t="shared" si="51"/>
        <v>0</v>
      </c>
      <c r="R140" s="191">
        <f t="shared" si="52"/>
        <v>0</v>
      </c>
      <c r="S140" s="192"/>
      <c r="Z140" s="193"/>
      <c r="AA140" s="191" t="str">
        <f t="shared" si="44"/>
        <v/>
      </c>
      <c r="AB140" s="191" t="str">
        <f t="shared" si="53"/>
        <v/>
      </c>
      <c r="AC140" s="191" t="str" cm="1">
        <f t="array" ref="AC140">IF(F140&lt;&gt;"", IF(E140&gt;F140, "| Velden '"&amp;$AC$4&amp;ROW()&amp;"' en '"&amp;$AD$4&amp;ROW()&amp;"': De datum uit dienst mag niet voor de datum in dienst vallen.", ""), IF(E140&gt;Datum_werkingsjaar_einde, "| Veld '"&amp;$AC$4&amp;ROW()&amp;"': De datum in dienst mag niet na 31/12/"&amp;Datum_werkingsjaar&amp;" vallen.  ", ""))</f>
        <v/>
      </c>
      <c r="AD140" s="191" t="str" cm="1">
        <f t="array" ref="AD140">IF(E140&gt;F140, IF(F140&lt;&gt;"", "  ", ""), IF(F140&lt;&gt;"", IF(F140&lt;Datum_werkingsjaar_begin, "| Veld '"&amp;$AD$4&amp;ROW()&amp;"': De datum uit dienst mag niet vóór 1/01/"&amp;Datum_werkingsjaar&amp;" vallen.  ", ""), ""))</f>
        <v/>
      </c>
      <c r="AE140" s="191" t="str">
        <f t="shared" si="54"/>
        <v/>
      </c>
      <c r="AF140" s="191" t="str">
        <f t="shared" si="55"/>
        <v/>
      </c>
      <c r="AG140" s="191" t="str">
        <f t="shared" si="56"/>
        <v/>
      </c>
      <c r="AH140" s="194" t="str">
        <f t="shared" si="57"/>
        <v/>
      </c>
      <c r="AI140" s="191" t="str">
        <f>IF(K140&lt;&gt;1, IF(SUM(K140:$K$504)&lt;&gt;0, "| Laat geen witruimte tussen ingevulde rijen.", ""), "")</f>
        <v/>
      </c>
      <c r="AJ140" s="194" t="str">
        <f t="shared" si="58"/>
        <v/>
      </c>
      <c r="AL140" s="76" t="str">
        <f t="shared" si="59"/>
        <v/>
      </c>
    </row>
    <row r="141" spans="1:38" s="191" customFormat="1" ht="14.65" customHeight="1" x14ac:dyDescent="0.25">
      <c r="A141" s="149" t="str">
        <f t="shared" si="42"/>
        <v/>
      </c>
      <c r="B141" s="188" t="str">
        <f t="shared" si="43"/>
        <v/>
      </c>
      <c r="C141" s="214"/>
      <c r="D141" s="201"/>
      <c r="E141" s="200"/>
      <c r="F141" s="200"/>
      <c r="G141" s="201"/>
      <c r="H141" s="201"/>
      <c r="I141" s="189"/>
      <c r="J141" s="190" t="s">
        <v>84</v>
      </c>
      <c r="K141" s="191">
        <f t="shared" si="45"/>
        <v>0</v>
      </c>
      <c r="L141" s="192">
        <f t="shared" si="46"/>
        <v>0</v>
      </c>
      <c r="M141" s="191">
        <f t="shared" si="47"/>
        <v>0</v>
      </c>
      <c r="N141" s="191">
        <f t="shared" si="48"/>
        <v>0</v>
      </c>
      <c r="O141" s="191">
        <f t="shared" si="49"/>
        <v>0</v>
      </c>
      <c r="P141" s="191">
        <f t="shared" si="50"/>
        <v>0</v>
      </c>
      <c r="Q141" s="191">
        <f t="shared" si="51"/>
        <v>0</v>
      </c>
      <c r="R141" s="191">
        <f t="shared" si="52"/>
        <v>0</v>
      </c>
      <c r="S141" s="192"/>
      <c r="Z141" s="193"/>
      <c r="AA141" s="191" t="str">
        <f t="shared" si="44"/>
        <v/>
      </c>
      <c r="AB141" s="191" t="str">
        <f t="shared" si="53"/>
        <v/>
      </c>
      <c r="AC141" s="191" t="str" cm="1">
        <f t="array" ref="AC141">IF(F141&lt;&gt;"", IF(E141&gt;F141, "| Velden '"&amp;$AC$4&amp;ROW()&amp;"' en '"&amp;$AD$4&amp;ROW()&amp;"': De datum uit dienst mag niet voor de datum in dienst vallen.", ""), IF(E141&gt;Datum_werkingsjaar_einde, "| Veld '"&amp;$AC$4&amp;ROW()&amp;"': De datum in dienst mag niet na 31/12/"&amp;Datum_werkingsjaar&amp;" vallen.  ", ""))</f>
        <v/>
      </c>
      <c r="AD141" s="191" t="str" cm="1">
        <f t="array" ref="AD141">IF(E141&gt;F141, IF(F141&lt;&gt;"", "  ", ""), IF(F141&lt;&gt;"", IF(F141&lt;Datum_werkingsjaar_begin, "| Veld '"&amp;$AD$4&amp;ROW()&amp;"': De datum uit dienst mag niet vóór 1/01/"&amp;Datum_werkingsjaar&amp;" vallen.  ", ""), ""))</f>
        <v/>
      </c>
      <c r="AE141" s="191" t="str">
        <f t="shared" si="54"/>
        <v/>
      </c>
      <c r="AF141" s="191" t="str">
        <f t="shared" si="55"/>
        <v/>
      </c>
      <c r="AG141" s="191" t="str">
        <f t="shared" si="56"/>
        <v/>
      </c>
      <c r="AH141" s="194" t="str">
        <f t="shared" si="57"/>
        <v/>
      </c>
      <c r="AI141" s="191" t="str">
        <f>IF(K141&lt;&gt;1, IF(SUM(K141:$K$504)&lt;&gt;0, "| Laat geen witruimte tussen ingevulde rijen.", ""), "")</f>
        <v/>
      </c>
      <c r="AJ141" s="194" t="str">
        <f t="shared" si="58"/>
        <v/>
      </c>
      <c r="AL141" s="76" t="str">
        <f t="shared" si="59"/>
        <v/>
      </c>
    </row>
    <row r="142" spans="1:38" s="191" customFormat="1" ht="14.65" customHeight="1" x14ac:dyDescent="0.25">
      <c r="A142" s="149" t="str">
        <f t="shared" si="42"/>
        <v/>
      </c>
      <c r="B142" s="188" t="str">
        <f t="shared" si="43"/>
        <v/>
      </c>
      <c r="C142" s="214"/>
      <c r="D142" s="201"/>
      <c r="E142" s="200"/>
      <c r="F142" s="200"/>
      <c r="G142" s="201"/>
      <c r="H142" s="201"/>
      <c r="I142" s="189"/>
      <c r="J142" s="190" t="s">
        <v>84</v>
      </c>
      <c r="K142" s="191">
        <f t="shared" si="45"/>
        <v>0</v>
      </c>
      <c r="L142" s="192">
        <f t="shared" si="46"/>
        <v>0</v>
      </c>
      <c r="M142" s="191">
        <f t="shared" si="47"/>
        <v>0</v>
      </c>
      <c r="N142" s="191">
        <f t="shared" si="48"/>
        <v>0</v>
      </c>
      <c r="O142" s="191">
        <f t="shared" si="49"/>
        <v>0</v>
      </c>
      <c r="P142" s="191">
        <f t="shared" si="50"/>
        <v>0</v>
      </c>
      <c r="Q142" s="191">
        <f t="shared" si="51"/>
        <v>0</v>
      </c>
      <c r="R142" s="191">
        <f t="shared" si="52"/>
        <v>0</v>
      </c>
      <c r="S142" s="192"/>
      <c r="Z142" s="193"/>
      <c r="AA142" s="191" t="str">
        <f t="shared" si="44"/>
        <v/>
      </c>
      <c r="AB142" s="191" t="str">
        <f t="shared" si="53"/>
        <v/>
      </c>
      <c r="AC142" s="191" t="str" cm="1">
        <f t="array" ref="AC142">IF(F142&lt;&gt;"", IF(E142&gt;F142, "| Velden '"&amp;$AC$4&amp;ROW()&amp;"' en '"&amp;$AD$4&amp;ROW()&amp;"': De datum uit dienst mag niet voor de datum in dienst vallen.", ""), IF(E142&gt;Datum_werkingsjaar_einde, "| Veld '"&amp;$AC$4&amp;ROW()&amp;"': De datum in dienst mag niet na 31/12/"&amp;Datum_werkingsjaar&amp;" vallen.  ", ""))</f>
        <v/>
      </c>
      <c r="AD142" s="191" t="str" cm="1">
        <f t="array" ref="AD142">IF(E142&gt;F142, IF(F142&lt;&gt;"", "  ", ""), IF(F142&lt;&gt;"", IF(F142&lt;Datum_werkingsjaar_begin, "| Veld '"&amp;$AD$4&amp;ROW()&amp;"': De datum uit dienst mag niet vóór 1/01/"&amp;Datum_werkingsjaar&amp;" vallen.  ", ""), ""))</f>
        <v/>
      </c>
      <c r="AE142" s="191" t="str">
        <f t="shared" si="54"/>
        <v/>
      </c>
      <c r="AF142" s="191" t="str">
        <f t="shared" si="55"/>
        <v/>
      </c>
      <c r="AG142" s="191" t="str">
        <f t="shared" si="56"/>
        <v/>
      </c>
      <c r="AH142" s="194" t="str">
        <f t="shared" si="57"/>
        <v/>
      </c>
      <c r="AI142" s="191" t="str">
        <f>IF(K142&lt;&gt;1, IF(SUM(K142:$K$504)&lt;&gt;0, "| Laat geen witruimte tussen ingevulde rijen.", ""), "")</f>
        <v/>
      </c>
      <c r="AJ142" s="194" t="str">
        <f t="shared" si="58"/>
        <v/>
      </c>
      <c r="AL142" s="76" t="str">
        <f t="shared" si="59"/>
        <v/>
      </c>
    </row>
    <row r="143" spans="1:38" s="191" customFormat="1" ht="14.65" customHeight="1" x14ac:dyDescent="0.25">
      <c r="A143" s="149" t="str">
        <f t="shared" si="42"/>
        <v/>
      </c>
      <c r="B143" s="188" t="str">
        <f t="shared" si="43"/>
        <v/>
      </c>
      <c r="C143" s="214"/>
      <c r="D143" s="201"/>
      <c r="E143" s="200"/>
      <c r="F143" s="200"/>
      <c r="G143" s="201"/>
      <c r="H143" s="201"/>
      <c r="I143" s="189"/>
      <c r="J143" s="190" t="s">
        <v>84</v>
      </c>
      <c r="K143" s="191">
        <f t="shared" si="45"/>
        <v>0</v>
      </c>
      <c r="L143" s="192">
        <f t="shared" si="46"/>
        <v>0</v>
      </c>
      <c r="M143" s="191">
        <f t="shared" si="47"/>
        <v>0</v>
      </c>
      <c r="N143" s="191">
        <f t="shared" si="48"/>
        <v>0</v>
      </c>
      <c r="O143" s="191">
        <f t="shared" si="49"/>
        <v>0</v>
      </c>
      <c r="P143" s="191">
        <f t="shared" si="50"/>
        <v>0</v>
      </c>
      <c r="Q143" s="191">
        <f t="shared" si="51"/>
        <v>0</v>
      </c>
      <c r="R143" s="191">
        <f t="shared" si="52"/>
        <v>0</v>
      </c>
      <c r="S143" s="192"/>
      <c r="Z143" s="193"/>
      <c r="AA143" s="191" t="str">
        <f t="shared" si="44"/>
        <v/>
      </c>
      <c r="AB143" s="191" t="str">
        <f t="shared" si="53"/>
        <v/>
      </c>
      <c r="AC143" s="191" t="str" cm="1">
        <f t="array" ref="AC143">IF(F143&lt;&gt;"", IF(E143&gt;F143, "| Velden '"&amp;$AC$4&amp;ROW()&amp;"' en '"&amp;$AD$4&amp;ROW()&amp;"': De datum uit dienst mag niet voor de datum in dienst vallen.", ""), IF(E143&gt;Datum_werkingsjaar_einde, "| Veld '"&amp;$AC$4&amp;ROW()&amp;"': De datum in dienst mag niet na 31/12/"&amp;Datum_werkingsjaar&amp;" vallen.  ", ""))</f>
        <v/>
      </c>
      <c r="AD143" s="191" t="str" cm="1">
        <f t="array" ref="AD143">IF(E143&gt;F143, IF(F143&lt;&gt;"", "  ", ""), IF(F143&lt;&gt;"", IF(F143&lt;Datum_werkingsjaar_begin, "| Veld '"&amp;$AD$4&amp;ROW()&amp;"': De datum uit dienst mag niet vóór 1/01/"&amp;Datum_werkingsjaar&amp;" vallen.  ", ""), ""))</f>
        <v/>
      </c>
      <c r="AE143" s="191" t="str">
        <f t="shared" si="54"/>
        <v/>
      </c>
      <c r="AF143" s="191" t="str">
        <f t="shared" si="55"/>
        <v/>
      </c>
      <c r="AG143" s="191" t="str">
        <f t="shared" si="56"/>
        <v/>
      </c>
      <c r="AH143" s="194" t="str">
        <f t="shared" si="57"/>
        <v/>
      </c>
      <c r="AI143" s="191" t="str">
        <f>IF(K143&lt;&gt;1, IF(SUM(K143:$K$504)&lt;&gt;0, "| Laat geen witruimte tussen ingevulde rijen.", ""), "")</f>
        <v/>
      </c>
      <c r="AJ143" s="194" t="str">
        <f t="shared" si="58"/>
        <v/>
      </c>
      <c r="AL143" s="76" t="str">
        <f t="shared" si="59"/>
        <v/>
      </c>
    </row>
    <row r="144" spans="1:38" s="191" customFormat="1" ht="14.65" customHeight="1" x14ac:dyDescent="0.25">
      <c r="A144" s="149" t="str">
        <f t="shared" si="42"/>
        <v/>
      </c>
      <c r="B144" s="188" t="str">
        <f t="shared" si="43"/>
        <v/>
      </c>
      <c r="C144" s="214"/>
      <c r="D144" s="201"/>
      <c r="E144" s="200"/>
      <c r="F144" s="200"/>
      <c r="G144" s="201"/>
      <c r="H144" s="201"/>
      <c r="I144" s="189"/>
      <c r="J144" s="190" t="s">
        <v>84</v>
      </c>
      <c r="K144" s="191">
        <f t="shared" si="45"/>
        <v>0</v>
      </c>
      <c r="L144" s="192">
        <f t="shared" si="46"/>
        <v>0</v>
      </c>
      <c r="M144" s="191">
        <f t="shared" si="47"/>
        <v>0</v>
      </c>
      <c r="N144" s="191">
        <f t="shared" si="48"/>
        <v>0</v>
      </c>
      <c r="O144" s="191">
        <f t="shared" si="49"/>
        <v>0</v>
      </c>
      <c r="P144" s="191">
        <f t="shared" si="50"/>
        <v>0</v>
      </c>
      <c r="Q144" s="191">
        <f t="shared" si="51"/>
        <v>0</v>
      </c>
      <c r="R144" s="191">
        <f t="shared" si="52"/>
        <v>0</v>
      </c>
      <c r="S144" s="192"/>
      <c r="Z144" s="193"/>
      <c r="AA144" s="191" t="str">
        <f t="shared" si="44"/>
        <v/>
      </c>
      <c r="AB144" s="191" t="str">
        <f t="shared" si="53"/>
        <v/>
      </c>
      <c r="AC144" s="191" t="str" cm="1">
        <f t="array" ref="AC144">IF(F144&lt;&gt;"", IF(E144&gt;F144, "| Velden '"&amp;$AC$4&amp;ROW()&amp;"' en '"&amp;$AD$4&amp;ROW()&amp;"': De datum uit dienst mag niet voor de datum in dienst vallen.", ""), IF(E144&gt;Datum_werkingsjaar_einde, "| Veld '"&amp;$AC$4&amp;ROW()&amp;"': De datum in dienst mag niet na 31/12/"&amp;Datum_werkingsjaar&amp;" vallen.  ", ""))</f>
        <v/>
      </c>
      <c r="AD144" s="191" t="str" cm="1">
        <f t="array" ref="AD144">IF(E144&gt;F144, IF(F144&lt;&gt;"", "  ", ""), IF(F144&lt;&gt;"", IF(F144&lt;Datum_werkingsjaar_begin, "| Veld '"&amp;$AD$4&amp;ROW()&amp;"': De datum uit dienst mag niet vóór 1/01/"&amp;Datum_werkingsjaar&amp;" vallen.  ", ""), ""))</f>
        <v/>
      </c>
      <c r="AE144" s="191" t="str">
        <f t="shared" si="54"/>
        <v/>
      </c>
      <c r="AF144" s="191" t="str">
        <f t="shared" si="55"/>
        <v/>
      </c>
      <c r="AG144" s="191" t="str">
        <f t="shared" si="56"/>
        <v/>
      </c>
      <c r="AH144" s="194" t="str">
        <f t="shared" si="57"/>
        <v/>
      </c>
      <c r="AI144" s="191" t="str">
        <f>IF(K144&lt;&gt;1, IF(SUM(K144:$K$504)&lt;&gt;0, "| Laat geen witruimte tussen ingevulde rijen.", ""), "")</f>
        <v/>
      </c>
      <c r="AJ144" s="194" t="str">
        <f t="shared" si="58"/>
        <v/>
      </c>
      <c r="AL144" s="76" t="str">
        <f t="shared" si="59"/>
        <v/>
      </c>
    </row>
    <row r="145" spans="1:38" s="191" customFormat="1" ht="14.65" customHeight="1" x14ac:dyDescent="0.25">
      <c r="A145" s="149" t="str">
        <f t="shared" si="42"/>
        <v/>
      </c>
      <c r="B145" s="188" t="str">
        <f t="shared" si="43"/>
        <v/>
      </c>
      <c r="C145" s="214"/>
      <c r="D145" s="201"/>
      <c r="E145" s="200"/>
      <c r="F145" s="200"/>
      <c r="G145" s="201"/>
      <c r="H145" s="201"/>
      <c r="I145" s="189"/>
      <c r="J145" s="190" t="s">
        <v>84</v>
      </c>
      <c r="K145" s="191">
        <f t="shared" si="45"/>
        <v>0</v>
      </c>
      <c r="L145" s="192">
        <f t="shared" si="46"/>
        <v>0</v>
      </c>
      <c r="M145" s="191">
        <f t="shared" si="47"/>
        <v>0</v>
      </c>
      <c r="N145" s="191">
        <f t="shared" si="48"/>
        <v>0</v>
      </c>
      <c r="O145" s="191">
        <f t="shared" si="49"/>
        <v>0</v>
      </c>
      <c r="P145" s="191">
        <f t="shared" si="50"/>
        <v>0</v>
      </c>
      <c r="Q145" s="191">
        <f t="shared" si="51"/>
        <v>0</v>
      </c>
      <c r="R145" s="191">
        <f t="shared" si="52"/>
        <v>0</v>
      </c>
      <c r="S145" s="192"/>
      <c r="Z145" s="193"/>
      <c r="AA145" s="191" t="str">
        <f t="shared" si="44"/>
        <v/>
      </c>
      <c r="AB145" s="191" t="str">
        <f t="shared" si="53"/>
        <v/>
      </c>
      <c r="AC145" s="191" t="str" cm="1">
        <f t="array" ref="AC145">IF(F145&lt;&gt;"", IF(E145&gt;F145, "| Velden '"&amp;$AC$4&amp;ROW()&amp;"' en '"&amp;$AD$4&amp;ROW()&amp;"': De datum uit dienst mag niet voor de datum in dienst vallen.", ""), IF(E145&gt;Datum_werkingsjaar_einde, "| Veld '"&amp;$AC$4&amp;ROW()&amp;"': De datum in dienst mag niet na 31/12/"&amp;Datum_werkingsjaar&amp;" vallen.  ", ""))</f>
        <v/>
      </c>
      <c r="AD145" s="191" t="str" cm="1">
        <f t="array" ref="AD145">IF(E145&gt;F145, IF(F145&lt;&gt;"", "  ", ""), IF(F145&lt;&gt;"", IF(F145&lt;Datum_werkingsjaar_begin, "| Veld '"&amp;$AD$4&amp;ROW()&amp;"': De datum uit dienst mag niet vóór 1/01/"&amp;Datum_werkingsjaar&amp;" vallen.  ", ""), ""))</f>
        <v/>
      </c>
      <c r="AE145" s="191" t="str">
        <f t="shared" si="54"/>
        <v/>
      </c>
      <c r="AF145" s="191" t="str">
        <f t="shared" si="55"/>
        <v/>
      </c>
      <c r="AG145" s="191" t="str">
        <f t="shared" si="56"/>
        <v/>
      </c>
      <c r="AH145" s="194" t="str">
        <f t="shared" si="57"/>
        <v/>
      </c>
      <c r="AI145" s="191" t="str">
        <f>IF(K145&lt;&gt;1, IF(SUM(K145:$K$504)&lt;&gt;0, "| Laat geen witruimte tussen ingevulde rijen.", ""), "")</f>
        <v/>
      </c>
      <c r="AJ145" s="194" t="str">
        <f t="shared" si="58"/>
        <v/>
      </c>
      <c r="AL145" s="76" t="str">
        <f t="shared" si="59"/>
        <v/>
      </c>
    </row>
    <row r="146" spans="1:38" s="191" customFormat="1" ht="14.65" customHeight="1" x14ac:dyDescent="0.25">
      <c r="A146" s="149" t="str">
        <f t="shared" si="42"/>
        <v/>
      </c>
      <c r="B146" s="188" t="str">
        <f t="shared" si="43"/>
        <v/>
      </c>
      <c r="C146" s="214"/>
      <c r="D146" s="201"/>
      <c r="E146" s="200"/>
      <c r="F146" s="200"/>
      <c r="G146" s="201"/>
      <c r="H146" s="201"/>
      <c r="I146" s="189"/>
      <c r="J146" s="190" t="s">
        <v>84</v>
      </c>
      <c r="K146" s="191">
        <f t="shared" si="45"/>
        <v>0</v>
      </c>
      <c r="L146" s="192">
        <f t="shared" si="46"/>
        <v>0</v>
      </c>
      <c r="M146" s="191">
        <f t="shared" si="47"/>
        <v>0</v>
      </c>
      <c r="N146" s="191">
        <f t="shared" si="48"/>
        <v>0</v>
      </c>
      <c r="O146" s="191">
        <f t="shared" si="49"/>
        <v>0</v>
      </c>
      <c r="P146" s="191">
        <f t="shared" si="50"/>
        <v>0</v>
      </c>
      <c r="Q146" s="191">
        <f t="shared" si="51"/>
        <v>0</v>
      </c>
      <c r="R146" s="191">
        <f t="shared" si="52"/>
        <v>0</v>
      </c>
      <c r="S146" s="192"/>
      <c r="Z146" s="193"/>
      <c r="AA146" s="191" t="str">
        <f t="shared" si="44"/>
        <v/>
      </c>
      <c r="AB146" s="191" t="str">
        <f t="shared" si="53"/>
        <v/>
      </c>
      <c r="AC146" s="191" t="str" cm="1">
        <f t="array" ref="AC146">IF(F146&lt;&gt;"", IF(E146&gt;F146, "| Velden '"&amp;$AC$4&amp;ROW()&amp;"' en '"&amp;$AD$4&amp;ROW()&amp;"': De datum uit dienst mag niet voor de datum in dienst vallen.", ""), IF(E146&gt;Datum_werkingsjaar_einde, "| Veld '"&amp;$AC$4&amp;ROW()&amp;"': De datum in dienst mag niet na 31/12/"&amp;Datum_werkingsjaar&amp;" vallen.  ", ""))</f>
        <v/>
      </c>
      <c r="AD146" s="191" t="str" cm="1">
        <f t="array" ref="AD146">IF(E146&gt;F146, IF(F146&lt;&gt;"", "  ", ""), IF(F146&lt;&gt;"", IF(F146&lt;Datum_werkingsjaar_begin, "| Veld '"&amp;$AD$4&amp;ROW()&amp;"': De datum uit dienst mag niet vóór 1/01/"&amp;Datum_werkingsjaar&amp;" vallen.  ", ""), ""))</f>
        <v/>
      </c>
      <c r="AE146" s="191" t="str">
        <f t="shared" si="54"/>
        <v/>
      </c>
      <c r="AF146" s="191" t="str">
        <f t="shared" si="55"/>
        <v/>
      </c>
      <c r="AG146" s="191" t="str">
        <f t="shared" si="56"/>
        <v/>
      </c>
      <c r="AH146" s="194" t="str">
        <f t="shared" si="57"/>
        <v/>
      </c>
      <c r="AI146" s="191" t="str">
        <f>IF(K146&lt;&gt;1, IF(SUM(K146:$K$504)&lt;&gt;0, "| Laat geen witruimte tussen ingevulde rijen.", ""), "")</f>
        <v/>
      </c>
      <c r="AJ146" s="194" t="str">
        <f t="shared" si="58"/>
        <v/>
      </c>
      <c r="AL146" s="76" t="str">
        <f t="shared" si="59"/>
        <v/>
      </c>
    </row>
    <row r="147" spans="1:38" s="191" customFormat="1" ht="14.65" customHeight="1" x14ac:dyDescent="0.25">
      <c r="A147" s="149" t="str">
        <f t="shared" si="42"/>
        <v/>
      </c>
      <c r="B147" s="188" t="str">
        <f t="shared" si="43"/>
        <v/>
      </c>
      <c r="C147" s="214"/>
      <c r="D147" s="201"/>
      <c r="E147" s="200"/>
      <c r="F147" s="200"/>
      <c r="G147" s="201"/>
      <c r="H147" s="201"/>
      <c r="I147" s="189"/>
      <c r="J147" s="190" t="s">
        <v>84</v>
      </c>
      <c r="K147" s="191">
        <f t="shared" si="45"/>
        <v>0</v>
      </c>
      <c r="L147" s="192">
        <f t="shared" si="46"/>
        <v>0</v>
      </c>
      <c r="M147" s="191">
        <f t="shared" si="47"/>
        <v>0</v>
      </c>
      <c r="N147" s="191">
        <f t="shared" si="48"/>
        <v>0</v>
      </c>
      <c r="O147" s="191">
        <f t="shared" si="49"/>
        <v>0</v>
      </c>
      <c r="P147" s="191">
        <f t="shared" si="50"/>
        <v>0</v>
      </c>
      <c r="Q147" s="191">
        <f t="shared" si="51"/>
        <v>0</v>
      </c>
      <c r="R147" s="191">
        <f t="shared" si="52"/>
        <v>0</v>
      </c>
      <c r="S147" s="192"/>
      <c r="Z147" s="193"/>
      <c r="AA147" s="191" t="str">
        <f t="shared" si="44"/>
        <v/>
      </c>
      <c r="AB147" s="191" t="str">
        <f t="shared" si="53"/>
        <v/>
      </c>
      <c r="AC147" s="191" t="str" cm="1">
        <f t="array" ref="AC147">IF(F147&lt;&gt;"", IF(E147&gt;F147, "| Velden '"&amp;$AC$4&amp;ROW()&amp;"' en '"&amp;$AD$4&amp;ROW()&amp;"': De datum uit dienst mag niet voor de datum in dienst vallen.", ""), IF(E147&gt;Datum_werkingsjaar_einde, "| Veld '"&amp;$AC$4&amp;ROW()&amp;"': De datum in dienst mag niet na 31/12/"&amp;Datum_werkingsjaar&amp;" vallen.  ", ""))</f>
        <v/>
      </c>
      <c r="AD147" s="191" t="str" cm="1">
        <f t="array" ref="AD147">IF(E147&gt;F147, IF(F147&lt;&gt;"", "  ", ""), IF(F147&lt;&gt;"", IF(F147&lt;Datum_werkingsjaar_begin, "| Veld '"&amp;$AD$4&amp;ROW()&amp;"': De datum uit dienst mag niet vóór 1/01/"&amp;Datum_werkingsjaar&amp;" vallen.  ", ""), ""))</f>
        <v/>
      </c>
      <c r="AE147" s="191" t="str">
        <f t="shared" si="54"/>
        <v/>
      </c>
      <c r="AF147" s="191" t="str">
        <f t="shared" si="55"/>
        <v/>
      </c>
      <c r="AG147" s="191" t="str">
        <f t="shared" si="56"/>
        <v/>
      </c>
      <c r="AH147" s="194" t="str">
        <f t="shared" si="57"/>
        <v/>
      </c>
      <c r="AI147" s="191" t="str">
        <f>IF(K147&lt;&gt;1, IF(SUM(K147:$K$504)&lt;&gt;0, "| Laat geen witruimte tussen ingevulde rijen.", ""), "")</f>
        <v/>
      </c>
      <c r="AJ147" s="194" t="str">
        <f t="shared" si="58"/>
        <v/>
      </c>
      <c r="AL147" s="76" t="str">
        <f t="shared" si="59"/>
        <v/>
      </c>
    </row>
    <row r="148" spans="1:38" s="191" customFormat="1" ht="14.65" customHeight="1" x14ac:dyDescent="0.25">
      <c r="A148" s="149" t="str">
        <f t="shared" si="42"/>
        <v/>
      </c>
      <c r="B148" s="188" t="str">
        <f t="shared" si="43"/>
        <v/>
      </c>
      <c r="C148" s="214"/>
      <c r="D148" s="201"/>
      <c r="E148" s="200"/>
      <c r="F148" s="200"/>
      <c r="G148" s="201"/>
      <c r="H148" s="201"/>
      <c r="I148" s="189"/>
      <c r="J148" s="190" t="s">
        <v>84</v>
      </c>
      <c r="K148" s="191">
        <f t="shared" si="45"/>
        <v>0</v>
      </c>
      <c r="L148" s="192">
        <f t="shared" si="46"/>
        <v>0</v>
      </c>
      <c r="M148" s="191">
        <f t="shared" si="47"/>
        <v>0</v>
      </c>
      <c r="N148" s="191">
        <f t="shared" si="48"/>
        <v>0</v>
      </c>
      <c r="O148" s="191">
        <f t="shared" si="49"/>
        <v>0</v>
      </c>
      <c r="P148" s="191">
        <f t="shared" si="50"/>
        <v>0</v>
      </c>
      <c r="Q148" s="191">
        <f t="shared" si="51"/>
        <v>0</v>
      </c>
      <c r="R148" s="191">
        <f t="shared" si="52"/>
        <v>0</v>
      </c>
      <c r="S148" s="192"/>
      <c r="Z148" s="193"/>
      <c r="AA148" s="191" t="str">
        <f t="shared" si="44"/>
        <v/>
      </c>
      <c r="AB148" s="191" t="str">
        <f t="shared" si="53"/>
        <v/>
      </c>
      <c r="AC148" s="191" t="str" cm="1">
        <f t="array" ref="AC148">IF(F148&lt;&gt;"", IF(E148&gt;F148, "| Velden '"&amp;$AC$4&amp;ROW()&amp;"' en '"&amp;$AD$4&amp;ROW()&amp;"': De datum uit dienst mag niet voor de datum in dienst vallen.", ""), IF(E148&gt;Datum_werkingsjaar_einde, "| Veld '"&amp;$AC$4&amp;ROW()&amp;"': De datum in dienst mag niet na 31/12/"&amp;Datum_werkingsjaar&amp;" vallen.  ", ""))</f>
        <v/>
      </c>
      <c r="AD148" s="191" t="str" cm="1">
        <f t="array" ref="AD148">IF(E148&gt;F148, IF(F148&lt;&gt;"", "  ", ""), IF(F148&lt;&gt;"", IF(F148&lt;Datum_werkingsjaar_begin, "| Veld '"&amp;$AD$4&amp;ROW()&amp;"': De datum uit dienst mag niet vóór 1/01/"&amp;Datum_werkingsjaar&amp;" vallen.  ", ""), ""))</f>
        <v/>
      </c>
      <c r="AE148" s="191" t="str">
        <f t="shared" si="54"/>
        <v/>
      </c>
      <c r="AF148" s="191" t="str">
        <f t="shared" si="55"/>
        <v/>
      </c>
      <c r="AG148" s="191" t="str">
        <f t="shared" si="56"/>
        <v/>
      </c>
      <c r="AH148" s="194" t="str">
        <f t="shared" si="57"/>
        <v/>
      </c>
      <c r="AI148" s="191" t="str">
        <f>IF(K148&lt;&gt;1, IF(SUM(K148:$K$504)&lt;&gt;0, "| Laat geen witruimte tussen ingevulde rijen.", ""), "")</f>
        <v/>
      </c>
      <c r="AJ148" s="194" t="str">
        <f t="shared" si="58"/>
        <v/>
      </c>
      <c r="AL148" s="76" t="str">
        <f t="shared" si="59"/>
        <v/>
      </c>
    </row>
    <row r="149" spans="1:38" s="191" customFormat="1" ht="14.65" customHeight="1" x14ac:dyDescent="0.25">
      <c r="A149" s="149" t="str">
        <f t="shared" si="42"/>
        <v/>
      </c>
      <c r="B149" s="188" t="str">
        <f t="shared" si="43"/>
        <v/>
      </c>
      <c r="C149" s="214"/>
      <c r="D149" s="201"/>
      <c r="E149" s="200"/>
      <c r="F149" s="200"/>
      <c r="G149" s="201"/>
      <c r="H149" s="201"/>
      <c r="I149" s="189"/>
      <c r="J149" s="190" t="s">
        <v>84</v>
      </c>
      <c r="K149" s="191">
        <f t="shared" si="45"/>
        <v>0</v>
      </c>
      <c r="L149" s="192">
        <f t="shared" si="46"/>
        <v>0</v>
      </c>
      <c r="M149" s="191">
        <f t="shared" si="47"/>
        <v>0</v>
      </c>
      <c r="N149" s="191">
        <f t="shared" si="48"/>
        <v>0</v>
      </c>
      <c r="O149" s="191">
        <f t="shared" si="49"/>
        <v>0</v>
      </c>
      <c r="P149" s="191">
        <f t="shared" si="50"/>
        <v>0</v>
      </c>
      <c r="Q149" s="191">
        <f t="shared" si="51"/>
        <v>0</v>
      </c>
      <c r="R149" s="191">
        <f t="shared" si="52"/>
        <v>0</v>
      </c>
      <c r="S149" s="192"/>
      <c r="Z149" s="193"/>
      <c r="AA149" s="191" t="str">
        <f t="shared" si="44"/>
        <v/>
      </c>
      <c r="AB149" s="191" t="str">
        <f t="shared" si="53"/>
        <v/>
      </c>
      <c r="AC149" s="191" t="str" cm="1">
        <f t="array" ref="AC149">IF(F149&lt;&gt;"", IF(E149&gt;F149, "| Velden '"&amp;$AC$4&amp;ROW()&amp;"' en '"&amp;$AD$4&amp;ROW()&amp;"': De datum uit dienst mag niet voor de datum in dienst vallen.", ""), IF(E149&gt;Datum_werkingsjaar_einde, "| Veld '"&amp;$AC$4&amp;ROW()&amp;"': De datum in dienst mag niet na 31/12/"&amp;Datum_werkingsjaar&amp;" vallen.  ", ""))</f>
        <v/>
      </c>
      <c r="AD149" s="191" t="str" cm="1">
        <f t="array" ref="AD149">IF(E149&gt;F149, IF(F149&lt;&gt;"", "  ", ""), IF(F149&lt;&gt;"", IF(F149&lt;Datum_werkingsjaar_begin, "| Veld '"&amp;$AD$4&amp;ROW()&amp;"': De datum uit dienst mag niet vóór 1/01/"&amp;Datum_werkingsjaar&amp;" vallen.  ", ""), ""))</f>
        <v/>
      </c>
      <c r="AE149" s="191" t="str">
        <f t="shared" si="54"/>
        <v/>
      </c>
      <c r="AF149" s="191" t="str">
        <f t="shared" si="55"/>
        <v/>
      </c>
      <c r="AG149" s="191" t="str">
        <f t="shared" si="56"/>
        <v/>
      </c>
      <c r="AH149" s="194" t="str">
        <f t="shared" si="57"/>
        <v/>
      </c>
      <c r="AI149" s="191" t="str">
        <f>IF(K149&lt;&gt;1, IF(SUM(K149:$K$504)&lt;&gt;0, "| Laat geen witruimte tussen ingevulde rijen.", ""), "")</f>
        <v/>
      </c>
      <c r="AJ149" s="194" t="str">
        <f t="shared" si="58"/>
        <v/>
      </c>
      <c r="AL149" s="76" t="str">
        <f t="shared" si="59"/>
        <v/>
      </c>
    </row>
    <row r="150" spans="1:38" s="191" customFormat="1" ht="14.65" customHeight="1" x14ac:dyDescent="0.25">
      <c r="A150" s="149" t="str">
        <f t="shared" si="42"/>
        <v/>
      </c>
      <c r="B150" s="188" t="str">
        <f t="shared" si="43"/>
        <v/>
      </c>
      <c r="C150" s="214"/>
      <c r="D150" s="201"/>
      <c r="E150" s="200"/>
      <c r="F150" s="200"/>
      <c r="G150" s="201"/>
      <c r="H150" s="201"/>
      <c r="I150" s="189"/>
      <c r="J150" s="190" t="s">
        <v>84</v>
      </c>
      <c r="K150" s="191">
        <f t="shared" si="45"/>
        <v>0</v>
      </c>
      <c r="L150" s="192">
        <f t="shared" si="46"/>
        <v>0</v>
      </c>
      <c r="M150" s="191">
        <f t="shared" si="47"/>
        <v>0</v>
      </c>
      <c r="N150" s="191">
        <f t="shared" si="48"/>
        <v>0</v>
      </c>
      <c r="O150" s="191">
        <f t="shared" si="49"/>
        <v>0</v>
      </c>
      <c r="P150" s="191">
        <f t="shared" si="50"/>
        <v>0</v>
      </c>
      <c r="Q150" s="191">
        <f t="shared" si="51"/>
        <v>0</v>
      </c>
      <c r="R150" s="191">
        <f t="shared" si="52"/>
        <v>0</v>
      </c>
      <c r="S150" s="192"/>
      <c r="Z150" s="193"/>
      <c r="AA150" s="191" t="str">
        <f t="shared" si="44"/>
        <v/>
      </c>
      <c r="AB150" s="191" t="str">
        <f t="shared" si="53"/>
        <v/>
      </c>
      <c r="AC150" s="191" t="str" cm="1">
        <f t="array" ref="AC150">IF(F150&lt;&gt;"", IF(E150&gt;F150, "| Velden '"&amp;$AC$4&amp;ROW()&amp;"' en '"&amp;$AD$4&amp;ROW()&amp;"': De datum uit dienst mag niet voor de datum in dienst vallen.", ""), IF(E150&gt;Datum_werkingsjaar_einde, "| Veld '"&amp;$AC$4&amp;ROW()&amp;"': De datum in dienst mag niet na 31/12/"&amp;Datum_werkingsjaar&amp;" vallen.  ", ""))</f>
        <v/>
      </c>
      <c r="AD150" s="191" t="str" cm="1">
        <f t="array" ref="AD150">IF(E150&gt;F150, IF(F150&lt;&gt;"", "  ", ""), IF(F150&lt;&gt;"", IF(F150&lt;Datum_werkingsjaar_begin, "| Veld '"&amp;$AD$4&amp;ROW()&amp;"': De datum uit dienst mag niet vóór 1/01/"&amp;Datum_werkingsjaar&amp;" vallen.  ", ""), ""))</f>
        <v/>
      </c>
      <c r="AE150" s="191" t="str">
        <f t="shared" si="54"/>
        <v/>
      </c>
      <c r="AF150" s="191" t="str">
        <f t="shared" si="55"/>
        <v/>
      </c>
      <c r="AG150" s="191" t="str">
        <f t="shared" si="56"/>
        <v/>
      </c>
      <c r="AH150" s="194" t="str">
        <f t="shared" si="57"/>
        <v/>
      </c>
      <c r="AI150" s="191" t="str">
        <f>IF(K150&lt;&gt;1, IF(SUM(K150:$K$504)&lt;&gt;0, "| Laat geen witruimte tussen ingevulde rijen.", ""), "")</f>
        <v/>
      </c>
      <c r="AJ150" s="194" t="str">
        <f t="shared" si="58"/>
        <v/>
      </c>
      <c r="AL150" s="76" t="str">
        <f t="shared" si="59"/>
        <v/>
      </c>
    </row>
    <row r="151" spans="1:38" s="191" customFormat="1" ht="14.65" customHeight="1" x14ac:dyDescent="0.25">
      <c r="A151" s="149" t="str">
        <f t="shared" si="42"/>
        <v/>
      </c>
      <c r="B151" s="188" t="str">
        <f t="shared" si="43"/>
        <v/>
      </c>
      <c r="C151" s="214"/>
      <c r="D151" s="201"/>
      <c r="E151" s="200"/>
      <c r="F151" s="200"/>
      <c r="G151" s="201"/>
      <c r="H151" s="201"/>
      <c r="I151" s="189"/>
      <c r="J151" s="190" t="s">
        <v>84</v>
      </c>
      <c r="K151" s="191">
        <f t="shared" si="45"/>
        <v>0</v>
      </c>
      <c r="L151" s="192">
        <f t="shared" si="46"/>
        <v>0</v>
      </c>
      <c r="M151" s="191">
        <f t="shared" si="47"/>
        <v>0</v>
      </c>
      <c r="N151" s="191">
        <f t="shared" si="48"/>
        <v>0</v>
      </c>
      <c r="O151" s="191">
        <f t="shared" si="49"/>
        <v>0</v>
      </c>
      <c r="P151" s="191">
        <f t="shared" si="50"/>
        <v>0</v>
      </c>
      <c r="Q151" s="191">
        <f t="shared" si="51"/>
        <v>0</v>
      </c>
      <c r="R151" s="191">
        <f t="shared" si="52"/>
        <v>0</v>
      </c>
      <c r="S151" s="192"/>
      <c r="Z151" s="193"/>
      <c r="AA151" s="191" t="str">
        <f t="shared" si="44"/>
        <v/>
      </c>
      <c r="AB151" s="191" t="str">
        <f t="shared" si="53"/>
        <v/>
      </c>
      <c r="AC151" s="191" t="str" cm="1">
        <f t="array" ref="AC151">IF(F151&lt;&gt;"", IF(E151&gt;F151, "| Velden '"&amp;$AC$4&amp;ROW()&amp;"' en '"&amp;$AD$4&amp;ROW()&amp;"': De datum uit dienst mag niet voor de datum in dienst vallen.", ""), IF(E151&gt;Datum_werkingsjaar_einde, "| Veld '"&amp;$AC$4&amp;ROW()&amp;"': De datum in dienst mag niet na 31/12/"&amp;Datum_werkingsjaar&amp;" vallen.  ", ""))</f>
        <v/>
      </c>
      <c r="AD151" s="191" t="str" cm="1">
        <f t="array" ref="AD151">IF(E151&gt;F151, IF(F151&lt;&gt;"", "  ", ""), IF(F151&lt;&gt;"", IF(F151&lt;Datum_werkingsjaar_begin, "| Veld '"&amp;$AD$4&amp;ROW()&amp;"': De datum uit dienst mag niet vóór 1/01/"&amp;Datum_werkingsjaar&amp;" vallen.  ", ""), ""))</f>
        <v/>
      </c>
      <c r="AE151" s="191" t="str">
        <f t="shared" si="54"/>
        <v/>
      </c>
      <c r="AF151" s="191" t="str">
        <f t="shared" si="55"/>
        <v/>
      </c>
      <c r="AG151" s="191" t="str">
        <f t="shared" si="56"/>
        <v/>
      </c>
      <c r="AH151" s="194" t="str">
        <f t="shared" si="57"/>
        <v/>
      </c>
      <c r="AI151" s="191" t="str">
        <f>IF(K151&lt;&gt;1, IF(SUM(K151:$K$504)&lt;&gt;0, "| Laat geen witruimte tussen ingevulde rijen.", ""), "")</f>
        <v/>
      </c>
      <c r="AJ151" s="194" t="str">
        <f t="shared" si="58"/>
        <v/>
      </c>
      <c r="AL151" s="76" t="str">
        <f t="shared" si="59"/>
        <v/>
      </c>
    </row>
    <row r="152" spans="1:38" s="191" customFormat="1" ht="14.65" customHeight="1" x14ac:dyDescent="0.25">
      <c r="A152" s="149" t="str">
        <f t="shared" si="42"/>
        <v/>
      </c>
      <c r="B152" s="188" t="str">
        <f t="shared" si="43"/>
        <v/>
      </c>
      <c r="C152" s="214"/>
      <c r="D152" s="201"/>
      <c r="E152" s="200"/>
      <c r="F152" s="200"/>
      <c r="G152" s="201"/>
      <c r="H152" s="201"/>
      <c r="I152" s="189"/>
      <c r="J152" s="190" t="s">
        <v>84</v>
      </c>
      <c r="K152" s="191">
        <f t="shared" si="45"/>
        <v>0</v>
      </c>
      <c r="L152" s="192">
        <f t="shared" si="46"/>
        <v>0</v>
      </c>
      <c r="M152" s="191">
        <f t="shared" si="47"/>
        <v>0</v>
      </c>
      <c r="N152" s="191">
        <f t="shared" si="48"/>
        <v>0</v>
      </c>
      <c r="O152" s="191">
        <f t="shared" si="49"/>
        <v>0</v>
      </c>
      <c r="P152" s="191">
        <f t="shared" si="50"/>
        <v>0</v>
      </c>
      <c r="Q152" s="191">
        <f t="shared" si="51"/>
        <v>0</v>
      </c>
      <c r="R152" s="191">
        <f t="shared" si="52"/>
        <v>0</v>
      </c>
      <c r="S152" s="192"/>
      <c r="Z152" s="193"/>
      <c r="AA152" s="191" t="str">
        <f t="shared" si="44"/>
        <v/>
      </c>
      <c r="AB152" s="191" t="str">
        <f t="shared" si="53"/>
        <v/>
      </c>
      <c r="AC152" s="191" t="str" cm="1">
        <f t="array" ref="AC152">IF(F152&lt;&gt;"", IF(E152&gt;F152, "| Velden '"&amp;$AC$4&amp;ROW()&amp;"' en '"&amp;$AD$4&amp;ROW()&amp;"': De datum uit dienst mag niet voor de datum in dienst vallen.", ""), IF(E152&gt;Datum_werkingsjaar_einde, "| Veld '"&amp;$AC$4&amp;ROW()&amp;"': De datum in dienst mag niet na 31/12/"&amp;Datum_werkingsjaar&amp;" vallen.  ", ""))</f>
        <v/>
      </c>
      <c r="AD152" s="191" t="str" cm="1">
        <f t="array" ref="AD152">IF(E152&gt;F152, IF(F152&lt;&gt;"", "  ", ""), IF(F152&lt;&gt;"", IF(F152&lt;Datum_werkingsjaar_begin, "| Veld '"&amp;$AD$4&amp;ROW()&amp;"': De datum uit dienst mag niet vóór 1/01/"&amp;Datum_werkingsjaar&amp;" vallen.  ", ""), ""))</f>
        <v/>
      </c>
      <c r="AE152" s="191" t="str">
        <f t="shared" si="54"/>
        <v/>
      </c>
      <c r="AF152" s="191" t="str">
        <f t="shared" si="55"/>
        <v/>
      </c>
      <c r="AG152" s="191" t="str">
        <f t="shared" si="56"/>
        <v/>
      </c>
      <c r="AH152" s="194" t="str">
        <f t="shared" si="57"/>
        <v/>
      </c>
      <c r="AI152" s="191" t="str">
        <f>IF(K152&lt;&gt;1, IF(SUM(K152:$K$504)&lt;&gt;0, "| Laat geen witruimte tussen ingevulde rijen.", ""), "")</f>
        <v/>
      </c>
      <c r="AJ152" s="194" t="str">
        <f t="shared" si="58"/>
        <v/>
      </c>
      <c r="AL152" s="76" t="str">
        <f t="shared" si="59"/>
        <v/>
      </c>
    </row>
    <row r="153" spans="1:38" s="191" customFormat="1" ht="14.65" customHeight="1" x14ac:dyDescent="0.25">
      <c r="A153" s="149" t="str">
        <f t="shared" si="42"/>
        <v/>
      </c>
      <c r="B153" s="188" t="str">
        <f t="shared" si="43"/>
        <v/>
      </c>
      <c r="C153" s="214"/>
      <c r="D153" s="201"/>
      <c r="E153" s="200"/>
      <c r="F153" s="200"/>
      <c r="G153" s="201"/>
      <c r="H153" s="201"/>
      <c r="I153" s="189"/>
      <c r="J153" s="190" t="s">
        <v>84</v>
      </c>
      <c r="K153" s="191">
        <f t="shared" si="45"/>
        <v>0</v>
      </c>
      <c r="L153" s="192">
        <f t="shared" si="46"/>
        <v>0</v>
      </c>
      <c r="M153" s="191">
        <f t="shared" si="47"/>
        <v>0</v>
      </c>
      <c r="N153" s="191">
        <f t="shared" si="48"/>
        <v>0</v>
      </c>
      <c r="O153" s="191">
        <f t="shared" si="49"/>
        <v>0</v>
      </c>
      <c r="P153" s="191">
        <f t="shared" si="50"/>
        <v>0</v>
      </c>
      <c r="Q153" s="191">
        <f t="shared" si="51"/>
        <v>0</v>
      </c>
      <c r="R153" s="191">
        <f t="shared" si="52"/>
        <v>0</v>
      </c>
      <c r="S153" s="192"/>
      <c r="Z153" s="193"/>
      <c r="AA153" s="191" t="str">
        <f t="shared" si="44"/>
        <v/>
      </c>
      <c r="AB153" s="191" t="str">
        <f t="shared" si="53"/>
        <v/>
      </c>
      <c r="AC153" s="191" t="str" cm="1">
        <f t="array" ref="AC153">IF(F153&lt;&gt;"", IF(E153&gt;F153, "| Velden '"&amp;$AC$4&amp;ROW()&amp;"' en '"&amp;$AD$4&amp;ROW()&amp;"': De datum uit dienst mag niet voor de datum in dienst vallen.", ""), IF(E153&gt;Datum_werkingsjaar_einde, "| Veld '"&amp;$AC$4&amp;ROW()&amp;"': De datum in dienst mag niet na 31/12/"&amp;Datum_werkingsjaar&amp;" vallen.  ", ""))</f>
        <v/>
      </c>
      <c r="AD153" s="191" t="str" cm="1">
        <f t="array" ref="AD153">IF(E153&gt;F153, IF(F153&lt;&gt;"", "  ", ""), IF(F153&lt;&gt;"", IF(F153&lt;Datum_werkingsjaar_begin, "| Veld '"&amp;$AD$4&amp;ROW()&amp;"': De datum uit dienst mag niet vóór 1/01/"&amp;Datum_werkingsjaar&amp;" vallen.  ", ""), ""))</f>
        <v/>
      </c>
      <c r="AE153" s="191" t="str">
        <f t="shared" si="54"/>
        <v/>
      </c>
      <c r="AF153" s="191" t="str">
        <f t="shared" si="55"/>
        <v/>
      </c>
      <c r="AG153" s="191" t="str">
        <f t="shared" si="56"/>
        <v/>
      </c>
      <c r="AH153" s="194" t="str">
        <f t="shared" si="57"/>
        <v/>
      </c>
      <c r="AI153" s="191" t="str">
        <f>IF(K153&lt;&gt;1, IF(SUM(K153:$K$504)&lt;&gt;0, "| Laat geen witruimte tussen ingevulde rijen.", ""), "")</f>
        <v/>
      </c>
      <c r="AJ153" s="194" t="str">
        <f t="shared" si="58"/>
        <v/>
      </c>
      <c r="AL153" s="76" t="str">
        <f t="shared" si="59"/>
        <v/>
      </c>
    </row>
    <row r="154" spans="1:38" s="191" customFormat="1" ht="14.65" customHeight="1" x14ac:dyDescent="0.25">
      <c r="A154" s="149" t="str">
        <f t="shared" si="42"/>
        <v/>
      </c>
      <c r="B154" s="188" t="str">
        <f t="shared" si="43"/>
        <v/>
      </c>
      <c r="C154" s="214"/>
      <c r="D154" s="201"/>
      <c r="E154" s="200"/>
      <c r="F154" s="200"/>
      <c r="G154" s="201"/>
      <c r="H154" s="201"/>
      <c r="I154" s="189"/>
      <c r="J154" s="190" t="s">
        <v>84</v>
      </c>
      <c r="K154" s="191">
        <f t="shared" si="45"/>
        <v>0</v>
      </c>
      <c r="L154" s="192">
        <f t="shared" si="46"/>
        <v>0</v>
      </c>
      <c r="M154" s="191">
        <f t="shared" si="47"/>
        <v>0</v>
      </c>
      <c r="N154" s="191">
        <f t="shared" si="48"/>
        <v>0</v>
      </c>
      <c r="O154" s="191">
        <f t="shared" si="49"/>
        <v>0</v>
      </c>
      <c r="P154" s="191">
        <f t="shared" si="50"/>
        <v>0</v>
      </c>
      <c r="Q154" s="191">
        <f t="shared" si="51"/>
        <v>0</v>
      </c>
      <c r="R154" s="191">
        <f t="shared" si="52"/>
        <v>0</v>
      </c>
      <c r="S154" s="192"/>
      <c r="Z154" s="193"/>
      <c r="AA154" s="191" t="str">
        <f t="shared" si="44"/>
        <v/>
      </c>
      <c r="AB154" s="191" t="str">
        <f t="shared" si="53"/>
        <v/>
      </c>
      <c r="AC154" s="191" t="str" cm="1">
        <f t="array" ref="AC154">IF(F154&lt;&gt;"", IF(E154&gt;F154, "| Velden '"&amp;$AC$4&amp;ROW()&amp;"' en '"&amp;$AD$4&amp;ROW()&amp;"': De datum uit dienst mag niet voor de datum in dienst vallen.", ""), IF(E154&gt;Datum_werkingsjaar_einde, "| Veld '"&amp;$AC$4&amp;ROW()&amp;"': De datum in dienst mag niet na 31/12/"&amp;Datum_werkingsjaar&amp;" vallen.  ", ""))</f>
        <v/>
      </c>
      <c r="AD154" s="191" t="str" cm="1">
        <f t="array" ref="AD154">IF(E154&gt;F154, IF(F154&lt;&gt;"", "  ", ""), IF(F154&lt;&gt;"", IF(F154&lt;Datum_werkingsjaar_begin, "| Veld '"&amp;$AD$4&amp;ROW()&amp;"': De datum uit dienst mag niet vóór 1/01/"&amp;Datum_werkingsjaar&amp;" vallen.  ", ""), ""))</f>
        <v/>
      </c>
      <c r="AE154" s="191" t="str">
        <f t="shared" si="54"/>
        <v/>
      </c>
      <c r="AF154" s="191" t="str">
        <f t="shared" si="55"/>
        <v/>
      </c>
      <c r="AG154" s="191" t="str">
        <f t="shared" si="56"/>
        <v/>
      </c>
      <c r="AH154" s="194" t="str">
        <f t="shared" si="57"/>
        <v/>
      </c>
      <c r="AI154" s="191" t="str">
        <f>IF(K154&lt;&gt;1, IF(SUM(K154:$K$504)&lt;&gt;0, "| Laat geen witruimte tussen ingevulde rijen.", ""), "")</f>
        <v/>
      </c>
      <c r="AJ154" s="194" t="str">
        <f t="shared" si="58"/>
        <v/>
      </c>
      <c r="AL154" s="76" t="str">
        <f t="shared" si="59"/>
        <v/>
      </c>
    </row>
    <row r="155" spans="1:38" s="191" customFormat="1" ht="14.65" customHeight="1" x14ac:dyDescent="0.25">
      <c r="A155" s="149" t="str">
        <f t="shared" si="42"/>
        <v/>
      </c>
      <c r="B155" s="188" t="str">
        <f t="shared" si="43"/>
        <v/>
      </c>
      <c r="C155" s="214"/>
      <c r="D155" s="201"/>
      <c r="E155" s="200"/>
      <c r="F155" s="200"/>
      <c r="G155" s="201"/>
      <c r="H155" s="201"/>
      <c r="I155" s="189"/>
      <c r="J155" s="190" t="s">
        <v>84</v>
      </c>
      <c r="K155" s="191">
        <f t="shared" si="45"/>
        <v>0</v>
      </c>
      <c r="L155" s="192">
        <f t="shared" si="46"/>
        <v>0</v>
      </c>
      <c r="M155" s="191">
        <f t="shared" si="47"/>
        <v>0</v>
      </c>
      <c r="N155" s="191">
        <f t="shared" si="48"/>
        <v>0</v>
      </c>
      <c r="O155" s="191">
        <f t="shared" si="49"/>
        <v>0</v>
      </c>
      <c r="P155" s="191">
        <f t="shared" si="50"/>
        <v>0</v>
      </c>
      <c r="Q155" s="191">
        <f t="shared" si="51"/>
        <v>0</v>
      </c>
      <c r="R155" s="191">
        <f t="shared" si="52"/>
        <v>0</v>
      </c>
      <c r="S155" s="192"/>
      <c r="Z155" s="193"/>
      <c r="AA155" s="191" t="str">
        <f t="shared" si="44"/>
        <v/>
      </c>
      <c r="AB155" s="191" t="str">
        <f t="shared" si="53"/>
        <v/>
      </c>
      <c r="AC155" s="191" t="str" cm="1">
        <f t="array" ref="AC155">IF(F155&lt;&gt;"", IF(E155&gt;F155, "| Velden '"&amp;$AC$4&amp;ROW()&amp;"' en '"&amp;$AD$4&amp;ROW()&amp;"': De datum uit dienst mag niet voor de datum in dienst vallen.", ""), IF(E155&gt;Datum_werkingsjaar_einde, "| Veld '"&amp;$AC$4&amp;ROW()&amp;"': De datum in dienst mag niet na 31/12/"&amp;Datum_werkingsjaar&amp;" vallen.  ", ""))</f>
        <v/>
      </c>
      <c r="AD155" s="191" t="str" cm="1">
        <f t="array" ref="AD155">IF(E155&gt;F155, IF(F155&lt;&gt;"", "  ", ""), IF(F155&lt;&gt;"", IF(F155&lt;Datum_werkingsjaar_begin, "| Veld '"&amp;$AD$4&amp;ROW()&amp;"': De datum uit dienst mag niet vóór 1/01/"&amp;Datum_werkingsjaar&amp;" vallen.  ", ""), ""))</f>
        <v/>
      </c>
      <c r="AE155" s="191" t="str">
        <f t="shared" si="54"/>
        <v/>
      </c>
      <c r="AF155" s="191" t="str">
        <f t="shared" si="55"/>
        <v/>
      </c>
      <c r="AG155" s="191" t="str">
        <f t="shared" si="56"/>
        <v/>
      </c>
      <c r="AH155" s="194" t="str">
        <f t="shared" si="57"/>
        <v/>
      </c>
      <c r="AI155" s="191" t="str">
        <f>IF(K155&lt;&gt;1, IF(SUM(K155:$K$504)&lt;&gt;0, "| Laat geen witruimte tussen ingevulde rijen.", ""), "")</f>
        <v/>
      </c>
      <c r="AJ155" s="194" t="str">
        <f t="shared" si="58"/>
        <v/>
      </c>
      <c r="AL155" s="76" t="str">
        <f t="shared" si="59"/>
        <v/>
      </c>
    </row>
    <row r="156" spans="1:38" s="191" customFormat="1" ht="14.65" customHeight="1" x14ac:dyDescent="0.25">
      <c r="A156" s="149" t="str">
        <f t="shared" si="42"/>
        <v/>
      </c>
      <c r="B156" s="188" t="str">
        <f t="shared" si="43"/>
        <v/>
      </c>
      <c r="C156" s="214"/>
      <c r="D156" s="201"/>
      <c r="E156" s="200"/>
      <c r="F156" s="200"/>
      <c r="G156" s="201"/>
      <c r="H156" s="201"/>
      <c r="I156" s="189"/>
      <c r="J156" s="190" t="s">
        <v>84</v>
      </c>
      <c r="K156" s="191">
        <f t="shared" si="45"/>
        <v>0</v>
      </c>
      <c r="L156" s="192">
        <f t="shared" si="46"/>
        <v>0</v>
      </c>
      <c r="M156" s="191">
        <f t="shared" si="47"/>
        <v>0</v>
      </c>
      <c r="N156" s="191">
        <f t="shared" si="48"/>
        <v>0</v>
      </c>
      <c r="O156" s="191">
        <f t="shared" si="49"/>
        <v>0</v>
      </c>
      <c r="P156" s="191">
        <f t="shared" si="50"/>
        <v>0</v>
      </c>
      <c r="Q156" s="191">
        <f t="shared" si="51"/>
        <v>0</v>
      </c>
      <c r="R156" s="191">
        <f t="shared" si="52"/>
        <v>0</v>
      </c>
      <c r="S156" s="192"/>
      <c r="Z156" s="193"/>
      <c r="AA156" s="191" t="str">
        <f t="shared" si="44"/>
        <v/>
      </c>
      <c r="AB156" s="191" t="str">
        <f t="shared" si="53"/>
        <v/>
      </c>
      <c r="AC156" s="191" t="str" cm="1">
        <f t="array" ref="AC156">IF(F156&lt;&gt;"", IF(E156&gt;F156, "| Velden '"&amp;$AC$4&amp;ROW()&amp;"' en '"&amp;$AD$4&amp;ROW()&amp;"': De datum uit dienst mag niet voor de datum in dienst vallen.", ""), IF(E156&gt;Datum_werkingsjaar_einde, "| Veld '"&amp;$AC$4&amp;ROW()&amp;"': De datum in dienst mag niet na 31/12/"&amp;Datum_werkingsjaar&amp;" vallen.  ", ""))</f>
        <v/>
      </c>
      <c r="AD156" s="191" t="str" cm="1">
        <f t="array" ref="AD156">IF(E156&gt;F156, IF(F156&lt;&gt;"", "  ", ""), IF(F156&lt;&gt;"", IF(F156&lt;Datum_werkingsjaar_begin, "| Veld '"&amp;$AD$4&amp;ROW()&amp;"': De datum uit dienst mag niet vóór 1/01/"&amp;Datum_werkingsjaar&amp;" vallen.  ", ""), ""))</f>
        <v/>
      </c>
      <c r="AE156" s="191" t="str">
        <f t="shared" si="54"/>
        <v/>
      </c>
      <c r="AF156" s="191" t="str">
        <f t="shared" si="55"/>
        <v/>
      </c>
      <c r="AG156" s="191" t="str">
        <f t="shared" si="56"/>
        <v/>
      </c>
      <c r="AH156" s="194" t="str">
        <f t="shared" si="57"/>
        <v/>
      </c>
      <c r="AI156" s="191" t="str">
        <f>IF(K156&lt;&gt;1, IF(SUM(K156:$K$504)&lt;&gt;0, "| Laat geen witruimte tussen ingevulde rijen.", ""), "")</f>
        <v/>
      </c>
      <c r="AJ156" s="194" t="str">
        <f t="shared" si="58"/>
        <v/>
      </c>
      <c r="AL156" s="76" t="str">
        <f t="shared" si="59"/>
        <v/>
      </c>
    </row>
    <row r="157" spans="1:38" s="191" customFormat="1" ht="14.65" customHeight="1" x14ac:dyDescent="0.25">
      <c r="A157" s="149" t="str">
        <f t="shared" si="42"/>
        <v/>
      </c>
      <c r="B157" s="188" t="str">
        <f t="shared" si="43"/>
        <v/>
      </c>
      <c r="C157" s="214"/>
      <c r="D157" s="201"/>
      <c r="E157" s="200"/>
      <c r="F157" s="200"/>
      <c r="G157" s="201"/>
      <c r="H157" s="201"/>
      <c r="I157" s="189"/>
      <c r="J157" s="190" t="s">
        <v>84</v>
      </c>
      <c r="K157" s="191">
        <f t="shared" si="45"/>
        <v>0</v>
      </c>
      <c r="L157" s="192">
        <f t="shared" si="46"/>
        <v>0</v>
      </c>
      <c r="M157" s="191">
        <f t="shared" si="47"/>
        <v>0</v>
      </c>
      <c r="N157" s="191">
        <f t="shared" si="48"/>
        <v>0</v>
      </c>
      <c r="O157" s="191">
        <f t="shared" si="49"/>
        <v>0</v>
      </c>
      <c r="P157" s="191">
        <f t="shared" si="50"/>
        <v>0</v>
      </c>
      <c r="Q157" s="191">
        <f t="shared" si="51"/>
        <v>0</v>
      </c>
      <c r="R157" s="191">
        <f t="shared" si="52"/>
        <v>0</v>
      </c>
      <c r="S157" s="192"/>
      <c r="Z157" s="193"/>
      <c r="AA157" s="191" t="str">
        <f t="shared" si="44"/>
        <v/>
      </c>
      <c r="AB157" s="191" t="str">
        <f t="shared" si="53"/>
        <v/>
      </c>
      <c r="AC157" s="191" t="str" cm="1">
        <f t="array" ref="AC157">IF(F157&lt;&gt;"", IF(E157&gt;F157, "| Velden '"&amp;$AC$4&amp;ROW()&amp;"' en '"&amp;$AD$4&amp;ROW()&amp;"': De datum uit dienst mag niet voor de datum in dienst vallen.", ""), IF(E157&gt;Datum_werkingsjaar_einde, "| Veld '"&amp;$AC$4&amp;ROW()&amp;"': De datum in dienst mag niet na 31/12/"&amp;Datum_werkingsjaar&amp;" vallen.  ", ""))</f>
        <v/>
      </c>
      <c r="AD157" s="191" t="str" cm="1">
        <f t="array" ref="AD157">IF(E157&gt;F157, IF(F157&lt;&gt;"", "  ", ""), IF(F157&lt;&gt;"", IF(F157&lt;Datum_werkingsjaar_begin, "| Veld '"&amp;$AD$4&amp;ROW()&amp;"': De datum uit dienst mag niet vóór 1/01/"&amp;Datum_werkingsjaar&amp;" vallen.  ", ""), ""))</f>
        <v/>
      </c>
      <c r="AE157" s="191" t="str">
        <f t="shared" si="54"/>
        <v/>
      </c>
      <c r="AF157" s="191" t="str">
        <f t="shared" si="55"/>
        <v/>
      </c>
      <c r="AG157" s="191" t="str">
        <f t="shared" si="56"/>
        <v/>
      </c>
      <c r="AH157" s="194" t="str">
        <f t="shared" si="57"/>
        <v/>
      </c>
      <c r="AI157" s="191" t="str">
        <f>IF(K157&lt;&gt;1, IF(SUM(K157:$K$504)&lt;&gt;0, "| Laat geen witruimte tussen ingevulde rijen.", ""), "")</f>
        <v/>
      </c>
      <c r="AJ157" s="194" t="str">
        <f t="shared" si="58"/>
        <v/>
      </c>
      <c r="AL157" s="76" t="str">
        <f t="shared" si="59"/>
        <v/>
      </c>
    </row>
    <row r="158" spans="1:38" s="191" customFormat="1" ht="14.65" customHeight="1" x14ac:dyDescent="0.25">
      <c r="A158" s="149" t="str">
        <f t="shared" si="42"/>
        <v/>
      </c>
      <c r="B158" s="188" t="str">
        <f t="shared" si="43"/>
        <v/>
      </c>
      <c r="C158" s="214"/>
      <c r="D158" s="201"/>
      <c r="E158" s="200"/>
      <c r="F158" s="200"/>
      <c r="G158" s="201"/>
      <c r="H158" s="201"/>
      <c r="I158" s="189"/>
      <c r="J158" s="190" t="s">
        <v>84</v>
      </c>
      <c r="K158" s="191">
        <f t="shared" si="45"/>
        <v>0</v>
      </c>
      <c r="L158" s="192">
        <f t="shared" si="46"/>
        <v>0</v>
      </c>
      <c r="M158" s="191">
        <f t="shared" si="47"/>
        <v>0</v>
      </c>
      <c r="N158" s="191">
        <f t="shared" si="48"/>
        <v>0</v>
      </c>
      <c r="O158" s="191">
        <f t="shared" si="49"/>
        <v>0</v>
      </c>
      <c r="P158" s="191">
        <f t="shared" si="50"/>
        <v>0</v>
      </c>
      <c r="Q158" s="191">
        <f t="shared" si="51"/>
        <v>0</v>
      </c>
      <c r="R158" s="191">
        <f t="shared" si="52"/>
        <v>0</v>
      </c>
      <c r="S158" s="192"/>
      <c r="Z158" s="193"/>
      <c r="AA158" s="191" t="str">
        <f t="shared" si="44"/>
        <v/>
      </c>
      <c r="AB158" s="191" t="str">
        <f t="shared" si="53"/>
        <v/>
      </c>
      <c r="AC158" s="191" t="str" cm="1">
        <f t="array" ref="AC158">IF(F158&lt;&gt;"", IF(E158&gt;F158, "| Velden '"&amp;$AC$4&amp;ROW()&amp;"' en '"&amp;$AD$4&amp;ROW()&amp;"': De datum uit dienst mag niet voor de datum in dienst vallen.", ""), IF(E158&gt;Datum_werkingsjaar_einde, "| Veld '"&amp;$AC$4&amp;ROW()&amp;"': De datum in dienst mag niet na 31/12/"&amp;Datum_werkingsjaar&amp;" vallen.  ", ""))</f>
        <v/>
      </c>
      <c r="AD158" s="191" t="str" cm="1">
        <f t="array" ref="AD158">IF(E158&gt;F158, IF(F158&lt;&gt;"", "  ", ""), IF(F158&lt;&gt;"", IF(F158&lt;Datum_werkingsjaar_begin, "| Veld '"&amp;$AD$4&amp;ROW()&amp;"': De datum uit dienst mag niet vóór 1/01/"&amp;Datum_werkingsjaar&amp;" vallen.  ", ""), ""))</f>
        <v/>
      </c>
      <c r="AE158" s="191" t="str">
        <f t="shared" si="54"/>
        <v/>
      </c>
      <c r="AF158" s="191" t="str">
        <f t="shared" si="55"/>
        <v/>
      </c>
      <c r="AG158" s="191" t="str">
        <f t="shared" si="56"/>
        <v/>
      </c>
      <c r="AH158" s="194" t="str">
        <f t="shared" si="57"/>
        <v/>
      </c>
      <c r="AI158" s="191" t="str">
        <f>IF(K158&lt;&gt;1, IF(SUM(K158:$K$504)&lt;&gt;0, "| Laat geen witruimte tussen ingevulde rijen.", ""), "")</f>
        <v/>
      </c>
      <c r="AJ158" s="194" t="str">
        <f t="shared" si="58"/>
        <v/>
      </c>
      <c r="AL158" s="76" t="str">
        <f t="shared" si="59"/>
        <v/>
      </c>
    </row>
    <row r="159" spans="1:38" s="191" customFormat="1" ht="14.65" customHeight="1" x14ac:dyDescent="0.25">
      <c r="A159" s="149" t="str">
        <f t="shared" si="42"/>
        <v/>
      </c>
      <c r="B159" s="188" t="str">
        <f t="shared" si="43"/>
        <v/>
      </c>
      <c r="C159" s="214"/>
      <c r="D159" s="201"/>
      <c r="E159" s="200"/>
      <c r="F159" s="200"/>
      <c r="G159" s="201"/>
      <c r="H159" s="201"/>
      <c r="I159" s="189"/>
      <c r="J159" s="190" t="s">
        <v>84</v>
      </c>
      <c r="K159" s="191">
        <f t="shared" si="45"/>
        <v>0</v>
      </c>
      <c r="L159" s="192">
        <f t="shared" si="46"/>
        <v>0</v>
      </c>
      <c r="M159" s="191">
        <f t="shared" si="47"/>
        <v>0</v>
      </c>
      <c r="N159" s="191">
        <f t="shared" si="48"/>
        <v>0</v>
      </c>
      <c r="O159" s="191">
        <f t="shared" si="49"/>
        <v>0</v>
      </c>
      <c r="P159" s="191">
        <f t="shared" si="50"/>
        <v>0</v>
      </c>
      <c r="Q159" s="191">
        <f t="shared" si="51"/>
        <v>0</v>
      </c>
      <c r="R159" s="191">
        <f t="shared" si="52"/>
        <v>0</v>
      </c>
      <c r="S159" s="192"/>
      <c r="Z159" s="193"/>
      <c r="AA159" s="191" t="str">
        <f t="shared" si="44"/>
        <v/>
      </c>
      <c r="AB159" s="191" t="str">
        <f t="shared" si="53"/>
        <v/>
      </c>
      <c r="AC159" s="191" t="str" cm="1">
        <f t="array" ref="AC159">IF(F159&lt;&gt;"", IF(E159&gt;F159, "| Velden '"&amp;$AC$4&amp;ROW()&amp;"' en '"&amp;$AD$4&amp;ROW()&amp;"': De datum uit dienst mag niet voor de datum in dienst vallen.", ""), IF(E159&gt;Datum_werkingsjaar_einde, "| Veld '"&amp;$AC$4&amp;ROW()&amp;"': De datum in dienst mag niet na 31/12/"&amp;Datum_werkingsjaar&amp;" vallen.  ", ""))</f>
        <v/>
      </c>
      <c r="AD159" s="191" t="str" cm="1">
        <f t="array" ref="AD159">IF(E159&gt;F159, IF(F159&lt;&gt;"", "  ", ""), IF(F159&lt;&gt;"", IF(F159&lt;Datum_werkingsjaar_begin, "| Veld '"&amp;$AD$4&amp;ROW()&amp;"': De datum uit dienst mag niet vóór 1/01/"&amp;Datum_werkingsjaar&amp;" vallen.  ", ""), ""))</f>
        <v/>
      </c>
      <c r="AE159" s="191" t="str">
        <f t="shared" si="54"/>
        <v/>
      </c>
      <c r="AF159" s="191" t="str">
        <f t="shared" si="55"/>
        <v/>
      </c>
      <c r="AG159" s="191" t="str">
        <f t="shared" si="56"/>
        <v/>
      </c>
      <c r="AH159" s="194" t="str">
        <f t="shared" si="57"/>
        <v/>
      </c>
      <c r="AI159" s="191" t="str">
        <f>IF(K159&lt;&gt;1, IF(SUM(K159:$K$504)&lt;&gt;0, "| Laat geen witruimte tussen ingevulde rijen.", ""), "")</f>
        <v/>
      </c>
      <c r="AJ159" s="194" t="str">
        <f t="shared" si="58"/>
        <v/>
      </c>
      <c r="AL159" s="76" t="str">
        <f t="shared" si="59"/>
        <v/>
      </c>
    </row>
    <row r="160" spans="1:38" s="191" customFormat="1" ht="14.65" customHeight="1" x14ac:dyDescent="0.25">
      <c r="A160" s="149" t="str">
        <f t="shared" si="42"/>
        <v/>
      </c>
      <c r="B160" s="188" t="str">
        <f t="shared" si="43"/>
        <v/>
      </c>
      <c r="C160" s="214"/>
      <c r="D160" s="201"/>
      <c r="E160" s="200"/>
      <c r="F160" s="200"/>
      <c r="G160" s="201"/>
      <c r="H160" s="201"/>
      <c r="I160" s="189"/>
      <c r="J160" s="190" t="s">
        <v>84</v>
      </c>
      <c r="K160" s="191">
        <f t="shared" si="45"/>
        <v>0</v>
      </c>
      <c r="L160" s="192">
        <f t="shared" si="46"/>
        <v>0</v>
      </c>
      <c r="M160" s="191">
        <f t="shared" si="47"/>
        <v>0</v>
      </c>
      <c r="N160" s="191">
        <f t="shared" si="48"/>
        <v>0</v>
      </c>
      <c r="O160" s="191">
        <f t="shared" si="49"/>
        <v>0</v>
      </c>
      <c r="P160" s="191">
        <f t="shared" si="50"/>
        <v>0</v>
      </c>
      <c r="Q160" s="191">
        <f t="shared" si="51"/>
        <v>0</v>
      </c>
      <c r="R160" s="191">
        <f t="shared" si="52"/>
        <v>0</v>
      </c>
      <c r="S160" s="192"/>
      <c r="Z160" s="193"/>
      <c r="AA160" s="191" t="str">
        <f t="shared" si="44"/>
        <v/>
      </c>
      <c r="AB160" s="191" t="str">
        <f t="shared" si="53"/>
        <v/>
      </c>
      <c r="AC160" s="191" t="str" cm="1">
        <f t="array" ref="AC160">IF(F160&lt;&gt;"", IF(E160&gt;F160, "| Velden '"&amp;$AC$4&amp;ROW()&amp;"' en '"&amp;$AD$4&amp;ROW()&amp;"': De datum uit dienst mag niet voor de datum in dienst vallen.", ""), IF(E160&gt;Datum_werkingsjaar_einde, "| Veld '"&amp;$AC$4&amp;ROW()&amp;"': De datum in dienst mag niet na 31/12/"&amp;Datum_werkingsjaar&amp;" vallen.  ", ""))</f>
        <v/>
      </c>
      <c r="AD160" s="191" t="str" cm="1">
        <f t="array" ref="AD160">IF(E160&gt;F160, IF(F160&lt;&gt;"", "  ", ""), IF(F160&lt;&gt;"", IF(F160&lt;Datum_werkingsjaar_begin, "| Veld '"&amp;$AD$4&amp;ROW()&amp;"': De datum uit dienst mag niet vóór 1/01/"&amp;Datum_werkingsjaar&amp;" vallen.  ", ""), ""))</f>
        <v/>
      </c>
      <c r="AE160" s="191" t="str">
        <f t="shared" si="54"/>
        <v/>
      </c>
      <c r="AF160" s="191" t="str">
        <f t="shared" si="55"/>
        <v/>
      </c>
      <c r="AG160" s="191" t="str">
        <f t="shared" si="56"/>
        <v/>
      </c>
      <c r="AH160" s="194" t="str">
        <f t="shared" si="57"/>
        <v/>
      </c>
      <c r="AI160" s="191" t="str">
        <f>IF(K160&lt;&gt;1, IF(SUM(K160:$K$504)&lt;&gt;0, "| Laat geen witruimte tussen ingevulde rijen.", ""), "")</f>
        <v/>
      </c>
      <c r="AJ160" s="194" t="str">
        <f t="shared" si="58"/>
        <v/>
      </c>
      <c r="AL160" s="76" t="str">
        <f t="shared" si="59"/>
        <v/>
      </c>
    </row>
    <row r="161" spans="1:38" s="191" customFormat="1" ht="14.65" customHeight="1" x14ac:dyDescent="0.25">
      <c r="A161" s="149" t="str">
        <f t="shared" si="42"/>
        <v/>
      </c>
      <c r="B161" s="188" t="str">
        <f t="shared" si="43"/>
        <v/>
      </c>
      <c r="C161" s="214"/>
      <c r="D161" s="201"/>
      <c r="E161" s="200"/>
      <c r="F161" s="200"/>
      <c r="G161" s="201"/>
      <c r="H161" s="201"/>
      <c r="I161" s="189"/>
      <c r="J161" s="190" t="s">
        <v>84</v>
      </c>
      <c r="K161" s="191">
        <f t="shared" si="45"/>
        <v>0</v>
      </c>
      <c r="L161" s="192">
        <f t="shared" si="46"/>
        <v>0</v>
      </c>
      <c r="M161" s="191">
        <f t="shared" si="47"/>
        <v>0</v>
      </c>
      <c r="N161" s="191">
        <f t="shared" si="48"/>
        <v>0</v>
      </c>
      <c r="O161" s="191">
        <f t="shared" si="49"/>
        <v>0</v>
      </c>
      <c r="P161" s="191">
        <f t="shared" si="50"/>
        <v>0</v>
      </c>
      <c r="Q161" s="191">
        <f t="shared" si="51"/>
        <v>0</v>
      </c>
      <c r="R161" s="191">
        <f t="shared" si="52"/>
        <v>0</v>
      </c>
      <c r="S161" s="192"/>
      <c r="Z161" s="193"/>
      <c r="AA161" s="191" t="str">
        <f t="shared" si="44"/>
        <v/>
      </c>
      <c r="AB161" s="191" t="str">
        <f t="shared" si="53"/>
        <v/>
      </c>
      <c r="AC161" s="191" t="str" cm="1">
        <f t="array" ref="AC161">IF(F161&lt;&gt;"", IF(E161&gt;F161, "| Velden '"&amp;$AC$4&amp;ROW()&amp;"' en '"&amp;$AD$4&amp;ROW()&amp;"': De datum uit dienst mag niet voor de datum in dienst vallen.", ""), IF(E161&gt;Datum_werkingsjaar_einde, "| Veld '"&amp;$AC$4&amp;ROW()&amp;"': De datum in dienst mag niet na 31/12/"&amp;Datum_werkingsjaar&amp;" vallen.  ", ""))</f>
        <v/>
      </c>
      <c r="AD161" s="191" t="str" cm="1">
        <f t="array" ref="AD161">IF(E161&gt;F161, IF(F161&lt;&gt;"", "  ", ""), IF(F161&lt;&gt;"", IF(F161&lt;Datum_werkingsjaar_begin, "| Veld '"&amp;$AD$4&amp;ROW()&amp;"': De datum uit dienst mag niet vóór 1/01/"&amp;Datum_werkingsjaar&amp;" vallen.  ", ""), ""))</f>
        <v/>
      </c>
      <c r="AE161" s="191" t="str">
        <f t="shared" si="54"/>
        <v/>
      </c>
      <c r="AF161" s="191" t="str">
        <f t="shared" si="55"/>
        <v/>
      </c>
      <c r="AG161" s="191" t="str">
        <f t="shared" si="56"/>
        <v/>
      </c>
      <c r="AH161" s="194" t="str">
        <f t="shared" si="57"/>
        <v/>
      </c>
      <c r="AI161" s="191" t="str">
        <f>IF(K161&lt;&gt;1, IF(SUM(K161:$K$504)&lt;&gt;0, "| Laat geen witruimte tussen ingevulde rijen.", ""), "")</f>
        <v/>
      </c>
      <c r="AJ161" s="194" t="str">
        <f t="shared" si="58"/>
        <v/>
      </c>
      <c r="AL161" s="76" t="str">
        <f t="shared" si="59"/>
        <v/>
      </c>
    </row>
    <row r="162" spans="1:38" s="191" customFormat="1" ht="14.65" customHeight="1" x14ac:dyDescent="0.25">
      <c r="A162" s="149" t="str">
        <f t="shared" si="42"/>
        <v/>
      </c>
      <c r="B162" s="188" t="str">
        <f t="shared" si="43"/>
        <v/>
      </c>
      <c r="C162" s="214"/>
      <c r="D162" s="201"/>
      <c r="E162" s="200"/>
      <c r="F162" s="200"/>
      <c r="G162" s="201"/>
      <c r="H162" s="201"/>
      <c r="I162" s="189"/>
      <c r="J162" s="190" t="s">
        <v>84</v>
      </c>
      <c r="K162" s="191">
        <f t="shared" si="45"/>
        <v>0</v>
      </c>
      <c r="L162" s="192">
        <f t="shared" si="46"/>
        <v>0</v>
      </c>
      <c r="M162" s="191">
        <f t="shared" si="47"/>
        <v>0</v>
      </c>
      <c r="N162" s="191">
        <f t="shared" si="48"/>
        <v>0</v>
      </c>
      <c r="O162" s="191">
        <f t="shared" si="49"/>
        <v>0</v>
      </c>
      <c r="P162" s="191">
        <f t="shared" si="50"/>
        <v>0</v>
      </c>
      <c r="Q162" s="191">
        <f t="shared" si="51"/>
        <v>0</v>
      </c>
      <c r="R162" s="191">
        <f t="shared" si="52"/>
        <v>0</v>
      </c>
      <c r="S162" s="192"/>
      <c r="Z162" s="193"/>
      <c r="AA162" s="191" t="str">
        <f t="shared" si="44"/>
        <v/>
      </c>
      <c r="AB162" s="191" t="str">
        <f t="shared" si="53"/>
        <v/>
      </c>
      <c r="AC162" s="191" t="str" cm="1">
        <f t="array" ref="AC162">IF(F162&lt;&gt;"", IF(E162&gt;F162, "| Velden '"&amp;$AC$4&amp;ROW()&amp;"' en '"&amp;$AD$4&amp;ROW()&amp;"': De datum uit dienst mag niet voor de datum in dienst vallen.", ""), IF(E162&gt;Datum_werkingsjaar_einde, "| Veld '"&amp;$AC$4&amp;ROW()&amp;"': De datum in dienst mag niet na 31/12/"&amp;Datum_werkingsjaar&amp;" vallen.  ", ""))</f>
        <v/>
      </c>
      <c r="AD162" s="191" t="str" cm="1">
        <f t="array" ref="AD162">IF(E162&gt;F162, IF(F162&lt;&gt;"", "  ", ""), IF(F162&lt;&gt;"", IF(F162&lt;Datum_werkingsjaar_begin, "| Veld '"&amp;$AD$4&amp;ROW()&amp;"': De datum uit dienst mag niet vóór 1/01/"&amp;Datum_werkingsjaar&amp;" vallen.  ", ""), ""))</f>
        <v/>
      </c>
      <c r="AE162" s="191" t="str">
        <f t="shared" si="54"/>
        <v/>
      </c>
      <c r="AF162" s="191" t="str">
        <f t="shared" si="55"/>
        <v/>
      </c>
      <c r="AG162" s="191" t="str">
        <f t="shared" si="56"/>
        <v/>
      </c>
      <c r="AH162" s="194" t="str">
        <f t="shared" si="57"/>
        <v/>
      </c>
      <c r="AI162" s="191" t="str">
        <f>IF(K162&lt;&gt;1, IF(SUM(K162:$K$504)&lt;&gt;0, "| Laat geen witruimte tussen ingevulde rijen.", ""), "")</f>
        <v/>
      </c>
      <c r="AJ162" s="194" t="str">
        <f t="shared" si="58"/>
        <v/>
      </c>
      <c r="AL162" s="76" t="str">
        <f t="shared" si="59"/>
        <v/>
      </c>
    </row>
    <row r="163" spans="1:38" s="191" customFormat="1" ht="14.65" customHeight="1" x14ac:dyDescent="0.25">
      <c r="A163" s="149" t="str">
        <f t="shared" si="42"/>
        <v/>
      </c>
      <c r="B163" s="188" t="str">
        <f t="shared" si="43"/>
        <v/>
      </c>
      <c r="C163" s="214"/>
      <c r="D163" s="201"/>
      <c r="E163" s="200"/>
      <c r="F163" s="200"/>
      <c r="G163" s="201"/>
      <c r="H163" s="201"/>
      <c r="I163" s="189"/>
      <c r="J163" s="190" t="s">
        <v>84</v>
      </c>
      <c r="K163" s="191">
        <f t="shared" si="45"/>
        <v>0</v>
      </c>
      <c r="L163" s="192">
        <f t="shared" si="46"/>
        <v>0</v>
      </c>
      <c r="M163" s="191">
        <f t="shared" si="47"/>
        <v>0</v>
      </c>
      <c r="N163" s="191">
        <f t="shared" si="48"/>
        <v>0</v>
      </c>
      <c r="O163" s="191">
        <f t="shared" si="49"/>
        <v>0</v>
      </c>
      <c r="P163" s="191">
        <f t="shared" si="50"/>
        <v>0</v>
      </c>
      <c r="Q163" s="191">
        <f t="shared" si="51"/>
        <v>0</v>
      </c>
      <c r="R163" s="191">
        <f t="shared" si="52"/>
        <v>0</v>
      </c>
      <c r="S163" s="192"/>
      <c r="Z163" s="193"/>
      <c r="AA163" s="191" t="str">
        <f t="shared" si="44"/>
        <v/>
      </c>
      <c r="AB163" s="191" t="str">
        <f t="shared" si="53"/>
        <v/>
      </c>
      <c r="AC163" s="191" t="str" cm="1">
        <f t="array" ref="AC163">IF(F163&lt;&gt;"", IF(E163&gt;F163, "| Velden '"&amp;$AC$4&amp;ROW()&amp;"' en '"&amp;$AD$4&amp;ROW()&amp;"': De datum uit dienst mag niet voor de datum in dienst vallen.", ""), IF(E163&gt;Datum_werkingsjaar_einde, "| Veld '"&amp;$AC$4&amp;ROW()&amp;"': De datum in dienst mag niet na 31/12/"&amp;Datum_werkingsjaar&amp;" vallen.  ", ""))</f>
        <v/>
      </c>
      <c r="AD163" s="191" t="str" cm="1">
        <f t="array" ref="AD163">IF(E163&gt;F163, IF(F163&lt;&gt;"", "  ", ""), IF(F163&lt;&gt;"", IF(F163&lt;Datum_werkingsjaar_begin, "| Veld '"&amp;$AD$4&amp;ROW()&amp;"': De datum uit dienst mag niet vóór 1/01/"&amp;Datum_werkingsjaar&amp;" vallen.  ", ""), ""))</f>
        <v/>
      </c>
      <c r="AE163" s="191" t="str">
        <f t="shared" si="54"/>
        <v/>
      </c>
      <c r="AF163" s="191" t="str">
        <f t="shared" si="55"/>
        <v/>
      </c>
      <c r="AG163" s="191" t="str">
        <f t="shared" si="56"/>
        <v/>
      </c>
      <c r="AH163" s="194" t="str">
        <f t="shared" si="57"/>
        <v/>
      </c>
      <c r="AI163" s="191" t="str">
        <f>IF(K163&lt;&gt;1, IF(SUM(K163:$K$504)&lt;&gt;0, "| Laat geen witruimte tussen ingevulde rijen.", ""), "")</f>
        <v/>
      </c>
      <c r="AJ163" s="194" t="str">
        <f t="shared" si="58"/>
        <v/>
      </c>
      <c r="AL163" s="76" t="str">
        <f t="shared" si="59"/>
        <v/>
      </c>
    </row>
    <row r="164" spans="1:38" s="191" customFormat="1" ht="14.65" customHeight="1" x14ac:dyDescent="0.25">
      <c r="A164" s="149" t="str">
        <f t="shared" si="42"/>
        <v/>
      </c>
      <c r="B164" s="188" t="str">
        <f t="shared" si="43"/>
        <v/>
      </c>
      <c r="C164" s="214"/>
      <c r="D164" s="201"/>
      <c r="E164" s="200"/>
      <c r="F164" s="200"/>
      <c r="G164" s="201"/>
      <c r="H164" s="201"/>
      <c r="I164" s="189"/>
      <c r="J164" s="190" t="s">
        <v>84</v>
      </c>
      <c r="K164" s="191">
        <f t="shared" si="45"/>
        <v>0</v>
      </c>
      <c r="L164" s="192">
        <f t="shared" si="46"/>
        <v>0</v>
      </c>
      <c r="M164" s="191">
        <f t="shared" si="47"/>
        <v>0</v>
      </c>
      <c r="N164" s="191">
        <f t="shared" si="48"/>
        <v>0</v>
      </c>
      <c r="O164" s="191">
        <f t="shared" si="49"/>
        <v>0</v>
      </c>
      <c r="P164" s="191">
        <f t="shared" si="50"/>
        <v>0</v>
      </c>
      <c r="Q164" s="191">
        <f t="shared" si="51"/>
        <v>0</v>
      </c>
      <c r="R164" s="191">
        <f t="shared" si="52"/>
        <v>0</v>
      </c>
      <c r="S164" s="192"/>
      <c r="Z164" s="193"/>
      <c r="AA164" s="191" t="str">
        <f t="shared" si="44"/>
        <v/>
      </c>
      <c r="AB164" s="191" t="str">
        <f t="shared" si="53"/>
        <v/>
      </c>
      <c r="AC164" s="191" t="str" cm="1">
        <f t="array" ref="AC164">IF(F164&lt;&gt;"", IF(E164&gt;F164, "| Velden '"&amp;$AC$4&amp;ROW()&amp;"' en '"&amp;$AD$4&amp;ROW()&amp;"': De datum uit dienst mag niet voor de datum in dienst vallen.", ""), IF(E164&gt;Datum_werkingsjaar_einde, "| Veld '"&amp;$AC$4&amp;ROW()&amp;"': De datum in dienst mag niet na 31/12/"&amp;Datum_werkingsjaar&amp;" vallen.  ", ""))</f>
        <v/>
      </c>
      <c r="AD164" s="191" t="str" cm="1">
        <f t="array" ref="AD164">IF(E164&gt;F164, IF(F164&lt;&gt;"", "  ", ""), IF(F164&lt;&gt;"", IF(F164&lt;Datum_werkingsjaar_begin, "| Veld '"&amp;$AD$4&amp;ROW()&amp;"': De datum uit dienst mag niet vóór 1/01/"&amp;Datum_werkingsjaar&amp;" vallen.  ", ""), ""))</f>
        <v/>
      </c>
      <c r="AE164" s="191" t="str">
        <f t="shared" si="54"/>
        <v/>
      </c>
      <c r="AF164" s="191" t="str">
        <f t="shared" si="55"/>
        <v/>
      </c>
      <c r="AG164" s="191" t="str">
        <f t="shared" si="56"/>
        <v/>
      </c>
      <c r="AH164" s="194" t="str">
        <f t="shared" si="57"/>
        <v/>
      </c>
      <c r="AI164" s="191" t="str">
        <f>IF(K164&lt;&gt;1, IF(SUM(K164:$K$504)&lt;&gt;0, "| Laat geen witruimte tussen ingevulde rijen.", ""), "")</f>
        <v/>
      </c>
      <c r="AJ164" s="194" t="str">
        <f t="shared" si="58"/>
        <v/>
      </c>
      <c r="AL164" s="76" t="str">
        <f t="shared" si="59"/>
        <v/>
      </c>
    </row>
    <row r="165" spans="1:38" s="191" customFormat="1" ht="14.65" customHeight="1" x14ac:dyDescent="0.25">
      <c r="A165" s="149" t="str">
        <f t="shared" si="42"/>
        <v/>
      </c>
      <c r="B165" s="188" t="str">
        <f t="shared" si="43"/>
        <v/>
      </c>
      <c r="C165" s="214"/>
      <c r="D165" s="201"/>
      <c r="E165" s="200"/>
      <c r="F165" s="200"/>
      <c r="G165" s="201"/>
      <c r="H165" s="201"/>
      <c r="I165" s="189"/>
      <c r="J165" s="190" t="s">
        <v>84</v>
      </c>
      <c r="K165" s="191">
        <f t="shared" si="45"/>
        <v>0</v>
      </c>
      <c r="L165" s="192">
        <f t="shared" si="46"/>
        <v>0</v>
      </c>
      <c r="M165" s="191">
        <f t="shared" si="47"/>
        <v>0</v>
      </c>
      <c r="N165" s="191">
        <f t="shared" si="48"/>
        <v>0</v>
      </c>
      <c r="O165" s="191">
        <f t="shared" si="49"/>
        <v>0</v>
      </c>
      <c r="P165" s="191">
        <f t="shared" si="50"/>
        <v>0</v>
      </c>
      <c r="Q165" s="191">
        <f t="shared" si="51"/>
        <v>0</v>
      </c>
      <c r="R165" s="191">
        <f t="shared" si="52"/>
        <v>0</v>
      </c>
      <c r="S165" s="192"/>
      <c r="Z165" s="193"/>
      <c r="AA165" s="191" t="str">
        <f t="shared" si="44"/>
        <v/>
      </c>
      <c r="AB165" s="191" t="str">
        <f t="shared" si="53"/>
        <v/>
      </c>
      <c r="AC165" s="191" t="str" cm="1">
        <f t="array" ref="AC165">IF(F165&lt;&gt;"", IF(E165&gt;F165, "| Velden '"&amp;$AC$4&amp;ROW()&amp;"' en '"&amp;$AD$4&amp;ROW()&amp;"': De datum uit dienst mag niet voor de datum in dienst vallen.", ""), IF(E165&gt;Datum_werkingsjaar_einde, "| Veld '"&amp;$AC$4&amp;ROW()&amp;"': De datum in dienst mag niet na 31/12/"&amp;Datum_werkingsjaar&amp;" vallen.  ", ""))</f>
        <v/>
      </c>
      <c r="AD165" s="191" t="str" cm="1">
        <f t="array" ref="AD165">IF(E165&gt;F165, IF(F165&lt;&gt;"", "  ", ""), IF(F165&lt;&gt;"", IF(F165&lt;Datum_werkingsjaar_begin, "| Veld '"&amp;$AD$4&amp;ROW()&amp;"': De datum uit dienst mag niet vóór 1/01/"&amp;Datum_werkingsjaar&amp;" vallen.  ", ""), ""))</f>
        <v/>
      </c>
      <c r="AE165" s="191" t="str">
        <f t="shared" si="54"/>
        <v/>
      </c>
      <c r="AF165" s="191" t="str">
        <f t="shared" si="55"/>
        <v/>
      </c>
      <c r="AG165" s="191" t="str">
        <f t="shared" si="56"/>
        <v/>
      </c>
      <c r="AH165" s="194" t="str">
        <f t="shared" si="57"/>
        <v/>
      </c>
      <c r="AI165" s="191" t="str">
        <f>IF(K165&lt;&gt;1, IF(SUM(K165:$K$504)&lt;&gt;0, "| Laat geen witruimte tussen ingevulde rijen.", ""), "")</f>
        <v/>
      </c>
      <c r="AJ165" s="194" t="str">
        <f t="shared" si="58"/>
        <v/>
      </c>
      <c r="AL165" s="76" t="str">
        <f t="shared" si="59"/>
        <v/>
      </c>
    </row>
    <row r="166" spans="1:38" s="191" customFormat="1" ht="14.65" customHeight="1" x14ac:dyDescent="0.25">
      <c r="A166" s="149" t="str">
        <f t="shared" si="42"/>
        <v/>
      </c>
      <c r="B166" s="188" t="str">
        <f t="shared" si="43"/>
        <v/>
      </c>
      <c r="C166" s="214"/>
      <c r="D166" s="201"/>
      <c r="E166" s="200"/>
      <c r="F166" s="200"/>
      <c r="G166" s="201"/>
      <c r="H166" s="201"/>
      <c r="I166" s="189"/>
      <c r="J166" s="190" t="s">
        <v>84</v>
      </c>
      <c r="K166" s="191">
        <f t="shared" si="45"/>
        <v>0</v>
      </c>
      <c r="L166" s="192">
        <f t="shared" si="46"/>
        <v>0</v>
      </c>
      <c r="M166" s="191">
        <f t="shared" si="47"/>
        <v>0</v>
      </c>
      <c r="N166" s="191">
        <f t="shared" si="48"/>
        <v>0</v>
      </c>
      <c r="O166" s="191">
        <f t="shared" si="49"/>
        <v>0</v>
      </c>
      <c r="P166" s="191">
        <f t="shared" si="50"/>
        <v>0</v>
      </c>
      <c r="Q166" s="191">
        <f t="shared" si="51"/>
        <v>0</v>
      </c>
      <c r="R166" s="191">
        <f t="shared" si="52"/>
        <v>0</v>
      </c>
      <c r="S166" s="192"/>
      <c r="Z166" s="193"/>
      <c r="AA166" s="191" t="str">
        <f t="shared" si="44"/>
        <v/>
      </c>
      <c r="AB166" s="191" t="str">
        <f t="shared" si="53"/>
        <v/>
      </c>
      <c r="AC166" s="191" t="str" cm="1">
        <f t="array" ref="AC166">IF(F166&lt;&gt;"", IF(E166&gt;F166, "| Velden '"&amp;$AC$4&amp;ROW()&amp;"' en '"&amp;$AD$4&amp;ROW()&amp;"': De datum uit dienst mag niet voor de datum in dienst vallen.", ""), IF(E166&gt;Datum_werkingsjaar_einde, "| Veld '"&amp;$AC$4&amp;ROW()&amp;"': De datum in dienst mag niet na 31/12/"&amp;Datum_werkingsjaar&amp;" vallen.  ", ""))</f>
        <v/>
      </c>
      <c r="AD166" s="191" t="str" cm="1">
        <f t="array" ref="AD166">IF(E166&gt;F166, IF(F166&lt;&gt;"", "  ", ""), IF(F166&lt;&gt;"", IF(F166&lt;Datum_werkingsjaar_begin, "| Veld '"&amp;$AD$4&amp;ROW()&amp;"': De datum uit dienst mag niet vóór 1/01/"&amp;Datum_werkingsjaar&amp;" vallen.  ", ""), ""))</f>
        <v/>
      </c>
      <c r="AE166" s="191" t="str">
        <f t="shared" si="54"/>
        <v/>
      </c>
      <c r="AF166" s="191" t="str">
        <f t="shared" si="55"/>
        <v/>
      </c>
      <c r="AG166" s="191" t="str">
        <f t="shared" si="56"/>
        <v/>
      </c>
      <c r="AH166" s="194" t="str">
        <f t="shared" si="57"/>
        <v/>
      </c>
      <c r="AI166" s="191" t="str">
        <f>IF(K166&lt;&gt;1, IF(SUM(K166:$K$504)&lt;&gt;0, "| Laat geen witruimte tussen ingevulde rijen.", ""), "")</f>
        <v/>
      </c>
      <c r="AJ166" s="194" t="str">
        <f t="shared" si="58"/>
        <v/>
      </c>
      <c r="AL166" s="76" t="str">
        <f t="shared" si="59"/>
        <v/>
      </c>
    </row>
    <row r="167" spans="1:38" s="191" customFormat="1" ht="14.65" customHeight="1" x14ac:dyDescent="0.25">
      <c r="A167" s="149" t="str">
        <f t="shared" si="42"/>
        <v/>
      </c>
      <c r="B167" s="188" t="str">
        <f t="shared" si="43"/>
        <v/>
      </c>
      <c r="C167" s="214"/>
      <c r="D167" s="201"/>
      <c r="E167" s="200"/>
      <c r="F167" s="200"/>
      <c r="G167" s="201"/>
      <c r="H167" s="201"/>
      <c r="I167" s="189"/>
      <c r="J167" s="190" t="s">
        <v>84</v>
      </c>
      <c r="K167" s="191">
        <f t="shared" si="45"/>
        <v>0</v>
      </c>
      <c r="L167" s="192">
        <f t="shared" si="46"/>
        <v>0</v>
      </c>
      <c r="M167" s="191">
        <f t="shared" si="47"/>
        <v>0</v>
      </c>
      <c r="N167" s="191">
        <f t="shared" si="48"/>
        <v>0</v>
      </c>
      <c r="O167" s="191">
        <f t="shared" si="49"/>
        <v>0</v>
      </c>
      <c r="P167" s="191">
        <f t="shared" si="50"/>
        <v>0</v>
      </c>
      <c r="Q167" s="191">
        <f t="shared" si="51"/>
        <v>0</v>
      </c>
      <c r="R167" s="191">
        <f t="shared" si="52"/>
        <v>0</v>
      </c>
      <c r="S167" s="192"/>
      <c r="Z167" s="193"/>
      <c r="AA167" s="191" t="str">
        <f t="shared" si="44"/>
        <v/>
      </c>
      <c r="AB167" s="191" t="str">
        <f t="shared" si="53"/>
        <v/>
      </c>
      <c r="AC167" s="191" t="str" cm="1">
        <f t="array" ref="AC167">IF(F167&lt;&gt;"", IF(E167&gt;F167, "| Velden '"&amp;$AC$4&amp;ROW()&amp;"' en '"&amp;$AD$4&amp;ROW()&amp;"': De datum uit dienst mag niet voor de datum in dienst vallen.", ""), IF(E167&gt;Datum_werkingsjaar_einde, "| Veld '"&amp;$AC$4&amp;ROW()&amp;"': De datum in dienst mag niet na 31/12/"&amp;Datum_werkingsjaar&amp;" vallen.  ", ""))</f>
        <v/>
      </c>
      <c r="AD167" s="191" t="str" cm="1">
        <f t="array" ref="AD167">IF(E167&gt;F167, IF(F167&lt;&gt;"", "  ", ""), IF(F167&lt;&gt;"", IF(F167&lt;Datum_werkingsjaar_begin, "| Veld '"&amp;$AD$4&amp;ROW()&amp;"': De datum uit dienst mag niet vóór 1/01/"&amp;Datum_werkingsjaar&amp;" vallen.  ", ""), ""))</f>
        <v/>
      </c>
      <c r="AE167" s="191" t="str">
        <f t="shared" si="54"/>
        <v/>
      </c>
      <c r="AF167" s="191" t="str">
        <f t="shared" si="55"/>
        <v/>
      </c>
      <c r="AG167" s="191" t="str">
        <f t="shared" si="56"/>
        <v/>
      </c>
      <c r="AH167" s="194" t="str">
        <f t="shared" si="57"/>
        <v/>
      </c>
      <c r="AI167" s="191" t="str">
        <f>IF(K167&lt;&gt;1, IF(SUM(K167:$K$504)&lt;&gt;0, "| Laat geen witruimte tussen ingevulde rijen.", ""), "")</f>
        <v/>
      </c>
      <c r="AJ167" s="194" t="str">
        <f t="shared" si="58"/>
        <v/>
      </c>
      <c r="AL167" s="76" t="str">
        <f t="shared" si="59"/>
        <v/>
      </c>
    </row>
    <row r="168" spans="1:38" s="191" customFormat="1" ht="14.65" customHeight="1" x14ac:dyDescent="0.25">
      <c r="A168" s="149" t="str">
        <f t="shared" si="42"/>
        <v/>
      </c>
      <c r="B168" s="188" t="str">
        <f t="shared" si="43"/>
        <v/>
      </c>
      <c r="C168" s="214"/>
      <c r="D168" s="201"/>
      <c r="E168" s="200"/>
      <c r="F168" s="200"/>
      <c r="G168" s="201"/>
      <c r="H168" s="201"/>
      <c r="I168" s="189"/>
      <c r="J168" s="190" t="s">
        <v>84</v>
      </c>
      <c r="K168" s="191">
        <f t="shared" si="45"/>
        <v>0</v>
      </c>
      <c r="L168" s="192">
        <f t="shared" si="46"/>
        <v>0</v>
      </c>
      <c r="M168" s="191">
        <f t="shared" si="47"/>
        <v>0</v>
      </c>
      <c r="N168" s="191">
        <f t="shared" si="48"/>
        <v>0</v>
      </c>
      <c r="O168" s="191">
        <f t="shared" si="49"/>
        <v>0</v>
      </c>
      <c r="P168" s="191">
        <f t="shared" si="50"/>
        <v>0</v>
      </c>
      <c r="Q168" s="191">
        <f t="shared" si="51"/>
        <v>0</v>
      </c>
      <c r="R168" s="191">
        <f t="shared" si="52"/>
        <v>0</v>
      </c>
      <c r="S168" s="192"/>
      <c r="Z168" s="193"/>
      <c r="AA168" s="191" t="str">
        <f t="shared" si="44"/>
        <v/>
      </c>
      <c r="AB168" s="191" t="str">
        <f t="shared" si="53"/>
        <v/>
      </c>
      <c r="AC168" s="191" t="str" cm="1">
        <f t="array" ref="AC168">IF(F168&lt;&gt;"", IF(E168&gt;F168, "| Velden '"&amp;$AC$4&amp;ROW()&amp;"' en '"&amp;$AD$4&amp;ROW()&amp;"': De datum uit dienst mag niet voor de datum in dienst vallen.", ""), IF(E168&gt;Datum_werkingsjaar_einde, "| Veld '"&amp;$AC$4&amp;ROW()&amp;"': De datum in dienst mag niet na 31/12/"&amp;Datum_werkingsjaar&amp;" vallen.  ", ""))</f>
        <v/>
      </c>
      <c r="AD168" s="191" t="str" cm="1">
        <f t="array" ref="AD168">IF(E168&gt;F168, IF(F168&lt;&gt;"", "  ", ""), IF(F168&lt;&gt;"", IF(F168&lt;Datum_werkingsjaar_begin, "| Veld '"&amp;$AD$4&amp;ROW()&amp;"': De datum uit dienst mag niet vóór 1/01/"&amp;Datum_werkingsjaar&amp;" vallen.  ", ""), ""))</f>
        <v/>
      </c>
      <c r="AE168" s="191" t="str">
        <f t="shared" si="54"/>
        <v/>
      </c>
      <c r="AF168" s="191" t="str">
        <f t="shared" si="55"/>
        <v/>
      </c>
      <c r="AG168" s="191" t="str">
        <f t="shared" si="56"/>
        <v/>
      </c>
      <c r="AH168" s="194" t="str">
        <f t="shared" si="57"/>
        <v/>
      </c>
      <c r="AI168" s="191" t="str">
        <f>IF(K168&lt;&gt;1, IF(SUM(K168:$K$504)&lt;&gt;0, "| Laat geen witruimte tussen ingevulde rijen.", ""), "")</f>
        <v/>
      </c>
      <c r="AJ168" s="194" t="str">
        <f t="shared" si="58"/>
        <v/>
      </c>
      <c r="AL168" s="76" t="str">
        <f t="shared" si="59"/>
        <v/>
      </c>
    </row>
    <row r="169" spans="1:38" s="191" customFormat="1" ht="14.65" customHeight="1" x14ac:dyDescent="0.25">
      <c r="A169" s="149" t="str">
        <f t="shared" si="42"/>
        <v/>
      </c>
      <c r="B169" s="188" t="str">
        <f t="shared" si="43"/>
        <v/>
      </c>
      <c r="C169" s="214"/>
      <c r="D169" s="201"/>
      <c r="E169" s="200"/>
      <c r="F169" s="200"/>
      <c r="G169" s="201"/>
      <c r="H169" s="201"/>
      <c r="I169" s="189"/>
      <c r="J169" s="190" t="s">
        <v>84</v>
      </c>
      <c r="K169" s="191">
        <f t="shared" si="45"/>
        <v>0</v>
      </c>
      <c r="L169" s="192">
        <f t="shared" si="46"/>
        <v>0</v>
      </c>
      <c r="M169" s="191">
        <f t="shared" si="47"/>
        <v>0</v>
      </c>
      <c r="N169" s="191">
        <f t="shared" si="48"/>
        <v>0</v>
      </c>
      <c r="O169" s="191">
        <f t="shared" si="49"/>
        <v>0</v>
      </c>
      <c r="P169" s="191">
        <f t="shared" si="50"/>
        <v>0</v>
      </c>
      <c r="Q169" s="191">
        <f t="shared" si="51"/>
        <v>0</v>
      </c>
      <c r="R169" s="191">
        <f t="shared" si="52"/>
        <v>0</v>
      </c>
      <c r="S169" s="192"/>
      <c r="Z169" s="193"/>
      <c r="AA169" s="191" t="str">
        <f t="shared" si="44"/>
        <v/>
      </c>
      <c r="AB169" s="191" t="str">
        <f t="shared" si="53"/>
        <v/>
      </c>
      <c r="AC169" s="191" t="str" cm="1">
        <f t="array" ref="AC169">IF(F169&lt;&gt;"", IF(E169&gt;F169, "| Velden '"&amp;$AC$4&amp;ROW()&amp;"' en '"&amp;$AD$4&amp;ROW()&amp;"': De datum uit dienst mag niet voor de datum in dienst vallen.", ""), IF(E169&gt;Datum_werkingsjaar_einde, "| Veld '"&amp;$AC$4&amp;ROW()&amp;"': De datum in dienst mag niet na 31/12/"&amp;Datum_werkingsjaar&amp;" vallen.  ", ""))</f>
        <v/>
      </c>
      <c r="AD169" s="191" t="str" cm="1">
        <f t="array" ref="AD169">IF(E169&gt;F169, IF(F169&lt;&gt;"", "  ", ""), IF(F169&lt;&gt;"", IF(F169&lt;Datum_werkingsjaar_begin, "| Veld '"&amp;$AD$4&amp;ROW()&amp;"': De datum uit dienst mag niet vóór 1/01/"&amp;Datum_werkingsjaar&amp;" vallen.  ", ""), ""))</f>
        <v/>
      </c>
      <c r="AE169" s="191" t="str">
        <f t="shared" si="54"/>
        <v/>
      </c>
      <c r="AF169" s="191" t="str">
        <f t="shared" si="55"/>
        <v/>
      </c>
      <c r="AG169" s="191" t="str">
        <f t="shared" si="56"/>
        <v/>
      </c>
      <c r="AH169" s="194" t="str">
        <f t="shared" si="57"/>
        <v/>
      </c>
      <c r="AI169" s="191" t="str">
        <f>IF(K169&lt;&gt;1, IF(SUM(K169:$K$504)&lt;&gt;0, "| Laat geen witruimte tussen ingevulde rijen.", ""), "")</f>
        <v/>
      </c>
      <c r="AJ169" s="194" t="str">
        <f t="shared" si="58"/>
        <v/>
      </c>
      <c r="AL169" s="76" t="str">
        <f t="shared" si="59"/>
        <v/>
      </c>
    </row>
    <row r="170" spans="1:38" s="191" customFormat="1" ht="14.65" customHeight="1" x14ac:dyDescent="0.25">
      <c r="A170" s="149" t="str">
        <f t="shared" si="42"/>
        <v/>
      </c>
      <c r="B170" s="188" t="str">
        <f t="shared" si="43"/>
        <v/>
      </c>
      <c r="C170" s="214"/>
      <c r="D170" s="201"/>
      <c r="E170" s="200"/>
      <c r="F170" s="200"/>
      <c r="G170" s="201"/>
      <c r="H170" s="201"/>
      <c r="I170" s="189"/>
      <c r="J170" s="190" t="s">
        <v>84</v>
      </c>
      <c r="K170" s="191">
        <f t="shared" si="45"/>
        <v>0</v>
      </c>
      <c r="L170" s="192">
        <f t="shared" si="46"/>
        <v>0</v>
      </c>
      <c r="M170" s="191">
        <f t="shared" si="47"/>
        <v>0</v>
      </c>
      <c r="N170" s="191">
        <f t="shared" si="48"/>
        <v>0</v>
      </c>
      <c r="O170" s="191">
        <f t="shared" si="49"/>
        <v>0</v>
      </c>
      <c r="P170" s="191">
        <f t="shared" si="50"/>
        <v>0</v>
      </c>
      <c r="Q170" s="191">
        <f t="shared" si="51"/>
        <v>0</v>
      </c>
      <c r="R170" s="191">
        <f t="shared" si="52"/>
        <v>0</v>
      </c>
      <c r="S170" s="192"/>
      <c r="Z170" s="193"/>
      <c r="AA170" s="191" t="str">
        <f t="shared" si="44"/>
        <v/>
      </c>
      <c r="AB170" s="191" t="str">
        <f t="shared" si="53"/>
        <v/>
      </c>
      <c r="AC170" s="191" t="str" cm="1">
        <f t="array" ref="AC170">IF(F170&lt;&gt;"", IF(E170&gt;F170, "| Velden '"&amp;$AC$4&amp;ROW()&amp;"' en '"&amp;$AD$4&amp;ROW()&amp;"': De datum uit dienst mag niet voor de datum in dienst vallen.", ""), IF(E170&gt;Datum_werkingsjaar_einde, "| Veld '"&amp;$AC$4&amp;ROW()&amp;"': De datum in dienst mag niet na 31/12/"&amp;Datum_werkingsjaar&amp;" vallen.  ", ""))</f>
        <v/>
      </c>
      <c r="AD170" s="191" t="str" cm="1">
        <f t="array" ref="AD170">IF(E170&gt;F170, IF(F170&lt;&gt;"", "  ", ""), IF(F170&lt;&gt;"", IF(F170&lt;Datum_werkingsjaar_begin, "| Veld '"&amp;$AD$4&amp;ROW()&amp;"': De datum uit dienst mag niet vóór 1/01/"&amp;Datum_werkingsjaar&amp;" vallen.  ", ""), ""))</f>
        <v/>
      </c>
      <c r="AE170" s="191" t="str">
        <f t="shared" si="54"/>
        <v/>
      </c>
      <c r="AF170" s="191" t="str">
        <f t="shared" si="55"/>
        <v/>
      </c>
      <c r="AG170" s="191" t="str">
        <f t="shared" si="56"/>
        <v/>
      </c>
      <c r="AH170" s="194" t="str">
        <f t="shared" si="57"/>
        <v/>
      </c>
      <c r="AI170" s="191" t="str">
        <f>IF(K170&lt;&gt;1, IF(SUM(K170:$K$504)&lt;&gt;0, "| Laat geen witruimte tussen ingevulde rijen.", ""), "")</f>
        <v/>
      </c>
      <c r="AJ170" s="194" t="str">
        <f t="shared" si="58"/>
        <v/>
      </c>
      <c r="AL170" s="76" t="str">
        <f t="shared" si="59"/>
        <v/>
      </c>
    </row>
    <row r="171" spans="1:38" s="191" customFormat="1" ht="14.65" customHeight="1" x14ac:dyDescent="0.25">
      <c r="A171" s="149" t="str">
        <f t="shared" si="42"/>
        <v/>
      </c>
      <c r="B171" s="188" t="str">
        <f t="shared" si="43"/>
        <v/>
      </c>
      <c r="C171" s="214"/>
      <c r="D171" s="201"/>
      <c r="E171" s="200"/>
      <c r="F171" s="200"/>
      <c r="G171" s="201"/>
      <c r="H171" s="201"/>
      <c r="I171" s="189"/>
      <c r="J171" s="190" t="s">
        <v>84</v>
      </c>
      <c r="K171" s="191">
        <f t="shared" si="45"/>
        <v>0</v>
      </c>
      <c r="L171" s="192">
        <f t="shared" si="46"/>
        <v>0</v>
      </c>
      <c r="M171" s="191">
        <f t="shared" si="47"/>
        <v>0</v>
      </c>
      <c r="N171" s="191">
        <f t="shared" si="48"/>
        <v>0</v>
      </c>
      <c r="O171" s="191">
        <f t="shared" si="49"/>
        <v>0</v>
      </c>
      <c r="P171" s="191">
        <f t="shared" si="50"/>
        <v>0</v>
      </c>
      <c r="Q171" s="191">
        <f t="shared" si="51"/>
        <v>0</v>
      </c>
      <c r="R171" s="191">
        <f t="shared" si="52"/>
        <v>0</v>
      </c>
      <c r="S171" s="192"/>
      <c r="Z171" s="193"/>
      <c r="AA171" s="191" t="str">
        <f t="shared" si="44"/>
        <v/>
      </c>
      <c r="AB171" s="191" t="str">
        <f t="shared" si="53"/>
        <v/>
      </c>
      <c r="AC171" s="191" t="str" cm="1">
        <f t="array" ref="AC171">IF(F171&lt;&gt;"", IF(E171&gt;F171, "| Velden '"&amp;$AC$4&amp;ROW()&amp;"' en '"&amp;$AD$4&amp;ROW()&amp;"': De datum uit dienst mag niet voor de datum in dienst vallen.", ""), IF(E171&gt;Datum_werkingsjaar_einde, "| Veld '"&amp;$AC$4&amp;ROW()&amp;"': De datum in dienst mag niet na 31/12/"&amp;Datum_werkingsjaar&amp;" vallen.  ", ""))</f>
        <v/>
      </c>
      <c r="AD171" s="191" t="str" cm="1">
        <f t="array" ref="AD171">IF(E171&gt;F171, IF(F171&lt;&gt;"", "  ", ""), IF(F171&lt;&gt;"", IF(F171&lt;Datum_werkingsjaar_begin, "| Veld '"&amp;$AD$4&amp;ROW()&amp;"': De datum uit dienst mag niet vóór 1/01/"&amp;Datum_werkingsjaar&amp;" vallen.  ", ""), ""))</f>
        <v/>
      </c>
      <c r="AE171" s="191" t="str">
        <f t="shared" si="54"/>
        <v/>
      </c>
      <c r="AF171" s="191" t="str">
        <f t="shared" si="55"/>
        <v/>
      </c>
      <c r="AG171" s="191" t="str">
        <f t="shared" si="56"/>
        <v/>
      </c>
      <c r="AH171" s="194" t="str">
        <f t="shared" si="57"/>
        <v/>
      </c>
      <c r="AI171" s="191" t="str">
        <f>IF(K171&lt;&gt;1, IF(SUM(K171:$K$504)&lt;&gt;0, "| Laat geen witruimte tussen ingevulde rijen.", ""), "")</f>
        <v/>
      </c>
      <c r="AJ171" s="194" t="str">
        <f t="shared" si="58"/>
        <v/>
      </c>
      <c r="AL171" s="76" t="str">
        <f t="shared" si="59"/>
        <v/>
      </c>
    </row>
    <row r="172" spans="1:38" s="191" customFormat="1" ht="14.65" customHeight="1" x14ac:dyDescent="0.25">
      <c r="A172" s="149" t="str">
        <f t="shared" si="42"/>
        <v/>
      </c>
      <c r="B172" s="188" t="str">
        <f t="shared" si="43"/>
        <v/>
      </c>
      <c r="C172" s="214"/>
      <c r="D172" s="201"/>
      <c r="E172" s="200"/>
      <c r="F172" s="200"/>
      <c r="G172" s="201"/>
      <c r="H172" s="201"/>
      <c r="I172" s="189"/>
      <c r="J172" s="190" t="s">
        <v>84</v>
      </c>
      <c r="K172" s="191">
        <f t="shared" si="45"/>
        <v>0</v>
      </c>
      <c r="L172" s="192">
        <f t="shared" si="46"/>
        <v>0</v>
      </c>
      <c r="M172" s="191">
        <f t="shared" si="47"/>
        <v>0</v>
      </c>
      <c r="N172" s="191">
        <f t="shared" si="48"/>
        <v>0</v>
      </c>
      <c r="O172" s="191">
        <f t="shared" si="49"/>
        <v>0</v>
      </c>
      <c r="P172" s="191">
        <f t="shared" si="50"/>
        <v>0</v>
      </c>
      <c r="Q172" s="191">
        <f t="shared" si="51"/>
        <v>0</v>
      </c>
      <c r="R172" s="191">
        <f t="shared" si="52"/>
        <v>0</v>
      </c>
      <c r="S172" s="192"/>
      <c r="Z172" s="193"/>
      <c r="AA172" s="191" t="str">
        <f t="shared" si="44"/>
        <v/>
      </c>
      <c r="AB172" s="191" t="str">
        <f t="shared" si="53"/>
        <v/>
      </c>
      <c r="AC172" s="191" t="str" cm="1">
        <f t="array" ref="AC172">IF(F172&lt;&gt;"", IF(E172&gt;F172, "| Velden '"&amp;$AC$4&amp;ROW()&amp;"' en '"&amp;$AD$4&amp;ROW()&amp;"': De datum uit dienst mag niet voor de datum in dienst vallen.", ""), IF(E172&gt;Datum_werkingsjaar_einde, "| Veld '"&amp;$AC$4&amp;ROW()&amp;"': De datum in dienst mag niet na 31/12/"&amp;Datum_werkingsjaar&amp;" vallen.  ", ""))</f>
        <v/>
      </c>
      <c r="AD172" s="191" t="str" cm="1">
        <f t="array" ref="AD172">IF(E172&gt;F172, IF(F172&lt;&gt;"", "  ", ""), IF(F172&lt;&gt;"", IF(F172&lt;Datum_werkingsjaar_begin, "| Veld '"&amp;$AD$4&amp;ROW()&amp;"': De datum uit dienst mag niet vóór 1/01/"&amp;Datum_werkingsjaar&amp;" vallen.  ", ""), ""))</f>
        <v/>
      </c>
      <c r="AE172" s="191" t="str">
        <f t="shared" si="54"/>
        <v/>
      </c>
      <c r="AF172" s="191" t="str">
        <f t="shared" si="55"/>
        <v/>
      </c>
      <c r="AG172" s="191" t="str">
        <f t="shared" si="56"/>
        <v/>
      </c>
      <c r="AH172" s="194" t="str">
        <f t="shared" si="57"/>
        <v/>
      </c>
      <c r="AI172" s="191" t="str">
        <f>IF(K172&lt;&gt;1, IF(SUM(K172:$K$504)&lt;&gt;0, "| Laat geen witruimte tussen ingevulde rijen.", ""), "")</f>
        <v/>
      </c>
      <c r="AJ172" s="194" t="str">
        <f t="shared" si="58"/>
        <v/>
      </c>
      <c r="AL172" s="76" t="str">
        <f t="shared" si="59"/>
        <v/>
      </c>
    </row>
    <row r="173" spans="1:38" s="191" customFormat="1" ht="14.65" customHeight="1" x14ac:dyDescent="0.25">
      <c r="A173" s="149" t="str">
        <f t="shared" si="42"/>
        <v/>
      </c>
      <c r="B173" s="188" t="str">
        <f t="shared" si="43"/>
        <v/>
      </c>
      <c r="C173" s="214"/>
      <c r="D173" s="201"/>
      <c r="E173" s="200"/>
      <c r="F173" s="200"/>
      <c r="G173" s="201"/>
      <c r="H173" s="201"/>
      <c r="I173" s="189"/>
      <c r="J173" s="190" t="s">
        <v>84</v>
      </c>
      <c r="K173" s="191">
        <f t="shared" si="45"/>
        <v>0</v>
      </c>
      <c r="L173" s="192">
        <f t="shared" si="46"/>
        <v>0</v>
      </c>
      <c r="M173" s="191">
        <f t="shared" si="47"/>
        <v>0</v>
      </c>
      <c r="N173" s="191">
        <f t="shared" si="48"/>
        <v>0</v>
      </c>
      <c r="O173" s="191">
        <f t="shared" si="49"/>
        <v>0</v>
      </c>
      <c r="P173" s="191">
        <f t="shared" si="50"/>
        <v>0</v>
      </c>
      <c r="Q173" s="191">
        <f t="shared" si="51"/>
        <v>0</v>
      </c>
      <c r="R173" s="191">
        <f t="shared" si="52"/>
        <v>0</v>
      </c>
      <c r="S173" s="192"/>
      <c r="Z173" s="193"/>
      <c r="AA173" s="191" t="str">
        <f t="shared" si="44"/>
        <v/>
      </c>
      <c r="AB173" s="191" t="str">
        <f t="shared" si="53"/>
        <v/>
      </c>
      <c r="AC173" s="191" t="str" cm="1">
        <f t="array" ref="AC173">IF(F173&lt;&gt;"", IF(E173&gt;F173, "| Velden '"&amp;$AC$4&amp;ROW()&amp;"' en '"&amp;$AD$4&amp;ROW()&amp;"': De datum uit dienst mag niet voor de datum in dienst vallen.", ""), IF(E173&gt;Datum_werkingsjaar_einde, "| Veld '"&amp;$AC$4&amp;ROW()&amp;"': De datum in dienst mag niet na 31/12/"&amp;Datum_werkingsjaar&amp;" vallen.  ", ""))</f>
        <v/>
      </c>
      <c r="AD173" s="191" t="str" cm="1">
        <f t="array" ref="AD173">IF(E173&gt;F173, IF(F173&lt;&gt;"", "  ", ""), IF(F173&lt;&gt;"", IF(F173&lt;Datum_werkingsjaar_begin, "| Veld '"&amp;$AD$4&amp;ROW()&amp;"': De datum uit dienst mag niet vóór 1/01/"&amp;Datum_werkingsjaar&amp;" vallen.  ", ""), ""))</f>
        <v/>
      </c>
      <c r="AE173" s="191" t="str">
        <f t="shared" si="54"/>
        <v/>
      </c>
      <c r="AF173" s="191" t="str">
        <f t="shared" si="55"/>
        <v/>
      </c>
      <c r="AG173" s="191" t="str">
        <f t="shared" si="56"/>
        <v/>
      </c>
      <c r="AH173" s="194" t="str">
        <f t="shared" si="57"/>
        <v/>
      </c>
      <c r="AI173" s="191" t="str">
        <f>IF(K173&lt;&gt;1, IF(SUM(K173:$K$504)&lt;&gt;0, "| Laat geen witruimte tussen ingevulde rijen.", ""), "")</f>
        <v/>
      </c>
      <c r="AJ173" s="194" t="str">
        <f t="shared" si="58"/>
        <v/>
      </c>
      <c r="AL173" s="76" t="str">
        <f t="shared" si="59"/>
        <v/>
      </c>
    </row>
    <row r="174" spans="1:38" s="191" customFormat="1" ht="14.65" customHeight="1" x14ac:dyDescent="0.25">
      <c r="A174" s="149" t="str">
        <f t="shared" si="42"/>
        <v/>
      </c>
      <c r="B174" s="188" t="str">
        <f t="shared" si="43"/>
        <v/>
      </c>
      <c r="C174" s="214"/>
      <c r="D174" s="201"/>
      <c r="E174" s="200"/>
      <c r="F174" s="200"/>
      <c r="G174" s="201"/>
      <c r="H174" s="201"/>
      <c r="I174" s="189"/>
      <c r="J174" s="190" t="s">
        <v>84</v>
      </c>
      <c r="K174" s="191">
        <f t="shared" si="45"/>
        <v>0</v>
      </c>
      <c r="L174" s="192">
        <f t="shared" si="46"/>
        <v>0</v>
      </c>
      <c r="M174" s="191">
        <f t="shared" si="47"/>
        <v>0</v>
      </c>
      <c r="N174" s="191">
        <f t="shared" si="48"/>
        <v>0</v>
      </c>
      <c r="O174" s="191">
        <f t="shared" si="49"/>
        <v>0</v>
      </c>
      <c r="P174" s="191">
        <f t="shared" si="50"/>
        <v>0</v>
      </c>
      <c r="Q174" s="191">
        <f t="shared" si="51"/>
        <v>0</v>
      </c>
      <c r="R174" s="191">
        <f t="shared" si="52"/>
        <v>0</v>
      </c>
      <c r="S174" s="192"/>
      <c r="Z174" s="193"/>
      <c r="AA174" s="191" t="str">
        <f t="shared" si="44"/>
        <v/>
      </c>
      <c r="AB174" s="191" t="str">
        <f t="shared" si="53"/>
        <v/>
      </c>
      <c r="AC174" s="191" t="str" cm="1">
        <f t="array" ref="AC174">IF(F174&lt;&gt;"", IF(E174&gt;F174, "| Velden '"&amp;$AC$4&amp;ROW()&amp;"' en '"&amp;$AD$4&amp;ROW()&amp;"': De datum uit dienst mag niet voor de datum in dienst vallen.", ""), IF(E174&gt;Datum_werkingsjaar_einde, "| Veld '"&amp;$AC$4&amp;ROW()&amp;"': De datum in dienst mag niet na 31/12/"&amp;Datum_werkingsjaar&amp;" vallen.  ", ""))</f>
        <v/>
      </c>
      <c r="AD174" s="191" t="str" cm="1">
        <f t="array" ref="AD174">IF(E174&gt;F174, IF(F174&lt;&gt;"", "  ", ""), IF(F174&lt;&gt;"", IF(F174&lt;Datum_werkingsjaar_begin, "| Veld '"&amp;$AD$4&amp;ROW()&amp;"': De datum uit dienst mag niet vóór 1/01/"&amp;Datum_werkingsjaar&amp;" vallen.  ", ""), ""))</f>
        <v/>
      </c>
      <c r="AE174" s="191" t="str">
        <f t="shared" si="54"/>
        <v/>
      </c>
      <c r="AF174" s="191" t="str">
        <f t="shared" si="55"/>
        <v/>
      </c>
      <c r="AG174" s="191" t="str">
        <f t="shared" si="56"/>
        <v/>
      </c>
      <c r="AH174" s="194" t="str">
        <f t="shared" si="57"/>
        <v/>
      </c>
      <c r="AI174" s="191" t="str">
        <f>IF(K174&lt;&gt;1, IF(SUM(K174:$K$504)&lt;&gt;0, "| Laat geen witruimte tussen ingevulde rijen.", ""), "")</f>
        <v/>
      </c>
      <c r="AJ174" s="194" t="str">
        <f t="shared" si="58"/>
        <v/>
      </c>
      <c r="AL174" s="76" t="str">
        <f t="shared" si="59"/>
        <v/>
      </c>
    </row>
    <row r="175" spans="1:38" s="191" customFormat="1" ht="14.65" customHeight="1" x14ac:dyDescent="0.25">
      <c r="A175" s="149" t="str">
        <f t="shared" si="42"/>
        <v/>
      </c>
      <c r="B175" s="188" t="str">
        <f t="shared" si="43"/>
        <v/>
      </c>
      <c r="C175" s="214"/>
      <c r="D175" s="201"/>
      <c r="E175" s="200"/>
      <c r="F175" s="200"/>
      <c r="G175" s="201"/>
      <c r="H175" s="201"/>
      <c r="I175" s="189"/>
      <c r="J175" s="190" t="s">
        <v>84</v>
      </c>
      <c r="K175" s="191">
        <f t="shared" si="45"/>
        <v>0</v>
      </c>
      <c r="L175" s="192">
        <f t="shared" si="46"/>
        <v>0</v>
      </c>
      <c r="M175" s="191">
        <f t="shared" si="47"/>
        <v>0</v>
      </c>
      <c r="N175" s="191">
        <f t="shared" si="48"/>
        <v>0</v>
      </c>
      <c r="O175" s="191">
        <f t="shared" si="49"/>
        <v>0</v>
      </c>
      <c r="P175" s="191">
        <f t="shared" si="50"/>
        <v>0</v>
      </c>
      <c r="Q175" s="191">
        <f t="shared" si="51"/>
        <v>0</v>
      </c>
      <c r="R175" s="191">
        <f t="shared" si="52"/>
        <v>0</v>
      </c>
      <c r="S175" s="192"/>
      <c r="Z175" s="193"/>
      <c r="AA175" s="191" t="str">
        <f t="shared" si="44"/>
        <v/>
      </c>
      <c r="AB175" s="191" t="str">
        <f t="shared" si="53"/>
        <v/>
      </c>
      <c r="AC175" s="191" t="str" cm="1">
        <f t="array" ref="AC175">IF(F175&lt;&gt;"", IF(E175&gt;F175, "| Velden '"&amp;$AC$4&amp;ROW()&amp;"' en '"&amp;$AD$4&amp;ROW()&amp;"': De datum uit dienst mag niet voor de datum in dienst vallen.", ""), IF(E175&gt;Datum_werkingsjaar_einde, "| Veld '"&amp;$AC$4&amp;ROW()&amp;"': De datum in dienst mag niet na 31/12/"&amp;Datum_werkingsjaar&amp;" vallen.  ", ""))</f>
        <v/>
      </c>
      <c r="AD175" s="191" t="str" cm="1">
        <f t="array" ref="AD175">IF(E175&gt;F175, IF(F175&lt;&gt;"", "  ", ""), IF(F175&lt;&gt;"", IF(F175&lt;Datum_werkingsjaar_begin, "| Veld '"&amp;$AD$4&amp;ROW()&amp;"': De datum uit dienst mag niet vóór 1/01/"&amp;Datum_werkingsjaar&amp;" vallen.  ", ""), ""))</f>
        <v/>
      </c>
      <c r="AE175" s="191" t="str">
        <f t="shared" si="54"/>
        <v/>
      </c>
      <c r="AF175" s="191" t="str">
        <f t="shared" si="55"/>
        <v/>
      </c>
      <c r="AG175" s="191" t="str">
        <f t="shared" si="56"/>
        <v/>
      </c>
      <c r="AH175" s="194" t="str">
        <f t="shared" si="57"/>
        <v/>
      </c>
      <c r="AI175" s="191" t="str">
        <f>IF(K175&lt;&gt;1, IF(SUM(K175:$K$504)&lt;&gt;0, "| Laat geen witruimte tussen ingevulde rijen.", ""), "")</f>
        <v/>
      </c>
      <c r="AJ175" s="194" t="str">
        <f t="shared" si="58"/>
        <v/>
      </c>
      <c r="AL175" s="76" t="str">
        <f t="shared" si="59"/>
        <v/>
      </c>
    </row>
    <row r="176" spans="1:38" s="191" customFormat="1" ht="14.65" customHeight="1" x14ac:dyDescent="0.25">
      <c r="A176" s="149" t="str">
        <f t="shared" si="42"/>
        <v/>
      </c>
      <c r="B176" s="188" t="str">
        <f t="shared" si="43"/>
        <v/>
      </c>
      <c r="C176" s="214"/>
      <c r="D176" s="201"/>
      <c r="E176" s="200"/>
      <c r="F176" s="200"/>
      <c r="G176" s="201"/>
      <c r="H176" s="201"/>
      <c r="I176" s="189"/>
      <c r="J176" s="190" t="s">
        <v>84</v>
      </c>
      <c r="K176" s="191">
        <f t="shared" si="45"/>
        <v>0</v>
      </c>
      <c r="L176" s="192">
        <f t="shared" si="46"/>
        <v>0</v>
      </c>
      <c r="M176" s="191">
        <f t="shared" si="47"/>
        <v>0</v>
      </c>
      <c r="N176" s="191">
        <f t="shared" si="48"/>
        <v>0</v>
      </c>
      <c r="O176" s="191">
        <f t="shared" si="49"/>
        <v>0</v>
      </c>
      <c r="P176" s="191">
        <f t="shared" si="50"/>
        <v>0</v>
      </c>
      <c r="Q176" s="191">
        <f t="shared" si="51"/>
        <v>0</v>
      </c>
      <c r="R176" s="191">
        <f t="shared" si="52"/>
        <v>0</v>
      </c>
      <c r="S176" s="192"/>
      <c r="Z176" s="193"/>
      <c r="AA176" s="191" t="str">
        <f t="shared" si="44"/>
        <v/>
      </c>
      <c r="AB176" s="191" t="str">
        <f t="shared" si="53"/>
        <v/>
      </c>
      <c r="AC176" s="191" t="str" cm="1">
        <f t="array" ref="AC176">IF(F176&lt;&gt;"", IF(E176&gt;F176, "| Velden '"&amp;$AC$4&amp;ROW()&amp;"' en '"&amp;$AD$4&amp;ROW()&amp;"': De datum uit dienst mag niet voor de datum in dienst vallen.", ""), IF(E176&gt;Datum_werkingsjaar_einde, "| Veld '"&amp;$AC$4&amp;ROW()&amp;"': De datum in dienst mag niet na 31/12/"&amp;Datum_werkingsjaar&amp;" vallen.  ", ""))</f>
        <v/>
      </c>
      <c r="AD176" s="191" t="str" cm="1">
        <f t="array" ref="AD176">IF(E176&gt;F176, IF(F176&lt;&gt;"", "  ", ""), IF(F176&lt;&gt;"", IF(F176&lt;Datum_werkingsjaar_begin, "| Veld '"&amp;$AD$4&amp;ROW()&amp;"': De datum uit dienst mag niet vóór 1/01/"&amp;Datum_werkingsjaar&amp;" vallen.  ", ""), ""))</f>
        <v/>
      </c>
      <c r="AE176" s="191" t="str">
        <f t="shared" si="54"/>
        <v/>
      </c>
      <c r="AF176" s="191" t="str">
        <f t="shared" si="55"/>
        <v/>
      </c>
      <c r="AG176" s="191" t="str">
        <f t="shared" si="56"/>
        <v/>
      </c>
      <c r="AH176" s="194" t="str">
        <f t="shared" si="57"/>
        <v/>
      </c>
      <c r="AI176" s="191" t="str">
        <f>IF(K176&lt;&gt;1, IF(SUM(K176:$K$504)&lt;&gt;0, "| Laat geen witruimte tussen ingevulde rijen.", ""), "")</f>
        <v/>
      </c>
      <c r="AJ176" s="194" t="str">
        <f t="shared" si="58"/>
        <v/>
      </c>
      <c r="AL176" s="76" t="str">
        <f t="shared" si="59"/>
        <v/>
      </c>
    </row>
    <row r="177" spans="1:38" s="191" customFormat="1" ht="14.65" customHeight="1" x14ac:dyDescent="0.25">
      <c r="A177" s="149" t="str">
        <f t="shared" si="42"/>
        <v/>
      </c>
      <c r="B177" s="188" t="str">
        <f t="shared" si="43"/>
        <v/>
      </c>
      <c r="C177" s="214"/>
      <c r="D177" s="201"/>
      <c r="E177" s="200"/>
      <c r="F177" s="200"/>
      <c r="G177" s="201"/>
      <c r="H177" s="201"/>
      <c r="I177" s="189"/>
      <c r="J177" s="190" t="s">
        <v>84</v>
      </c>
      <c r="K177" s="191">
        <f t="shared" si="45"/>
        <v>0</v>
      </c>
      <c r="L177" s="192">
        <f t="shared" si="46"/>
        <v>0</v>
      </c>
      <c r="M177" s="191">
        <f t="shared" si="47"/>
        <v>0</v>
      </c>
      <c r="N177" s="191">
        <f t="shared" si="48"/>
        <v>0</v>
      </c>
      <c r="O177" s="191">
        <f t="shared" si="49"/>
        <v>0</v>
      </c>
      <c r="P177" s="191">
        <f t="shared" si="50"/>
        <v>0</v>
      </c>
      <c r="Q177" s="191">
        <f t="shared" si="51"/>
        <v>0</v>
      </c>
      <c r="R177" s="191">
        <f t="shared" si="52"/>
        <v>0</v>
      </c>
      <c r="S177" s="192"/>
      <c r="Z177" s="193"/>
      <c r="AA177" s="191" t="str">
        <f t="shared" si="44"/>
        <v/>
      </c>
      <c r="AB177" s="191" t="str">
        <f t="shared" si="53"/>
        <v/>
      </c>
      <c r="AC177" s="191" t="str" cm="1">
        <f t="array" ref="AC177">IF(F177&lt;&gt;"", IF(E177&gt;F177, "| Velden '"&amp;$AC$4&amp;ROW()&amp;"' en '"&amp;$AD$4&amp;ROW()&amp;"': De datum uit dienst mag niet voor de datum in dienst vallen.", ""), IF(E177&gt;Datum_werkingsjaar_einde, "| Veld '"&amp;$AC$4&amp;ROW()&amp;"': De datum in dienst mag niet na 31/12/"&amp;Datum_werkingsjaar&amp;" vallen.  ", ""))</f>
        <v/>
      </c>
      <c r="AD177" s="191" t="str" cm="1">
        <f t="array" ref="AD177">IF(E177&gt;F177, IF(F177&lt;&gt;"", "  ", ""), IF(F177&lt;&gt;"", IF(F177&lt;Datum_werkingsjaar_begin, "| Veld '"&amp;$AD$4&amp;ROW()&amp;"': De datum uit dienst mag niet vóór 1/01/"&amp;Datum_werkingsjaar&amp;" vallen.  ", ""), ""))</f>
        <v/>
      </c>
      <c r="AE177" s="191" t="str">
        <f t="shared" si="54"/>
        <v/>
      </c>
      <c r="AF177" s="191" t="str">
        <f t="shared" si="55"/>
        <v/>
      </c>
      <c r="AG177" s="191" t="str">
        <f t="shared" si="56"/>
        <v/>
      </c>
      <c r="AH177" s="194" t="str">
        <f t="shared" si="57"/>
        <v/>
      </c>
      <c r="AI177" s="191" t="str">
        <f>IF(K177&lt;&gt;1, IF(SUM(K177:$K$504)&lt;&gt;0, "| Laat geen witruimte tussen ingevulde rijen.", ""), "")</f>
        <v/>
      </c>
      <c r="AJ177" s="194" t="str">
        <f t="shared" si="58"/>
        <v/>
      </c>
      <c r="AL177" s="76" t="str">
        <f t="shared" si="59"/>
        <v/>
      </c>
    </row>
    <row r="178" spans="1:38" s="191" customFormat="1" ht="14.65" customHeight="1" x14ac:dyDescent="0.25">
      <c r="A178" s="149" t="str">
        <f t="shared" si="42"/>
        <v/>
      </c>
      <c r="B178" s="188" t="str">
        <f t="shared" si="43"/>
        <v/>
      </c>
      <c r="C178" s="214"/>
      <c r="D178" s="201"/>
      <c r="E178" s="200"/>
      <c r="F178" s="200"/>
      <c r="G178" s="201"/>
      <c r="H178" s="201"/>
      <c r="I178" s="189"/>
      <c r="J178" s="190" t="s">
        <v>84</v>
      </c>
      <c r="K178" s="191">
        <f t="shared" si="45"/>
        <v>0</v>
      </c>
      <c r="L178" s="192">
        <f t="shared" si="46"/>
        <v>0</v>
      </c>
      <c r="M178" s="191">
        <f t="shared" si="47"/>
        <v>0</v>
      </c>
      <c r="N178" s="191">
        <f t="shared" si="48"/>
        <v>0</v>
      </c>
      <c r="O178" s="191">
        <f t="shared" si="49"/>
        <v>0</v>
      </c>
      <c r="P178" s="191">
        <f t="shared" si="50"/>
        <v>0</v>
      </c>
      <c r="Q178" s="191">
        <f t="shared" si="51"/>
        <v>0</v>
      </c>
      <c r="R178" s="191">
        <f t="shared" si="52"/>
        <v>0</v>
      </c>
      <c r="S178" s="192"/>
      <c r="Z178" s="193"/>
      <c r="AA178" s="191" t="str">
        <f t="shared" si="44"/>
        <v/>
      </c>
      <c r="AB178" s="191" t="str">
        <f t="shared" si="53"/>
        <v/>
      </c>
      <c r="AC178" s="191" t="str" cm="1">
        <f t="array" ref="AC178">IF(F178&lt;&gt;"", IF(E178&gt;F178, "| Velden '"&amp;$AC$4&amp;ROW()&amp;"' en '"&amp;$AD$4&amp;ROW()&amp;"': De datum uit dienst mag niet voor de datum in dienst vallen.", ""), IF(E178&gt;Datum_werkingsjaar_einde, "| Veld '"&amp;$AC$4&amp;ROW()&amp;"': De datum in dienst mag niet na 31/12/"&amp;Datum_werkingsjaar&amp;" vallen.  ", ""))</f>
        <v/>
      </c>
      <c r="AD178" s="191" t="str" cm="1">
        <f t="array" ref="AD178">IF(E178&gt;F178, IF(F178&lt;&gt;"", "  ", ""), IF(F178&lt;&gt;"", IF(F178&lt;Datum_werkingsjaar_begin, "| Veld '"&amp;$AD$4&amp;ROW()&amp;"': De datum uit dienst mag niet vóór 1/01/"&amp;Datum_werkingsjaar&amp;" vallen.  ", ""), ""))</f>
        <v/>
      </c>
      <c r="AE178" s="191" t="str">
        <f t="shared" si="54"/>
        <v/>
      </c>
      <c r="AF178" s="191" t="str">
        <f t="shared" si="55"/>
        <v/>
      </c>
      <c r="AG178" s="191" t="str">
        <f t="shared" si="56"/>
        <v/>
      </c>
      <c r="AH178" s="194" t="str">
        <f t="shared" si="57"/>
        <v/>
      </c>
      <c r="AI178" s="191" t="str">
        <f>IF(K178&lt;&gt;1, IF(SUM(K178:$K$504)&lt;&gt;0, "| Laat geen witruimte tussen ingevulde rijen.", ""), "")</f>
        <v/>
      </c>
      <c r="AJ178" s="194" t="str">
        <f t="shared" si="58"/>
        <v/>
      </c>
      <c r="AL178" s="76" t="str">
        <f t="shared" si="59"/>
        <v/>
      </c>
    </row>
    <row r="179" spans="1:38" s="191" customFormat="1" ht="14.65" customHeight="1" x14ac:dyDescent="0.25">
      <c r="A179" s="149" t="str">
        <f t="shared" si="42"/>
        <v/>
      </c>
      <c r="B179" s="188" t="str">
        <f t="shared" si="43"/>
        <v/>
      </c>
      <c r="C179" s="214"/>
      <c r="D179" s="201"/>
      <c r="E179" s="200"/>
      <c r="F179" s="200"/>
      <c r="G179" s="201"/>
      <c r="H179" s="201"/>
      <c r="I179" s="189"/>
      <c r="J179" s="190" t="s">
        <v>84</v>
      </c>
      <c r="K179" s="191">
        <f t="shared" si="45"/>
        <v>0</v>
      </c>
      <c r="L179" s="192">
        <f t="shared" si="46"/>
        <v>0</v>
      </c>
      <c r="M179" s="191">
        <f t="shared" si="47"/>
        <v>0</v>
      </c>
      <c r="N179" s="191">
        <f t="shared" si="48"/>
        <v>0</v>
      </c>
      <c r="O179" s="191">
        <f t="shared" si="49"/>
        <v>0</v>
      </c>
      <c r="P179" s="191">
        <f t="shared" si="50"/>
        <v>0</v>
      </c>
      <c r="Q179" s="191">
        <f t="shared" si="51"/>
        <v>0</v>
      </c>
      <c r="R179" s="191">
        <f t="shared" si="52"/>
        <v>0</v>
      </c>
      <c r="S179" s="192"/>
      <c r="Z179" s="193"/>
      <c r="AA179" s="191" t="str">
        <f t="shared" si="44"/>
        <v/>
      </c>
      <c r="AB179" s="191" t="str">
        <f t="shared" si="53"/>
        <v/>
      </c>
      <c r="AC179" s="191" t="str" cm="1">
        <f t="array" ref="AC179">IF(F179&lt;&gt;"", IF(E179&gt;F179, "| Velden '"&amp;$AC$4&amp;ROW()&amp;"' en '"&amp;$AD$4&amp;ROW()&amp;"': De datum uit dienst mag niet voor de datum in dienst vallen.", ""), IF(E179&gt;Datum_werkingsjaar_einde, "| Veld '"&amp;$AC$4&amp;ROW()&amp;"': De datum in dienst mag niet na 31/12/"&amp;Datum_werkingsjaar&amp;" vallen.  ", ""))</f>
        <v/>
      </c>
      <c r="AD179" s="191" t="str" cm="1">
        <f t="array" ref="AD179">IF(E179&gt;F179, IF(F179&lt;&gt;"", "  ", ""), IF(F179&lt;&gt;"", IF(F179&lt;Datum_werkingsjaar_begin, "| Veld '"&amp;$AD$4&amp;ROW()&amp;"': De datum uit dienst mag niet vóór 1/01/"&amp;Datum_werkingsjaar&amp;" vallen.  ", ""), ""))</f>
        <v/>
      </c>
      <c r="AE179" s="191" t="str">
        <f t="shared" si="54"/>
        <v/>
      </c>
      <c r="AF179" s="191" t="str">
        <f t="shared" si="55"/>
        <v/>
      </c>
      <c r="AG179" s="191" t="str">
        <f t="shared" si="56"/>
        <v/>
      </c>
      <c r="AH179" s="194" t="str">
        <f t="shared" si="57"/>
        <v/>
      </c>
      <c r="AI179" s="191" t="str">
        <f>IF(K179&lt;&gt;1, IF(SUM(K179:$K$504)&lt;&gt;0, "| Laat geen witruimte tussen ingevulde rijen.", ""), "")</f>
        <v/>
      </c>
      <c r="AJ179" s="194" t="str">
        <f t="shared" si="58"/>
        <v/>
      </c>
      <c r="AL179" s="76" t="str">
        <f t="shared" si="59"/>
        <v/>
      </c>
    </row>
    <row r="180" spans="1:38" s="191" customFormat="1" ht="14.65" customHeight="1" x14ac:dyDescent="0.25">
      <c r="A180" s="149" t="str">
        <f t="shared" si="42"/>
        <v/>
      </c>
      <c r="B180" s="188" t="str">
        <f t="shared" si="43"/>
        <v/>
      </c>
      <c r="C180" s="214"/>
      <c r="D180" s="201"/>
      <c r="E180" s="200"/>
      <c r="F180" s="200"/>
      <c r="G180" s="201"/>
      <c r="H180" s="201"/>
      <c r="I180" s="189"/>
      <c r="J180" s="190" t="s">
        <v>84</v>
      </c>
      <c r="K180" s="191">
        <f t="shared" si="45"/>
        <v>0</v>
      </c>
      <c r="L180" s="192">
        <f t="shared" si="46"/>
        <v>0</v>
      </c>
      <c r="M180" s="191">
        <f t="shared" si="47"/>
        <v>0</v>
      </c>
      <c r="N180" s="191">
        <f t="shared" si="48"/>
        <v>0</v>
      </c>
      <c r="O180" s="191">
        <f t="shared" si="49"/>
        <v>0</v>
      </c>
      <c r="P180" s="191">
        <f t="shared" si="50"/>
        <v>0</v>
      </c>
      <c r="Q180" s="191">
        <f t="shared" si="51"/>
        <v>0</v>
      </c>
      <c r="R180" s="191">
        <f t="shared" si="52"/>
        <v>0</v>
      </c>
      <c r="S180" s="192"/>
      <c r="Z180" s="193"/>
      <c r="AA180" s="191" t="str">
        <f t="shared" si="44"/>
        <v/>
      </c>
      <c r="AB180" s="191" t="str">
        <f t="shared" si="53"/>
        <v/>
      </c>
      <c r="AC180" s="191" t="str" cm="1">
        <f t="array" ref="AC180">IF(F180&lt;&gt;"", IF(E180&gt;F180, "| Velden '"&amp;$AC$4&amp;ROW()&amp;"' en '"&amp;$AD$4&amp;ROW()&amp;"': De datum uit dienst mag niet voor de datum in dienst vallen.", ""), IF(E180&gt;Datum_werkingsjaar_einde, "| Veld '"&amp;$AC$4&amp;ROW()&amp;"': De datum in dienst mag niet na 31/12/"&amp;Datum_werkingsjaar&amp;" vallen.  ", ""))</f>
        <v/>
      </c>
      <c r="AD180" s="191" t="str" cm="1">
        <f t="array" ref="AD180">IF(E180&gt;F180, IF(F180&lt;&gt;"", "  ", ""), IF(F180&lt;&gt;"", IF(F180&lt;Datum_werkingsjaar_begin, "| Veld '"&amp;$AD$4&amp;ROW()&amp;"': De datum uit dienst mag niet vóór 1/01/"&amp;Datum_werkingsjaar&amp;" vallen.  ", ""), ""))</f>
        <v/>
      </c>
      <c r="AE180" s="191" t="str">
        <f t="shared" si="54"/>
        <v/>
      </c>
      <c r="AF180" s="191" t="str">
        <f t="shared" si="55"/>
        <v/>
      </c>
      <c r="AG180" s="191" t="str">
        <f t="shared" si="56"/>
        <v/>
      </c>
      <c r="AH180" s="194" t="str">
        <f t="shared" si="57"/>
        <v/>
      </c>
      <c r="AI180" s="191" t="str">
        <f>IF(K180&lt;&gt;1, IF(SUM(K180:$K$504)&lt;&gt;0, "| Laat geen witruimte tussen ingevulde rijen.", ""), "")</f>
        <v/>
      </c>
      <c r="AJ180" s="194" t="str">
        <f t="shared" si="58"/>
        <v/>
      </c>
      <c r="AL180" s="76" t="str">
        <f t="shared" si="59"/>
        <v/>
      </c>
    </row>
    <row r="181" spans="1:38" s="191" customFormat="1" ht="14.65" customHeight="1" x14ac:dyDescent="0.25">
      <c r="A181" s="149" t="str">
        <f t="shared" si="42"/>
        <v/>
      </c>
      <c r="B181" s="188" t="str">
        <f t="shared" si="43"/>
        <v/>
      </c>
      <c r="C181" s="214"/>
      <c r="D181" s="201"/>
      <c r="E181" s="200"/>
      <c r="F181" s="200"/>
      <c r="G181" s="201"/>
      <c r="H181" s="201"/>
      <c r="I181" s="189"/>
      <c r="J181" s="190" t="s">
        <v>84</v>
      </c>
      <c r="K181" s="191">
        <f t="shared" si="45"/>
        <v>0</v>
      </c>
      <c r="L181" s="192">
        <f t="shared" si="46"/>
        <v>0</v>
      </c>
      <c r="M181" s="191">
        <f t="shared" si="47"/>
        <v>0</v>
      </c>
      <c r="N181" s="191">
        <f t="shared" si="48"/>
        <v>0</v>
      </c>
      <c r="O181" s="191">
        <f t="shared" si="49"/>
        <v>0</v>
      </c>
      <c r="P181" s="191">
        <f t="shared" si="50"/>
        <v>0</v>
      </c>
      <c r="Q181" s="191">
        <f t="shared" si="51"/>
        <v>0</v>
      </c>
      <c r="R181" s="191">
        <f t="shared" si="52"/>
        <v>0</v>
      </c>
      <c r="S181" s="192"/>
      <c r="Z181" s="193"/>
      <c r="AA181" s="191" t="str">
        <f t="shared" si="44"/>
        <v/>
      </c>
      <c r="AB181" s="191" t="str">
        <f t="shared" si="53"/>
        <v/>
      </c>
      <c r="AC181" s="191" t="str" cm="1">
        <f t="array" ref="AC181">IF(F181&lt;&gt;"", IF(E181&gt;F181, "| Velden '"&amp;$AC$4&amp;ROW()&amp;"' en '"&amp;$AD$4&amp;ROW()&amp;"': De datum uit dienst mag niet voor de datum in dienst vallen.", ""), IF(E181&gt;Datum_werkingsjaar_einde, "| Veld '"&amp;$AC$4&amp;ROW()&amp;"': De datum in dienst mag niet na 31/12/"&amp;Datum_werkingsjaar&amp;" vallen.  ", ""))</f>
        <v/>
      </c>
      <c r="AD181" s="191" t="str" cm="1">
        <f t="array" ref="AD181">IF(E181&gt;F181, IF(F181&lt;&gt;"", "  ", ""), IF(F181&lt;&gt;"", IF(F181&lt;Datum_werkingsjaar_begin, "| Veld '"&amp;$AD$4&amp;ROW()&amp;"': De datum uit dienst mag niet vóór 1/01/"&amp;Datum_werkingsjaar&amp;" vallen.  ", ""), ""))</f>
        <v/>
      </c>
      <c r="AE181" s="191" t="str">
        <f t="shared" si="54"/>
        <v/>
      </c>
      <c r="AF181" s="191" t="str">
        <f t="shared" si="55"/>
        <v/>
      </c>
      <c r="AG181" s="191" t="str">
        <f t="shared" si="56"/>
        <v/>
      </c>
      <c r="AH181" s="194" t="str">
        <f t="shared" si="57"/>
        <v/>
      </c>
      <c r="AI181" s="191" t="str">
        <f>IF(K181&lt;&gt;1, IF(SUM(K181:$K$504)&lt;&gt;0, "| Laat geen witruimte tussen ingevulde rijen.", ""), "")</f>
        <v/>
      </c>
      <c r="AJ181" s="194" t="str">
        <f t="shared" si="58"/>
        <v/>
      </c>
      <c r="AL181" s="76" t="str">
        <f t="shared" si="59"/>
        <v/>
      </c>
    </row>
    <row r="182" spans="1:38" s="191" customFormat="1" ht="14.65" customHeight="1" x14ac:dyDescent="0.25">
      <c r="A182" s="149" t="str">
        <f t="shared" si="42"/>
        <v/>
      </c>
      <c r="B182" s="188" t="str">
        <f t="shared" si="43"/>
        <v/>
      </c>
      <c r="C182" s="214"/>
      <c r="D182" s="201"/>
      <c r="E182" s="200"/>
      <c r="F182" s="200"/>
      <c r="G182" s="201"/>
      <c r="H182" s="201"/>
      <c r="I182" s="189"/>
      <c r="J182" s="190" t="s">
        <v>84</v>
      </c>
      <c r="K182" s="191">
        <f t="shared" si="45"/>
        <v>0</v>
      </c>
      <c r="L182" s="192">
        <f t="shared" si="46"/>
        <v>0</v>
      </c>
      <c r="M182" s="191">
        <f t="shared" si="47"/>
        <v>0</v>
      </c>
      <c r="N182" s="191">
        <f t="shared" si="48"/>
        <v>0</v>
      </c>
      <c r="O182" s="191">
        <f t="shared" si="49"/>
        <v>0</v>
      </c>
      <c r="P182" s="191">
        <f t="shared" si="50"/>
        <v>0</v>
      </c>
      <c r="Q182" s="191">
        <f t="shared" si="51"/>
        <v>0</v>
      </c>
      <c r="R182" s="191">
        <f t="shared" si="52"/>
        <v>0</v>
      </c>
      <c r="S182" s="192"/>
      <c r="Z182" s="193"/>
      <c r="AA182" s="191" t="str">
        <f t="shared" si="44"/>
        <v/>
      </c>
      <c r="AB182" s="191" t="str">
        <f t="shared" si="53"/>
        <v/>
      </c>
      <c r="AC182" s="191" t="str" cm="1">
        <f t="array" ref="AC182">IF(F182&lt;&gt;"", IF(E182&gt;F182, "| Velden '"&amp;$AC$4&amp;ROW()&amp;"' en '"&amp;$AD$4&amp;ROW()&amp;"': De datum uit dienst mag niet voor de datum in dienst vallen.", ""), IF(E182&gt;Datum_werkingsjaar_einde, "| Veld '"&amp;$AC$4&amp;ROW()&amp;"': De datum in dienst mag niet na 31/12/"&amp;Datum_werkingsjaar&amp;" vallen.  ", ""))</f>
        <v/>
      </c>
      <c r="AD182" s="191" t="str" cm="1">
        <f t="array" ref="AD182">IF(E182&gt;F182, IF(F182&lt;&gt;"", "  ", ""), IF(F182&lt;&gt;"", IF(F182&lt;Datum_werkingsjaar_begin, "| Veld '"&amp;$AD$4&amp;ROW()&amp;"': De datum uit dienst mag niet vóór 1/01/"&amp;Datum_werkingsjaar&amp;" vallen.  ", ""), ""))</f>
        <v/>
      </c>
      <c r="AE182" s="191" t="str">
        <f t="shared" si="54"/>
        <v/>
      </c>
      <c r="AF182" s="191" t="str">
        <f t="shared" si="55"/>
        <v/>
      </c>
      <c r="AG182" s="191" t="str">
        <f t="shared" si="56"/>
        <v/>
      </c>
      <c r="AH182" s="194" t="str">
        <f t="shared" si="57"/>
        <v/>
      </c>
      <c r="AI182" s="191" t="str">
        <f>IF(K182&lt;&gt;1, IF(SUM(K182:$K$504)&lt;&gt;0, "| Laat geen witruimte tussen ingevulde rijen.", ""), "")</f>
        <v/>
      </c>
      <c r="AJ182" s="194" t="str">
        <f t="shared" si="58"/>
        <v/>
      </c>
      <c r="AL182" s="76" t="str">
        <f t="shared" si="59"/>
        <v/>
      </c>
    </row>
    <row r="183" spans="1:38" s="191" customFormat="1" ht="14.65" customHeight="1" x14ac:dyDescent="0.25">
      <c r="A183" s="149" t="str">
        <f t="shared" si="42"/>
        <v/>
      </c>
      <c r="B183" s="188" t="str">
        <f t="shared" si="43"/>
        <v/>
      </c>
      <c r="C183" s="214"/>
      <c r="D183" s="201"/>
      <c r="E183" s="200"/>
      <c r="F183" s="200"/>
      <c r="G183" s="201"/>
      <c r="H183" s="201"/>
      <c r="I183" s="189"/>
      <c r="J183" s="190" t="s">
        <v>84</v>
      </c>
      <c r="K183" s="191">
        <f t="shared" si="45"/>
        <v>0</v>
      </c>
      <c r="L183" s="192">
        <f t="shared" si="46"/>
        <v>0</v>
      </c>
      <c r="M183" s="191">
        <f t="shared" si="47"/>
        <v>0</v>
      </c>
      <c r="N183" s="191">
        <f t="shared" si="48"/>
        <v>0</v>
      </c>
      <c r="O183" s="191">
        <f t="shared" si="49"/>
        <v>0</v>
      </c>
      <c r="P183" s="191">
        <f t="shared" si="50"/>
        <v>0</v>
      </c>
      <c r="Q183" s="191">
        <f t="shared" si="51"/>
        <v>0</v>
      </c>
      <c r="R183" s="191">
        <f t="shared" si="52"/>
        <v>0</v>
      </c>
      <c r="S183" s="192"/>
      <c r="Z183" s="193"/>
      <c r="AA183" s="191" t="str">
        <f t="shared" si="44"/>
        <v/>
      </c>
      <c r="AB183" s="191" t="str">
        <f t="shared" si="53"/>
        <v/>
      </c>
      <c r="AC183" s="191" t="str" cm="1">
        <f t="array" ref="AC183">IF(F183&lt;&gt;"", IF(E183&gt;F183, "| Velden '"&amp;$AC$4&amp;ROW()&amp;"' en '"&amp;$AD$4&amp;ROW()&amp;"': De datum uit dienst mag niet voor de datum in dienst vallen.", ""), IF(E183&gt;Datum_werkingsjaar_einde, "| Veld '"&amp;$AC$4&amp;ROW()&amp;"': De datum in dienst mag niet na 31/12/"&amp;Datum_werkingsjaar&amp;" vallen.  ", ""))</f>
        <v/>
      </c>
      <c r="AD183" s="191" t="str" cm="1">
        <f t="array" ref="AD183">IF(E183&gt;F183, IF(F183&lt;&gt;"", "  ", ""), IF(F183&lt;&gt;"", IF(F183&lt;Datum_werkingsjaar_begin, "| Veld '"&amp;$AD$4&amp;ROW()&amp;"': De datum uit dienst mag niet vóór 1/01/"&amp;Datum_werkingsjaar&amp;" vallen.  ", ""), ""))</f>
        <v/>
      </c>
      <c r="AE183" s="191" t="str">
        <f t="shared" si="54"/>
        <v/>
      </c>
      <c r="AF183" s="191" t="str">
        <f t="shared" si="55"/>
        <v/>
      </c>
      <c r="AG183" s="191" t="str">
        <f t="shared" si="56"/>
        <v/>
      </c>
      <c r="AH183" s="194" t="str">
        <f t="shared" si="57"/>
        <v/>
      </c>
      <c r="AI183" s="191" t="str">
        <f>IF(K183&lt;&gt;1, IF(SUM(K183:$K$504)&lt;&gt;0, "| Laat geen witruimte tussen ingevulde rijen.", ""), "")</f>
        <v/>
      </c>
      <c r="AJ183" s="194" t="str">
        <f t="shared" si="58"/>
        <v/>
      </c>
      <c r="AL183" s="76" t="str">
        <f t="shared" si="59"/>
        <v/>
      </c>
    </row>
    <row r="184" spans="1:38" s="191" customFormat="1" ht="14.65" customHeight="1" x14ac:dyDescent="0.25">
      <c r="A184" s="149" t="str">
        <f t="shared" si="42"/>
        <v/>
      </c>
      <c r="B184" s="188" t="str">
        <f t="shared" si="43"/>
        <v/>
      </c>
      <c r="C184" s="214"/>
      <c r="D184" s="201"/>
      <c r="E184" s="200"/>
      <c r="F184" s="200"/>
      <c r="G184" s="201"/>
      <c r="H184" s="201"/>
      <c r="I184" s="189"/>
      <c r="J184" s="190" t="s">
        <v>84</v>
      </c>
      <c r="K184" s="191">
        <f t="shared" si="45"/>
        <v>0</v>
      </c>
      <c r="L184" s="192">
        <f t="shared" si="46"/>
        <v>0</v>
      </c>
      <c r="M184" s="191">
        <f t="shared" si="47"/>
        <v>0</v>
      </c>
      <c r="N184" s="191">
        <f t="shared" si="48"/>
        <v>0</v>
      </c>
      <c r="O184" s="191">
        <f t="shared" si="49"/>
        <v>0</v>
      </c>
      <c r="P184" s="191">
        <f t="shared" si="50"/>
        <v>0</v>
      </c>
      <c r="Q184" s="191">
        <f t="shared" si="51"/>
        <v>0</v>
      </c>
      <c r="R184" s="191">
        <f t="shared" si="52"/>
        <v>0</v>
      </c>
      <c r="S184" s="192"/>
      <c r="Z184" s="193"/>
      <c r="AA184" s="191" t="str">
        <f t="shared" si="44"/>
        <v/>
      </c>
      <c r="AB184" s="191" t="str">
        <f t="shared" si="53"/>
        <v/>
      </c>
      <c r="AC184" s="191" t="str" cm="1">
        <f t="array" ref="AC184">IF(F184&lt;&gt;"", IF(E184&gt;F184, "| Velden '"&amp;$AC$4&amp;ROW()&amp;"' en '"&amp;$AD$4&amp;ROW()&amp;"': De datum uit dienst mag niet voor de datum in dienst vallen.", ""), IF(E184&gt;Datum_werkingsjaar_einde, "| Veld '"&amp;$AC$4&amp;ROW()&amp;"': De datum in dienst mag niet na 31/12/"&amp;Datum_werkingsjaar&amp;" vallen.  ", ""))</f>
        <v/>
      </c>
      <c r="AD184" s="191" t="str" cm="1">
        <f t="array" ref="AD184">IF(E184&gt;F184, IF(F184&lt;&gt;"", "  ", ""), IF(F184&lt;&gt;"", IF(F184&lt;Datum_werkingsjaar_begin, "| Veld '"&amp;$AD$4&amp;ROW()&amp;"': De datum uit dienst mag niet vóór 1/01/"&amp;Datum_werkingsjaar&amp;" vallen.  ", ""), ""))</f>
        <v/>
      </c>
      <c r="AE184" s="191" t="str">
        <f t="shared" si="54"/>
        <v/>
      </c>
      <c r="AF184" s="191" t="str">
        <f t="shared" si="55"/>
        <v/>
      </c>
      <c r="AG184" s="191" t="str">
        <f t="shared" si="56"/>
        <v/>
      </c>
      <c r="AH184" s="194" t="str">
        <f t="shared" si="57"/>
        <v/>
      </c>
      <c r="AI184" s="191" t="str">
        <f>IF(K184&lt;&gt;1, IF(SUM(K184:$K$504)&lt;&gt;0, "| Laat geen witruimte tussen ingevulde rijen.", ""), "")</f>
        <v/>
      </c>
      <c r="AJ184" s="194" t="str">
        <f t="shared" si="58"/>
        <v/>
      </c>
      <c r="AL184" s="76" t="str">
        <f t="shared" si="59"/>
        <v/>
      </c>
    </row>
    <row r="185" spans="1:38" s="191" customFormat="1" ht="14.65" customHeight="1" x14ac:dyDescent="0.25">
      <c r="A185" s="149" t="str">
        <f t="shared" si="42"/>
        <v/>
      </c>
      <c r="B185" s="188" t="str">
        <f t="shared" si="43"/>
        <v/>
      </c>
      <c r="C185" s="214"/>
      <c r="D185" s="201"/>
      <c r="E185" s="200"/>
      <c r="F185" s="200"/>
      <c r="G185" s="201"/>
      <c r="H185" s="201"/>
      <c r="I185" s="189"/>
      <c r="J185" s="190" t="s">
        <v>84</v>
      </c>
      <c r="K185" s="191">
        <f t="shared" si="45"/>
        <v>0</v>
      </c>
      <c r="L185" s="192">
        <f t="shared" si="46"/>
        <v>0</v>
      </c>
      <c r="M185" s="191">
        <f t="shared" si="47"/>
        <v>0</v>
      </c>
      <c r="N185" s="191">
        <f t="shared" si="48"/>
        <v>0</v>
      </c>
      <c r="O185" s="191">
        <f t="shared" si="49"/>
        <v>0</v>
      </c>
      <c r="P185" s="191">
        <f t="shared" si="50"/>
        <v>0</v>
      </c>
      <c r="Q185" s="191">
        <f t="shared" si="51"/>
        <v>0</v>
      </c>
      <c r="R185" s="191">
        <f t="shared" si="52"/>
        <v>0</v>
      </c>
      <c r="S185" s="192"/>
      <c r="Z185" s="193"/>
      <c r="AA185" s="191" t="str">
        <f t="shared" si="44"/>
        <v/>
      </c>
      <c r="AB185" s="191" t="str">
        <f t="shared" si="53"/>
        <v/>
      </c>
      <c r="AC185" s="191" t="str" cm="1">
        <f t="array" ref="AC185">IF(F185&lt;&gt;"", IF(E185&gt;F185, "| Velden '"&amp;$AC$4&amp;ROW()&amp;"' en '"&amp;$AD$4&amp;ROW()&amp;"': De datum uit dienst mag niet voor de datum in dienst vallen.", ""), IF(E185&gt;Datum_werkingsjaar_einde, "| Veld '"&amp;$AC$4&amp;ROW()&amp;"': De datum in dienst mag niet na 31/12/"&amp;Datum_werkingsjaar&amp;" vallen.  ", ""))</f>
        <v/>
      </c>
      <c r="AD185" s="191" t="str" cm="1">
        <f t="array" ref="AD185">IF(E185&gt;F185, IF(F185&lt;&gt;"", "  ", ""), IF(F185&lt;&gt;"", IF(F185&lt;Datum_werkingsjaar_begin, "| Veld '"&amp;$AD$4&amp;ROW()&amp;"': De datum uit dienst mag niet vóór 1/01/"&amp;Datum_werkingsjaar&amp;" vallen.  ", ""), ""))</f>
        <v/>
      </c>
      <c r="AE185" s="191" t="str">
        <f t="shared" si="54"/>
        <v/>
      </c>
      <c r="AF185" s="191" t="str">
        <f t="shared" si="55"/>
        <v/>
      </c>
      <c r="AG185" s="191" t="str">
        <f t="shared" si="56"/>
        <v/>
      </c>
      <c r="AH185" s="194" t="str">
        <f t="shared" si="57"/>
        <v/>
      </c>
      <c r="AI185" s="191" t="str">
        <f>IF(K185&lt;&gt;1, IF(SUM(K185:$K$504)&lt;&gt;0, "| Laat geen witruimte tussen ingevulde rijen.", ""), "")</f>
        <v/>
      </c>
      <c r="AJ185" s="194" t="str">
        <f t="shared" si="58"/>
        <v/>
      </c>
      <c r="AL185" s="76" t="str">
        <f t="shared" si="59"/>
        <v/>
      </c>
    </row>
    <row r="186" spans="1:38" s="191" customFormat="1" ht="14.65" customHeight="1" x14ac:dyDescent="0.25">
      <c r="A186" s="149" t="str">
        <f t="shared" si="42"/>
        <v/>
      </c>
      <c r="B186" s="188" t="str">
        <f t="shared" si="43"/>
        <v/>
      </c>
      <c r="C186" s="214"/>
      <c r="D186" s="201"/>
      <c r="E186" s="200"/>
      <c r="F186" s="200"/>
      <c r="G186" s="201"/>
      <c r="H186" s="201"/>
      <c r="I186" s="189"/>
      <c r="J186" s="190" t="s">
        <v>84</v>
      </c>
      <c r="K186" s="191">
        <f t="shared" si="45"/>
        <v>0</v>
      </c>
      <c r="L186" s="192">
        <f t="shared" si="46"/>
        <v>0</v>
      </c>
      <c r="M186" s="191">
        <f t="shared" si="47"/>
        <v>0</v>
      </c>
      <c r="N186" s="191">
        <f t="shared" si="48"/>
        <v>0</v>
      </c>
      <c r="O186" s="191">
        <f t="shared" si="49"/>
        <v>0</v>
      </c>
      <c r="P186" s="191">
        <f t="shared" si="50"/>
        <v>0</v>
      </c>
      <c r="Q186" s="191">
        <f t="shared" si="51"/>
        <v>0</v>
      </c>
      <c r="R186" s="191">
        <f t="shared" si="52"/>
        <v>0</v>
      </c>
      <c r="S186" s="192"/>
      <c r="Z186" s="193"/>
      <c r="AA186" s="191" t="str">
        <f t="shared" si="44"/>
        <v/>
      </c>
      <c r="AB186" s="191" t="str">
        <f t="shared" si="53"/>
        <v/>
      </c>
      <c r="AC186" s="191" t="str" cm="1">
        <f t="array" ref="AC186">IF(F186&lt;&gt;"", IF(E186&gt;F186, "| Velden '"&amp;$AC$4&amp;ROW()&amp;"' en '"&amp;$AD$4&amp;ROW()&amp;"': De datum uit dienst mag niet voor de datum in dienst vallen.", ""), IF(E186&gt;Datum_werkingsjaar_einde, "| Veld '"&amp;$AC$4&amp;ROW()&amp;"': De datum in dienst mag niet na 31/12/"&amp;Datum_werkingsjaar&amp;" vallen.  ", ""))</f>
        <v/>
      </c>
      <c r="AD186" s="191" t="str" cm="1">
        <f t="array" ref="AD186">IF(E186&gt;F186, IF(F186&lt;&gt;"", "  ", ""), IF(F186&lt;&gt;"", IF(F186&lt;Datum_werkingsjaar_begin, "| Veld '"&amp;$AD$4&amp;ROW()&amp;"': De datum uit dienst mag niet vóór 1/01/"&amp;Datum_werkingsjaar&amp;" vallen.  ", ""), ""))</f>
        <v/>
      </c>
      <c r="AE186" s="191" t="str">
        <f t="shared" si="54"/>
        <v/>
      </c>
      <c r="AF186" s="191" t="str">
        <f t="shared" si="55"/>
        <v/>
      </c>
      <c r="AG186" s="191" t="str">
        <f t="shared" si="56"/>
        <v/>
      </c>
      <c r="AH186" s="194" t="str">
        <f t="shared" si="57"/>
        <v/>
      </c>
      <c r="AI186" s="191" t="str">
        <f>IF(K186&lt;&gt;1, IF(SUM(K186:$K$504)&lt;&gt;0, "| Laat geen witruimte tussen ingevulde rijen.", ""), "")</f>
        <v/>
      </c>
      <c r="AJ186" s="194" t="str">
        <f t="shared" si="58"/>
        <v/>
      </c>
      <c r="AL186" s="76" t="str">
        <f t="shared" si="59"/>
        <v/>
      </c>
    </row>
    <row r="187" spans="1:38" s="191" customFormat="1" ht="14.65" customHeight="1" x14ac:dyDescent="0.25">
      <c r="A187" s="149" t="str">
        <f t="shared" si="42"/>
        <v/>
      </c>
      <c r="B187" s="188" t="str">
        <f t="shared" si="43"/>
        <v/>
      </c>
      <c r="C187" s="214"/>
      <c r="D187" s="201"/>
      <c r="E187" s="200"/>
      <c r="F187" s="200"/>
      <c r="G187" s="201"/>
      <c r="H187" s="201"/>
      <c r="I187" s="189"/>
      <c r="J187" s="190" t="s">
        <v>84</v>
      </c>
      <c r="K187" s="191">
        <f t="shared" si="45"/>
        <v>0</v>
      </c>
      <c r="L187" s="192">
        <f t="shared" si="46"/>
        <v>0</v>
      </c>
      <c r="M187" s="191">
        <f t="shared" si="47"/>
        <v>0</v>
      </c>
      <c r="N187" s="191">
        <f t="shared" si="48"/>
        <v>0</v>
      </c>
      <c r="O187" s="191">
        <f t="shared" si="49"/>
        <v>0</v>
      </c>
      <c r="P187" s="191">
        <f t="shared" si="50"/>
        <v>0</v>
      </c>
      <c r="Q187" s="191">
        <f t="shared" si="51"/>
        <v>0</v>
      </c>
      <c r="R187" s="191">
        <f t="shared" si="52"/>
        <v>0</v>
      </c>
      <c r="S187" s="192"/>
      <c r="Z187" s="193"/>
      <c r="AA187" s="191" t="str">
        <f t="shared" si="44"/>
        <v/>
      </c>
      <c r="AB187" s="191" t="str">
        <f t="shared" si="53"/>
        <v/>
      </c>
      <c r="AC187" s="191" t="str" cm="1">
        <f t="array" ref="AC187">IF(F187&lt;&gt;"", IF(E187&gt;F187, "| Velden '"&amp;$AC$4&amp;ROW()&amp;"' en '"&amp;$AD$4&amp;ROW()&amp;"': De datum uit dienst mag niet voor de datum in dienst vallen.", ""), IF(E187&gt;Datum_werkingsjaar_einde, "| Veld '"&amp;$AC$4&amp;ROW()&amp;"': De datum in dienst mag niet na 31/12/"&amp;Datum_werkingsjaar&amp;" vallen.  ", ""))</f>
        <v/>
      </c>
      <c r="AD187" s="191" t="str" cm="1">
        <f t="array" ref="AD187">IF(E187&gt;F187, IF(F187&lt;&gt;"", "  ", ""), IF(F187&lt;&gt;"", IF(F187&lt;Datum_werkingsjaar_begin, "| Veld '"&amp;$AD$4&amp;ROW()&amp;"': De datum uit dienst mag niet vóór 1/01/"&amp;Datum_werkingsjaar&amp;" vallen.  ", ""), ""))</f>
        <v/>
      </c>
      <c r="AE187" s="191" t="str">
        <f t="shared" si="54"/>
        <v/>
      </c>
      <c r="AF187" s="191" t="str">
        <f t="shared" si="55"/>
        <v/>
      </c>
      <c r="AG187" s="191" t="str">
        <f t="shared" si="56"/>
        <v/>
      </c>
      <c r="AH187" s="194" t="str">
        <f t="shared" si="57"/>
        <v/>
      </c>
      <c r="AI187" s="191" t="str">
        <f>IF(K187&lt;&gt;1, IF(SUM(K187:$K$504)&lt;&gt;0, "| Laat geen witruimte tussen ingevulde rijen.", ""), "")</f>
        <v/>
      </c>
      <c r="AJ187" s="194" t="str">
        <f t="shared" si="58"/>
        <v/>
      </c>
      <c r="AL187" s="76" t="str">
        <f t="shared" si="59"/>
        <v/>
      </c>
    </row>
    <row r="188" spans="1:38" s="191" customFormat="1" ht="14.65" customHeight="1" x14ac:dyDescent="0.25">
      <c r="A188" s="149" t="str">
        <f t="shared" si="42"/>
        <v/>
      </c>
      <c r="B188" s="188" t="str">
        <f t="shared" si="43"/>
        <v/>
      </c>
      <c r="C188" s="214"/>
      <c r="D188" s="201"/>
      <c r="E188" s="200"/>
      <c r="F188" s="200"/>
      <c r="G188" s="201"/>
      <c r="H188" s="201"/>
      <c r="I188" s="189"/>
      <c r="J188" s="190" t="s">
        <v>84</v>
      </c>
      <c r="K188" s="191">
        <f t="shared" si="45"/>
        <v>0</v>
      </c>
      <c r="L188" s="192">
        <f t="shared" si="46"/>
        <v>0</v>
      </c>
      <c r="M188" s="191">
        <f t="shared" si="47"/>
        <v>0</v>
      </c>
      <c r="N188" s="191">
        <f t="shared" si="48"/>
        <v>0</v>
      </c>
      <c r="O188" s="191">
        <f t="shared" si="49"/>
        <v>0</v>
      </c>
      <c r="P188" s="191">
        <f t="shared" si="50"/>
        <v>0</v>
      </c>
      <c r="Q188" s="191">
        <f t="shared" si="51"/>
        <v>0</v>
      </c>
      <c r="R188" s="191">
        <f t="shared" si="52"/>
        <v>0</v>
      </c>
      <c r="S188" s="192"/>
      <c r="Z188" s="193"/>
      <c r="AA188" s="191" t="str">
        <f t="shared" si="44"/>
        <v/>
      </c>
      <c r="AB188" s="191" t="str">
        <f t="shared" si="53"/>
        <v/>
      </c>
      <c r="AC188" s="191" t="str" cm="1">
        <f t="array" ref="AC188">IF(F188&lt;&gt;"", IF(E188&gt;F188, "| Velden '"&amp;$AC$4&amp;ROW()&amp;"' en '"&amp;$AD$4&amp;ROW()&amp;"': De datum uit dienst mag niet voor de datum in dienst vallen.", ""), IF(E188&gt;Datum_werkingsjaar_einde, "| Veld '"&amp;$AC$4&amp;ROW()&amp;"': De datum in dienst mag niet na 31/12/"&amp;Datum_werkingsjaar&amp;" vallen.  ", ""))</f>
        <v/>
      </c>
      <c r="AD188" s="191" t="str" cm="1">
        <f t="array" ref="AD188">IF(E188&gt;F188, IF(F188&lt;&gt;"", "  ", ""), IF(F188&lt;&gt;"", IF(F188&lt;Datum_werkingsjaar_begin, "| Veld '"&amp;$AD$4&amp;ROW()&amp;"': De datum uit dienst mag niet vóór 1/01/"&amp;Datum_werkingsjaar&amp;" vallen.  ", ""), ""))</f>
        <v/>
      </c>
      <c r="AE188" s="191" t="str">
        <f t="shared" si="54"/>
        <v/>
      </c>
      <c r="AF188" s="191" t="str">
        <f t="shared" si="55"/>
        <v/>
      </c>
      <c r="AG188" s="191" t="str">
        <f t="shared" si="56"/>
        <v/>
      </c>
      <c r="AH188" s="194" t="str">
        <f t="shared" si="57"/>
        <v/>
      </c>
      <c r="AI188" s="191" t="str">
        <f>IF(K188&lt;&gt;1, IF(SUM(K188:$K$504)&lt;&gt;0, "| Laat geen witruimte tussen ingevulde rijen.", ""), "")</f>
        <v/>
      </c>
      <c r="AJ188" s="194" t="str">
        <f t="shared" si="58"/>
        <v/>
      </c>
      <c r="AL188" s="76" t="str">
        <f t="shared" si="59"/>
        <v/>
      </c>
    </row>
    <row r="189" spans="1:38" s="191" customFormat="1" ht="14.65" customHeight="1" x14ac:dyDescent="0.25">
      <c r="A189" s="149" t="str">
        <f t="shared" si="42"/>
        <v/>
      </c>
      <c r="B189" s="188" t="str">
        <f t="shared" si="43"/>
        <v/>
      </c>
      <c r="C189" s="214"/>
      <c r="D189" s="201"/>
      <c r="E189" s="200"/>
      <c r="F189" s="200"/>
      <c r="G189" s="201"/>
      <c r="H189" s="201"/>
      <c r="I189" s="189"/>
      <c r="J189" s="190" t="s">
        <v>84</v>
      </c>
      <c r="K189" s="191">
        <f t="shared" si="45"/>
        <v>0</v>
      </c>
      <c r="L189" s="192">
        <f t="shared" si="46"/>
        <v>0</v>
      </c>
      <c r="M189" s="191">
        <f t="shared" si="47"/>
        <v>0</v>
      </c>
      <c r="N189" s="191">
        <f t="shared" si="48"/>
        <v>0</v>
      </c>
      <c r="O189" s="191">
        <f t="shared" si="49"/>
        <v>0</v>
      </c>
      <c r="P189" s="191">
        <f t="shared" si="50"/>
        <v>0</v>
      </c>
      <c r="Q189" s="191">
        <f t="shared" si="51"/>
        <v>0</v>
      </c>
      <c r="R189" s="191">
        <f t="shared" si="52"/>
        <v>0</v>
      </c>
      <c r="S189" s="192"/>
      <c r="Z189" s="193"/>
      <c r="AA189" s="191" t="str">
        <f t="shared" si="44"/>
        <v/>
      </c>
      <c r="AB189" s="191" t="str">
        <f t="shared" si="53"/>
        <v/>
      </c>
      <c r="AC189" s="191" t="str" cm="1">
        <f t="array" ref="AC189">IF(F189&lt;&gt;"", IF(E189&gt;F189, "| Velden '"&amp;$AC$4&amp;ROW()&amp;"' en '"&amp;$AD$4&amp;ROW()&amp;"': De datum uit dienst mag niet voor de datum in dienst vallen.", ""), IF(E189&gt;Datum_werkingsjaar_einde, "| Veld '"&amp;$AC$4&amp;ROW()&amp;"': De datum in dienst mag niet na 31/12/"&amp;Datum_werkingsjaar&amp;" vallen.  ", ""))</f>
        <v/>
      </c>
      <c r="AD189" s="191" t="str" cm="1">
        <f t="array" ref="AD189">IF(E189&gt;F189, IF(F189&lt;&gt;"", "  ", ""), IF(F189&lt;&gt;"", IF(F189&lt;Datum_werkingsjaar_begin, "| Veld '"&amp;$AD$4&amp;ROW()&amp;"': De datum uit dienst mag niet vóór 1/01/"&amp;Datum_werkingsjaar&amp;" vallen.  ", ""), ""))</f>
        <v/>
      </c>
      <c r="AE189" s="191" t="str">
        <f t="shared" si="54"/>
        <v/>
      </c>
      <c r="AF189" s="191" t="str">
        <f t="shared" si="55"/>
        <v/>
      </c>
      <c r="AG189" s="191" t="str">
        <f t="shared" si="56"/>
        <v/>
      </c>
      <c r="AH189" s="194" t="str">
        <f t="shared" si="57"/>
        <v/>
      </c>
      <c r="AI189" s="191" t="str">
        <f>IF(K189&lt;&gt;1, IF(SUM(K189:$K$504)&lt;&gt;0, "| Laat geen witruimte tussen ingevulde rijen.", ""), "")</f>
        <v/>
      </c>
      <c r="AJ189" s="194" t="str">
        <f t="shared" si="58"/>
        <v/>
      </c>
      <c r="AL189" s="76" t="str">
        <f t="shared" si="59"/>
        <v/>
      </c>
    </row>
    <row r="190" spans="1:38" s="191" customFormat="1" ht="14.65" customHeight="1" x14ac:dyDescent="0.25">
      <c r="A190" s="149" t="str">
        <f t="shared" si="42"/>
        <v/>
      </c>
      <c r="B190" s="188" t="str">
        <f t="shared" si="43"/>
        <v/>
      </c>
      <c r="C190" s="214"/>
      <c r="D190" s="201"/>
      <c r="E190" s="200"/>
      <c r="F190" s="200"/>
      <c r="G190" s="201"/>
      <c r="H190" s="201"/>
      <c r="I190" s="189"/>
      <c r="J190" s="190" t="s">
        <v>84</v>
      </c>
      <c r="K190" s="191">
        <f t="shared" si="45"/>
        <v>0</v>
      </c>
      <c r="L190" s="192">
        <f t="shared" si="46"/>
        <v>0</v>
      </c>
      <c r="M190" s="191">
        <f t="shared" si="47"/>
        <v>0</v>
      </c>
      <c r="N190" s="191">
        <f t="shared" si="48"/>
        <v>0</v>
      </c>
      <c r="O190" s="191">
        <f t="shared" si="49"/>
        <v>0</v>
      </c>
      <c r="P190" s="191">
        <f t="shared" si="50"/>
        <v>0</v>
      </c>
      <c r="Q190" s="191">
        <f t="shared" si="51"/>
        <v>0</v>
      </c>
      <c r="R190" s="191">
        <f t="shared" si="52"/>
        <v>0</v>
      </c>
      <c r="S190" s="192"/>
      <c r="Z190" s="193"/>
      <c r="AA190" s="191" t="str">
        <f t="shared" si="44"/>
        <v/>
      </c>
      <c r="AB190" s="191" t="str">
        <f t="shared" si="53"/>
        <v/>
      </c>
      <c r="AC190" s="191" t="str" cm="1">
        <f t="array" ref="AC190">IF(F190&lt;&gt;"", IF(E190&gt;F190, "| Velden '"&amp;$AC$4&amp;ROW()&amp;"' en '"&amp;$AD$4&amp;ROW()&amp;"': De datum uit dienst mag niet voor de datum in dienst vallen.", ""), IF(E190&gt;Datum_werkingsjaar_einde, "| Veld '"&amp;$AC$4&amp;ROW()&amp;"': De datum in dienst mag niet na 31/12/"&amp;Datum_werkingsjaar&amp;" vallen.  ", ""))</f>
        <v/>
      </c>
      <c r="AD190" s="191" t="str" cm="1">
        <f t="array" ref="AD190">IF(E190&gt;F190, IF(F190&lt;&gt;"", "  ", ""), IF(F190&lt;&gt;"", IF(F190&lt;Datum_werkingsjaar_begin, "| Veld '"&amp;$AD$4&amp;ROW()&amp;"': De datum uit dienst mag niet vóór 1/01/"&amp;Datum_werkingsjaar&amp;" vallen.  ", ""), ""))</f>
        <v/>
      </c>
      <c r="AE190" s="191" t="str">
        <f t="shared" si="54"/>
        <v/>
      </c>
      <c r="AF190" s="191" t="str">
        <f t="shared" si="55"/>
        <v/>
      </c>
      <c r="AG190" s="191" t="str">
        <f t="shared" si="56"/>
        <v/>
      </c>
      <c r="AH190" s="194" t="str">
        <f t="shared" si="57"/>
        <v/>
      </c>
      <c r="AI190" s="191" t="str">
        <f>IF(K190&lt;&gt;1, IF(SUM(K190:$K$504)&lt;&gt;0, "| Laat geen witruimte tussen ingevulde rijen.", ""), "")</f>
        <v/>
      </c>
      <c r="AJ190" s="194" t="str">
        <f t="shared" si="58"/>
        <v/>
      </c>
      <c r="AL190" s="76" t="str">
        <f t="shared" si="59"/>
        <v/>
      </c>
    </row>
    <row r="191" spans="1:38" s="191" customFormat="1" ht="14.65" customHeight="1" x14ac:dyDescent="0.25">
      <c r="A191" s="149" t="str">
        <f t="shared" si="42"/>
        <v/>
      </c>
      <c r="B191" s="188" t="str">
        <f t="shared" si="43"/>
        <v/>
      </c>
      <c r="C191" s="214"/>
      <c r="D191" s="201"/>
      <c r="E191" s="200"/>
      <c r="F191" s="200"/>
      <c r="G191" s="201"/>
      <c r="H191" s="201"/>
      <c r="I191" s="189"/>
      <c r="J191" s="190" t="s">
        <v>84</v>
      </c>
      <c r="K191" s="191">
        <f t="shared" si="45"/>
        <v>0</v>
      </c>
      <c r="L191" s="192">
        <f t="shared" si="46"/>
        <v>0</v>
      </c>
      <c r="M191" s="191">
        <f t="shared" si="47"/>
        <v>0</v>
      </c>
      <c r="N191" s="191">
        <f t="shared" si="48"/>
        <v>0</v>
      </c>
      <c r="O191" s="191">
        <f t="shared" si="49"/>
        <v>0</v>
      </c>
      <c r="P191" s="191">
        <f t="shared" si="50"/>
        <v>0</v>
      </c>
      <c r="Q191" s="191">
        <f t="shared" si="51"/>
        <v>0</v>
      </c>
      <c r="R191" s="191">
        <f t="shared" si="52"/>
        <v>0</v>
      </c>
      <c r="S191" s="192"/>
      <c r="Z191" s="193"/>
      <c r="AA191" s="191" t="str">
        <f t="shared" si="44"/>
        <v/>
      </c>
      <c r="AB191" s="191" t="str">
        <f t="shared" si="53"/>
        <v/>
      </c>
      <c r="AC191" s="191" t="str" cm="1">
        <f t="array" ref="AC191">IF(F191&lt;&gt;"", IF(E191&gt;F191, "| Velden '"&amp;$AC$4&amp;ROW()&amp;"' en '"&amp;$AD$4&amp;ROW()&amp;"': De datum uit dienst mag niet voor de datum in dienst vallen.", ""), IF(E191&gt;Datum_werkingsjaar_einde, "| Veld '"&amp;$AC$4&amp;ROW()&amp;"': De datum in dienst mag niet na 31/12/"&amp;Datum_werkingsjaar&amp;" vallen.  ", ""))</f>
        <v/>
      </c>
      <c r="AD191" s="191" t="str" cm="1">
        <f t="array" ref="AD191">IF(E191&gt;F191, IF(F191&lt;&gt;"", "  ", ""), IF(F191&lt;&gt;"", IF(F191&lt;Datum_werkingsjaar_begin, "| Veld '"&amp;$AD$4&amp;ROW()&amp;"': De datum uit dienst mag niet vóór 1/01/"&amp;Datum_werkingsjaar&amp;" vallen.  ", ""), ""))</f>
        <v/>
      </c>
      <c r="AE191" s="191" t="str">
        <f t="shared" si="54"/>
        <v/>
      </c>
      <c r="AF191" s="191" t="str">
        <f t="shared" si="55"/>
        <v/>
      </c>
      <c r="AG191" s="191" t="str">
        <f t="shared" si="56"/>
        <v/>
      </c>
      <c r="AH191" s="194" t="str">
        <f t="shared" si="57"/>
        <v/>
      </c>
      <c r="AI191" s="191" t="str">
        <f>IF(K191&lt;&gt;1, IF(SUM(K191:$K$504)&lt;&gt;0, "| Laat geen witruimte tussen ingevulde rijen.", ""), "")</f>
        <v/>
      </c>
      <c r="AJ191" s="194" t="str">
        <f t="shared" si="58"/>
        <v/>
      </c>
      <c r="AL191" s="76" t="str">
        <f t="shared" si="59"/>
        <v/>
      </c>
    </row>
    <row r="192" spans="1:38" s="191" customFormat="1" ht="14.65" customHeight="1" x14ac:dyDescent="0.25">
      <c r="A192" s="149" t="str">
        <f t="shared" si="42"/>
        <v/>
      </c>
      <c r="B192" s="188" t="str">
        <f t="shared" si="43"/>
        <v/>
      </c>
      <c r="C192" s="214"/>
      <c r="D192" s="201"/>
      <c r="E192" s="200"/>
      <c r="F192" s="200"/>
      <c r="G192" s="201"/>
      <c r="H192" s="201"/>
      <c r="I192" s="189"/>
      <c r="J192" s="190" t="s">
        <v>84</v>
      </c>
      <c r="K192" s="191">
        <f t="shared" si="45"/>
        <v>0</v>
      </c>
      <c r="L192" s="192">
        <f t="shared" si="46"/>
        <v>0</v>
      </c>
      <c r="M192" s="191">
        <f t="shared" si="47"/>
        <v>0</v>
      </c>
      <c r="N192" s="191">
        <f t="shared" si="48"/>
        <v>0</v>
      </c>
      <c r="O192" s="191">
        <f t="shared" si="49"/>
        <v>0</v>
      </c>
      <c r="P192" s="191">
        <f t="shared" si="50"/>
        <v>0</v>
      </c>
      <c r="Q192" s="191">
        <f t="shared" si="51"/>
        <v>0</v>
      </c>
      <c r="R192" s="191">
        <f t="shared" si="52"/>
        <v>0</v>
      </c>
      <c r="S192" s="192"/>
      <c r="Z192" s="193"/>
      <c r="AA192" s="191" t="str">
        <f t="shared" si="44"/>
        <v/>
      </c>
      <c r="AB192" s="191" t="str">
        <f t="shared" si="53"/>
        <v/>
      </c>
      <c r="AC192" s="191" t="str" cm="1">
        <f t="array" ref="AC192">IF(F192&lt;&gt;"", IF(E192&gt;F192, "| Velden '"&amp;$AC$4&amp;ROW()&amp;"' en '"&amp;$AD$4&amp;ROW()&amp;"': De datum uit dienst mag niet voor de datum in dienst vallen.", ""), IF(E192&gt;Datum_werkingsjaar_einde, "| Veld '"&amp;$AC$4&amp;ROW()&amp;"': De datum in dienst mag niet na 31/12/"&amp;Datum_werkingsjaar&amp;" vallen.  ", ""))</f>
        <v/>
      </c>
      <c r="AD192" s="191" t="str" cm="1">
        <f t="array" ref="AD192">IF(E192&gt;F192, IF(F192&lt;&gt;"", "  ", ""), IF(F192&lt;&gt;"", IF(F192&lt;Datum_werkingsjaar_begin, "| Veld '"&amp;$AD$4&amp;ROW()&amp;"': De datum uit dienst mag niet vóór 1/01/"&amp;Datum_werkingsjaar&amp;" vallen.  ", ""), ""))</f>
        <v/>
      </c>
      <c r="AE192" s="191" t="str">
        <f t="shared" si="54"/>
        <v/>
      </c>
      <c r="AF192" s="191" t="str">
        <f t="shared" si="55"/>
        <v/>
      </c>
      <c r="AG192" s="191" t="str">
        <f t="shared" si="56"/>
        <v/>
      </c>
      <c r="AH192" s="194" t="str">
        <f t="shared" si="57"/>
        <v/>
      </c>
      <c r="AI192" s="191" t="str">
        <f>IF(K192&lt;&gt;1, IF(SUM(K192:$K$504)&lt;&gt;0, "| Laat geen witruimte tussen ingevulde rijen.", ""), "")</f>
        <v/>
      </c>
      <c r="AJ192" s="194" t="str">
        <f t="shared" si="58"/>
        <v/>
      </c>
      <c r="AL192" s="76" t="str">
        <f t="shared" si="59"/>
        <v/>
      </c>
    </row>
    <row r="193" spans="1:38" s="191" customFormat="1" ht="14.65" customHeight="1" x14ac:dyDescent="0.25">
      <c r="A193" s="149" t="str">
        <f t="shared" si="42"/>
        <v/>
      </c>
      <c r="B193" s="188" t="str">
        <f t="shared" si="43"/>
        <v/>
      </c>
      <c r="C193" s="214"/>
      <c r="D193" s="201"/>
      <c r="E193" s="200"/>
      <c r="F193" s="200"/>
      <c r="G193" s="201"/>
      <c r="H193" s="201"/>
      <c r="I193" s="189"/>
      <c r="J193" s="190" t="s">
        <v>84</v>
      </c>
      <c r="K193" s="191">
        <f t="shared" si="45"/>
        <v>0</v>
      </c>
      <c r="L193" s="192">
        <f t="shared" si="46"/>
        <v>0</v>
      </c>
      <c r="M193" s="191">
        <f t="shared" si="47"/>
        <v>0</v>
      </c>
      <c r="N193" s="191">
        <f t="shared" si="48"/>
        <v>0</v>
      </c>
      <c r="O193" s="191">
        <f t="shared" si="49"/>
        <v>0</v>
      </c>
      <c r="P193" s="191">
        <f t="shared" si="50"/>
        <v>0</v>
      </c>
      <c r="Q193" s="191">
        <f t="shared" si="51"/>
        <v>0</v>
      </c>
      <c r="R193" s="191">
        <f t="shared" si="52"/>
        <v>0</v>
      </c>
      <c r="S193" s="192"/>
      <c r="Z193" s="193"/>
      <c r="AA193" s="191" t="str">
        <f t="shared" si="44"/>
        <v/>
      </c>
      <c r="AB193" s="191" t="str">
        <f t="shared" si="53"/>
        <v/>
      </c>
      <c r="AC193" s="191" t="str" cm="1">
        <f t="array" ref="AC193">IF(F193&lt;&gt;"", IF(E193&gt;F193, "| Velden '"&amp;$AC$4&amp;ROW()&amp;"' en '"&amp;$AD$4&amp;ROW()&amp;"': De datum uit dienst mag niet voor de datum in dienst vallen.", ""), IF(E193&gt;Datum_werkingsjaar_einde, "| Veld '"&amp;$AC$4&amp;ROW()&amp;"': De datum in dienst mag niet na 31/12/"&amp;Datum_werkingsjaar&amp;" vallen.  ", ""))</f>
        <v/>
      </c>
      <c r="AD193" s="191" t="str" cm="1">
        <f t="array" ref="AD193">IF(E193&gt;F193, IF(F193&lt;&gt;"", "  ", ""), IF(F193&lt;&gt;"", IF(F193&lt;Datum_werkingsjaar_begin, "| Veld '"&amp;$AD$4&amp;ROW()&amp;"': De datum uit dienst mag niet vóór 1/01/"&amp;Datum_werkingsjaar&amp;" vallen.  ", ""), ""))</f>
        <v/>
      </c>
      <c r="AE193" s="191" t="str">
        <f t="shared" si="54"/>
        <v/>
      </c>
      <c r="AF193" s="191" t="str">
        <f t="shared" si="55"/>
        <v/>
      </c>
      <c r="AG193" s="191" t="str">
        <f t="shared" si="56"/>
        <v/>
      </c>
      <c r="AH193" s="194" t="str">
        <f t="shared" si="57"/>
        <v/>
      </c>
      <c r="AI193" s="191" t="str">
        <f>IF(K193&lt;&gt;1, IF(SUM(K193:$K$504)&lt;&gt;0, "| Laat geen witruimte tussen ingevulde rijen.", ""), "")</f>
        <v/>
      </c>
      <c r="AJ193" s="194" t="str">
        <f t="shared" si="58"/>
        <v/>
      </c>
      <c r="AL193" s="76" t="str">
        <f t="shared" si="59"/>
        <v/>
      </c>
    </row>
    <row r="194" spans="1:38" s="191" customFormat="1" ht="14.65" customHeight="1" x14ac:dyDescent="0.25">
      <c r="A194" s="149" t="str">
        <f t="shared" si="42"/>
        <v/>
      </c>
      <c r="B194" s="188" t="str">
        <f t="shared" si="43"/>
        <v/>
      </c>
      <c r="C194" s="214"/>
      <c r="D194" s="201"/>
      <c r="E194" s="200"/>
      <c r="F194" s="200"/>
      <c r="G194" s="201"/>
      <c r="H194" s="201"/>
      <c r="I194" s="189"/>
      <c r="J194" s="190" t="s">
        <v>84</v>
      </c>
      <c r="K194" s="191">
        <f t="shared" si="45"/>
        <v>0</v>
      </c>
      <c r="L194" s="192">
        <f t="shared" si="46"/>
        <v>0</v>
      </c>
      <c r="M194" s="191">
        <f t="shared" si="47"/>
        <v>0</v>
      </c>
      <c r="N194" s="191">
        <f t="shared" si="48"/>
        <v>0</v>
      </c>
      <c r="O194" s="191">
        <f t="shared" si="49"/>
        <v>0</v>
      </c>
      <c r="P194" s="191">
        <f t="shared" si="50"/>
        <v>0</v>
      </c>
      <c r="Q194" s="191">
        <f t="shared" si="51"/>
        <v>0</v>
      </c>
      <c r="R194" s="191">
        <f t="shared" si="52"/>
        <v>0</v>
      </c>
      <c r="S194" s="192"/>
      <c r="Z194" s="193"/>
      <c r="AA194" s="191" t="str">
        <f t="shared" si="44"/>
        <v/>
      </c>
      <c r="AB194" s="191" t="str">
        <f t="shared" si="53"/>
        <v/>
      </c>
      <c r="AC194" s="191" t="str" cm="1">
        <f t="array" ref="AC194">IF(F194&lt;&gt;"", IF(E194&gt;F194, "| Velden '"&amp;$AC$4&amp;ROW()&amp;"' en '"&amp;$AD$4&amp;ROW()&amp;"': De datum uit dienst mag niet voor de datum in dienst vallen.", ""), IF(E194&gt;Datum_werkingsjaar_einde, "| Veld '"&amp;$AC$4&amp;ROW()&amp;"': De datum in dienst mag niet na 31/12/"&amp;Datum_werkingsjaar&amp;" vallen.  ", ""))</f>
        <v/>
      </c>
      <c r="AD194" s="191" t="str" cm="1">
        <f t="array" ref="AD194">IF(E194&gt;F194, IF(F194&lt;&gt;"", "  ", ""), IF(F194&lt;&gt;"", IF(F194&lt;Datum_werkingsjaar_begin, "| Veld '"&amp;$AD$4&amp;ROW()&amp;"': De datum uit dienst mag niet vóór 1/01/"&amp;Datum_werkingsjaar&amp;" vallen.  ", ""), ""))</f>
        <v/>
      </c>
      <c r="AE194" s="191" t="str">
        <f t="shared" si="54"/>
        <v/>
      </c>
      <c r="AF194" s="191" t="str">
        <f t="shared" si="55"/>
        <v/>
      </c>
      <c r="AG194" s="191" t="str">
        <f t="shared" si="56"/>
        <v/>
      </c>
      <c r="AH194" s="194" t="str">
        <f t="shared" si="57"/>
        <v/>
      </c>
      <c r="AI194" s="191" t="str">
        <f>IF(K194&lt;&gt;1, IF(SUM(K194:$K$504)&lt;&gt;0, "| Laat geen witruimte tussen ingevulde rijen.", ""), "")</f>
        <v/>
      </c>
      <c r="AJ194" s="194" t="str">
        <f t="shared" si="58"/>
        <v/>
      </c>
      <c r="AL194" s="76" t="str">
        <f t="shared" si="59"/>
        <v/>
      </c>
    </row>
    <row r="195" spans="1:38" s="191" customFormat="1" ht="14.65" customHeight="1" x14ac:dyDescent="0.25">
      <c r="A195" s="149" t="str">
        <f t="shared" si="42"/>
        <v/>
      </c>
      <c r="B195" s="188" t="str">
        <f t="shared" si="43"/>
        <v/>
      </c>
      <c r="C195" s="214"/>
      <c r="D195" s="201"/>
      <c r="E195" s="200"/>
      <c r="F195" s="200"/>
      <c r="G195" s="201"/>
      <c r="H195" s="201"/>
      <c r="I195" s="189"/>
      <c r="J195" s="190" t="s">
        <v>84</v>
      </c>
      <c r="K195" s="191">
        <f t="shared" si="45"/>
        <v>0</v>
      </c>
      <c r="L195" s="192">
        <f t="shared" si="46"/>
        <v>0</v>
      </c>
      <c r="M195" s="191">
        <f t="shared" si="47"/>
        <v>0</v>
      </c>
      <c r="N195" s="191">
        <f t="shared" si="48"/>
        <v>0</v>
      </c>
      <c r="O195" s="191">
        <f t="shared" si="49"/>
        <v>0</v>
      </c>
      <c r="P195" s="191">
        <f t="shared" si="50"/>
        <v>0</v>
      </c>
      <c r="Q195" s="191">
        <f t="shared" si="51"/>
        <v>0</v>
      </c>
      <c r="R195" s="191">
        <f t="shared" si="52"/>
        <v>0</v>
      </c>
      <c r="S195" s="192"/>
      <c r="Z195" s="193"/>
      <c r="AA195" s="191" t="str">
        <f t="shared" si="44"/>
        <v/>
      </c>
      <c r="AB195" s="191" t="str">
        <f t="shared" si="53"/>
        <v/>
      </c>
      <c r="AC195" s="191" t="str" cm="1">
        <f t="array" ref="AC195">IF(F195&lt;&gt;"", IF(E195&gt;F195, "| Velden '"&amp;$AC$4&amp;ROW()&amp;"' en '"&amp;$AD$4&amp;ROW()&amp;"': De datum uit dienst mag niet voor de datum in dienst vallen.", ""), IF(E195&gt;Datum_werkingsjaar_einde, "| Veld '"&amp;$AC$4&amp;ROW()&amp;"': De datum in dienst mag niet na 31/12/"&amp;Datum_werkingsjaar&amp;" vallen.  ", ""))</f>
        <v/>
      </c>
      <c r="AD195" s="191" t="str" cm="1">
        <f t="array" ref="AD195">IF(E195&gt;F195, IF(F195&lt;&gt;"", "  ", ""), IF(F195&lt;&gt;"", IF(F195&lt;Datum_werkingsjaar_begin, "| Veld '"&amp;$AD$4&amp;ROW()&amp;"': De datum uit dienst mag niet vóór 1/01/"&amp;Datum_werkingsjaar&amp;" vallen.  ", ""), ""))</f>
        <v/>
      </c>
      <c r="AE195" s="191" t="str">
        <f t="shared" si="54"/>
        <v/>
      </c>
      <c r="AF195" s="191" t="str">
        <f t="shared" si="55"/>
        <v/>
      </c>
      <c r="AG195" s="191" t="str">
        <f t="shared" si="56"/>
        <v/>
      </c>
      <c r="AH195" s="194" t="str">
        <f t="shared" si="57"/>
        <v/>
      </c>
      <c r="AI195" s="191" t="str">
        <f>IF(K195&lt;&gt;1, IF(SUM(K195:$K$504)&lt;&gt;0, "| Laat geen witruimte tussen ingevulde rijen.", ""), "")</f>
        <v/>
      </c>
      <c r="AJ195" s="194" t="str">
        <f t="shared" si="58"/>
        <v/>
      </c>
      <c r="AL195" s="76" t="str">
        <f t="shared" si="59"/>
        <v/>
      </c>
    </row>
    <row r="196" spans="1:38" s="191" customFormat="1" ht="14.65" customHeight="1" x14ac:dyDescent="0.25">
      <c r="A196" s="149" t="str">
        <f t="shared" si="42"/>
        <v/>
      </c>
      <c r="B196" s="188" t="str">
        <f t="shared" si="43"/>
        <v/>
      </c>
      <c r="C196" s="214"/>
      <c r="D196" s="201"/>
      <c r="E196" s="200"/>
      <c r="F196" s="200"/>
      <c r="G196" s="201"/>
      <c r="H196" s="201"/>
      <c r="I196" s="189"/>
      <c r="J196" s="190" t="s">
        <v>84</v>
      </c>
      <c r="K196" s="191">
        <f t="shared" si="45"/>
        <v>0</v>
      </c>
      <c r="L196" s="192">
        <f t="shared" si="46"/>
        <v>0</v>
      </c>
      <c r="M196" s="191">
        <f t="shared" si="47"/>
        <v>0</v>
      </c>
      <c r="N196" s="191">
        <f t="shared" si="48"/>
        <v>0</v>
      </c>
      <c r="O196" s="191">
        <f t="shared" si="49"/>
        <v>0</v>
      </c>
      <c r="P196" s="191">
        <f t="shared" si="50"/>
        <v>0</v>
      </c>
      <c r="Q196" s="191">
        <f t="shared" si="51"/>
        <v>0</v>
      </c>
      <c r="R196" s="191">
        <f t="shared" si="52"/>
        <v>0</v>
      </c>
      <c r="S196" s="192"/>
      <c r="Z196" s="193"/>
      <c r="AA196" s="191" t="str">
        <f t="shared" si="44"/>
        <v/>
      </c>
      <c r="AB196" s="191" t="str">
        <f t="shared" si="53"/>
        <v/>
      </c>
      <c r="AC196" s="191" t="str" cm="1">
        <f t="array" ref="AC196">IF(F196&lt;&gt;"", IF(E196&gt;F196, "| Velden '"&amp;$AC$4&amp;ROW()&amp;"' en '"&amp;$AD$4&amp;ROW()&amp;"': De datum uit dienst mag niet voor de datum in dienst vallen.", ""), IF(E196&gt;Datum_werkingsjaar_einde, "| Veld '"&amp;$AC$4&amp;ROW()&amp;"': De datum in dienst mag niet na 31/12/"&amp;Datum_werkingsjaar&amp;" vallen.  ", ""))</f>
        <v/>
      </c>
      <c r="AD196" s="191" t="str" cm="1">
        <f t="array" ref="AD196">IF(E196&gt;F196, IF(F196&lt;&gt;"", "  ", ""), IF(F196&lt;&gt;"", IF(F196&lt;Datum_werkingsjaar_begin, "| Veld '"&amp;$AD$4&amp;ROW()&amp;"': De datum uit dienst mag niet vóór 1/01/"&amp;Datum_werkingsjaar&amp;" vallen.  ", ""), ""))</f>
        <v/>
      </c>
      <c r="AE196" s="191" t="str">
        <f t="shared" si="54"/>
        <v/>
      </c>
      <c r="AF196" s="191" t="str">
        <f t="shared" si="55"/>
        <v/>
      </c>
      <c r="AG196" s="191" t="str">
        <f t="shared" si="56"/>
        <v/>
      </c>
      <c r="AH196" s="194" t="str">
        <f t="shared" si="57"/>
        <v/>
      </c>
      <c r="AI196" s="191" t="str">
        <f>IF(K196&lt;&gt;1, IF(SUM(K196:$K$504)&lt;&gt;0, "| Laat geen witruimte tussen ingevulde rijen.", ""), "")</f>
        <v/>
      </c>
      <c r="AJ196" s="194" t="str">
        <f t="shared" si="58"/>
        <v/>
      </c>
      <c r="AL196" s="76" t="str">
        <f t="shared" si="59"/>
        <v/>
      </c>
    </row>
    <row r="197" spans="1:38" s="191" customFormat="1" ht="14.65" customHeight="1" x14ac:dyDescent="0.25">
      <c r="A197" s="149" t="str">
        <f t="shared" ref="A197:A260" si="60">IF(AL197&lt;&gt;"", "✘", "")</f>
        <v/>
      </c>
      <c r="B197" s="188" t="str">
        <f t="shared" ref="B197:B260" si="61">IF(OR(K197&lt;&gt;0, AI197&lt;&gt;""), ROW()-4, "")</f>
        <v/>
      </c>
      <c r="C197" s="214"/>
      <c r="D197" s="201"/>
      <c r="E197" s="200"/>
      <c r="F197" s="200"/>
      <c r="G197" s="201"/>
      <c r="H197" s="201"/>
      <c r="I197" s="189"/>
      <c r="J197" s="190" t="s">
        <v>84</v>
      </c>
      <c r="K197" s="191">
        <f t="shared" si="45"/>
        <v>0</v>
      </c>
      <c r="L197" s="192">
        <f t="shared" si="46"/>
        <v>0</v>
      </c>
      <c r="M197" s="191">
        <f t="shared" si="47"/>
        <v>0</v>
      </c>
      <c r="N197" s="191">
        <f t="shared" si="48"/>
        <v>0</v>
      </c>
      <c r="O197" s="191">
        <f t="shared" si="49"/>
        <v>0</v>
      </c>
      <c r="P197" s="191">
        <f t="shared" si="50"/>
        <v>0</v>
      </c>
      <c r="Q197" s="191">
        <f t="shared" si="51"/>
        <v>0</v>
      </c>
      <c r="R197" s="191">
        <f t="shared" si="52"/>
        <v>0</v>
      </c>
      <c r="S197" s="192"/>
      <c r="Z197" s="193"/>
      <c r="AA197" s="191" t="str">
        <f t="shared" ref="AA197:AA260" si="62">IF(C197&lt;&gt;"", IF(IFERROR((97-MOD(VALUE(IF(VALUE(LEFT(TEXT(SUBSTITUTE(SUBSTITUTE(C197, ".", ""), "-", ""), "00000000000"), 2))&lt;23, LEFT("2"&amp;TEXT(SUBSTITUTE(SUBSTITUTE(C197, ".", ""), "-", ""), "00000000000"), 10), LEFT(TEXT(SUBSTITUTE(SUBSTITUTE(C197, ".", ""), "-", ""), "00000000000"), 9))), 97))=VALUE(RIGHT(TEXT(SUBSTITUTE(SUBSTITUTE(C197, ".", ""), "-", ""), "00000000000"), 2)), FALSE), "", "| Veld '"&amp;AA$4&amp;ROW()&amp;"': Dit is geen geldig INSZ-nummer.  "), "")</f>
        <v/>
      </c>
      <c r="AB197" s="191" t="str">
        <f t="shared" si="53"/>
        <v/>
      </c>
      <c r="AC197" s="191" t="str" cm="1">
        <f t="array" ref="AC197">IF(F197&lt;&gt;"", IF(E197&gt;F197, "| Velden '"&amp;$AC$4&amp;ROW()&amp;"' en '"&amp;$AD$4&amp;ROW()&amp;"': De datum uit dienst mag niet voor de datum in dienst vallen.", ""), IF(E197&gt;Datum_werkingsjaar_einde, "| Veld '"&amp;$AC$4&amp;ROW()&amp;"': De datum in dienst mag niet na 31/12/"&amp;Datum_werkingsjaar&amp;" vallen.  ", ""))</f>
        <v/>
      </c>
      <c r="AD197" s="191" t="str" cm="1">
        <f t="array" ref="AD197">IF(E197&gt;F197, IF(F197&lt;&gt;"", "  ", ""), IF(F197&lt;&gt;"", IF(F197&lt;Datum_werkingsjaar_begin, "| Veld '"&amp;$AD$4&amp;ROW()&amp;"': De datum uit dienst mag niet vóór 1/01/"&amp;Datum_werkingsjaar&amp;" vallen.  ", ""), ""))</f>
        <v/>
      </c>
      <c r="AE197" s="191" t="str">
        <f t="shared" si="54"/>
        <v/>
      </c>
      <c r="AF197" s="191" t="str">
        <f t="shared" si="55"/>
        <v/>
      </c>
      <c r="AG197" s="191" t="str">
        <f t="shared" si="56"/>
        <v/>
      </c>
      <c r="AH197" s="194" t="str">
        <f t="shared" si="57"/>
        <v/>
      </c>
      <c r="AI197" s="191" t="str">
        <f>IF(K197&lt;&gt;1, IF(SUM(K197:$K$504)&lt;&gt;0, "| Laat geen witruimte tussen ingevulde rijen.", ""), "")</f>
        <v/>
      </c>
      <c r="AJ197" s="194" t="str">
        <f t="shared" si="58"/>
        <v/>
      </c>
      <c r="AL197" s="76" t="str">
        <f t="shared" si="59"/>
        <v/>
      </c>
    </row>
    <row r="198" spans="1:38" s="191" customFormat="1" ht="14.65" customHeight="1" x14ac:dyDescent="0.25">
      <c r="A198" s="149" t="str">
        <f t="shared" si="60"/>
        <v/>
      </c>
      <c r="B198" s="188" t="str">
        <f t="shared" si="61"/>
        <v/>
      </c>
      <c r="C198" s="214"/>
      <c r="D198" s="201"/>
      <c r="E198" s="200"/>
      <c r="F198" s="200"/>
      <c r="G198" s="201"/>
      <c r="H198" s="201"/>
      <c r="I198" s="189"/>
      <c r="J198" s="190" t="s">
        <v>84</v>
      </c>
      <c r="K198" s="191">
        <f t="shared" ref="K198:K261" si="63">IF(C198&amp;D198&amp;E198&amp;F198&amp;G198&amp;I198&amp;H198&lt;&gt;"", 1, 0)</f>
        <v>0</v>
      </c>
      <c r="L198" s="192">
        <f t="shared" ref="L198:L261" si="64">IF($K198&lt;&gt;0, IF(C198&lt;&gt;"", 0, 1), 0)</f>
        <v>0</v>
      </c>
      <c r="M198" s="191">
        <f t="shared" ref="M198:M261" si="65">IF($K198&lt;&gt;0, IF($AA198&lt;&gt;"", -1, IF(C198&lt;&gt;"", IF(VALUE(LEFT(RIGHT(TEXT(SUBSTITUTE(SUBSTITUTE(C198, ".", ""), "-", ""), "00000000000"), 9), 2))&gt;20, IF(VALUE(LEFT(RIGHT(TEXT(SUBSTITUTE(SUBSTITUTE(C198, ".", ""), "-", ""), "00000000000"), 9), 2))&lt;=32, 1, -1), -1), -1)), 0)</f>
        <v>0</v>
      </c>
      <c r="N198" s="191">
        <f t="shared" ref="N198:N261" si="66">IF($K198&lt;&gt;0, IF(E198&lt;&gt;"", 0, 1), 0)</f>
        <v>0</v>
      </c>
      <c r="O198" s="191">
        <f t="shared" ref="O198:O261" si="67">IF($K198&lt;&gt;0, IF(F198&lt;&gt;"", 0, 0), 0)</f>
        <v>0</v>
      </c>
      <c r="P198" s="191">
        <f t="shared" ref="P198:P261" si="68">IF($K198&lt;&gt;0, IF(G198&lt;&gt;"", 0, 1), 0)</f>
        <v>0</v>
      </c>
      <c r="Q198" s="191">
        <f t="shared" ref="Q198:Q261" si="69">IF($K198&lt;&gt;0, IF(H198&lt;&gt;"", 0, 1), 0)</f>
        <v>0</v>
      </c>
      <c r="R198" s="191">
        <f t="shared" ref="R198:R261" si="70">IF($K198&lt;&gt;0, IF(I198&lt;&gt;"", 0, 1), 0)</f>
        <v>0</v>
      </c>
      <c r="S198" s="192"/>
      <c r="Z198" s="193"/>
      <c r="AA198" s="191" t="str">
        <f t="shared" si="62"/>
        <v/>
      </c>
      <c r="AB198" s="191" t="str">
        <f t="shared" ref="AB198:AB261" si="71">IF(D198&lt;&gt;"", IF(M198&lt;&gt;-1, IF(AND(D198&lt;&gt;"M", D198&lt;&gt;"V"), "| Veld '"&amp;AB$4&amp;ROW()&amp;"': Maak een keuze uit de uitvallijst.  ", ""), "| Veld '"&amp;AB$4&amp;ROW()&amp;"': Laat dit veld leeg.  "), "")</f>
        <v/>
      </c>
      <c r="AC198" s="191" t="str" cm="1">
        <f t="array" ref="AC198">IF(F198&lt;&gt;"", IF(E198&gt;F198, "| Velden '"&amp;$AC$4&amp;ROW()&amp;"' en '"&amp;$AD$4&amp;ROW()&amp;"': De datum uit dienst mag niet voor de datum in dienst vallen.", ""), IF(E198&gt;Datum_werkingsjaar_einde, "| Veld '"&amp;$AC$4&amp;ROW()&amp;"': De datum in dienst mag niet na 31/12/"&amp;Datum_werkingsjaar&amp;" vallen.  ", ""))</f>
        <v/>
      </c>
      <c r="AD198" s="191" t="str" cm="1">
        <f t="array" ref="AD198">IF(E198&gt;F198, IF(F198&lt;&gt;"", "  ", ""), IF(F198&lt;&gt;"", IF(F198&lt;Datum_werkingsjaar_begin, "| Veld '"&amp;$AD$4&amp;ROW()&amp;"': De datum uit dienst mag niet vóór 1/01/"&amp;Datum_werkingsjaar&amp;" vallen.  ", ""), ""))</f>
        <v/>
      </c>
      <c r="AE198" s="191" t="str">
        <f t="shared" ref="AE198:AE261" si="72">IF(ISTEXT(G198), IFERROR(IF(SEARCH(".", G198)&lt;&gt;0, "| Veld '"&amp;AE$4&amp;ROW()&amp;"': "&amp;Fout_punt), "| Veld '"&amp;AE$4&amp;ROW()&amp;"': "&amp;Fout_geen_getal), IF(G198&lt;0, "| Veld '"&amp;AE$4&amp;ROW()&amp;"': "&amp;Fout_negatief, IF(G198&gt;1, "| Veld '"&amp;AE$4&amp;ROW()&amp;"': Dit getal mag niet groter dan 1 zijn.  ", "")))</f>
        <v/>
      </c>
      <c r="AF198" s="191" t="str">
        <f t="shared" ref="AF198:AF261" si="73">IF(ISTEXT(H198), IFERROR(IF(SEARCH(".", H198)&lt;&gt;0, "| Veld '"&amp;AF$4&amp;ROW()&amp;"': "&amp;Fout_punt), "| Veld '"&amp;AF$4&amp;ROW()&amp;"': "&amp;Fout_geen_getal), IF(H198&lt;0, "| Veld '"&amp;AF$4&amp;ROW()&amp;"': "&amp;Fout_negatief, IF(H198&gt;1, "| Veld '"&amp;AF$4&amp;ROW()&amp;"': Dit getal mag niet groter dan 1 zijn.  ", IF(H198&gt;G198,  "| Veld '"&amp;AF$4&amp;ROW()&amp;"': Dit getal mag niet groter dan het getal in veld '"&amp;$AE$4&amp;ROW()&amp;"' zijn.  ", ""))))</f>
        <v/>
      </c>
      <c r="AG198" s="191" t="str">
        <f t="shared" ref="AG198:AG261" si="74">IF(ISTEXT(I198), IFERROR(IF(SEARCH(".", I198)&lt;&gt;0, "| Veld '"&amp;AG$4&amp;ROW()&amp;"': "&amp;Fout_punt), "| Veld '"&amp;AG$4&amp;ROW()&amp;"': "&amp;Fout_geen_getal), IF(I198&lt;0, "| Veld '"&amp;AG$4&amp;ROW()&amp;"': "&amp;Fout_negatief, ""))</f>
        <v/>
      </c>
      <c r="AH198" s="194" t="str">
        <f t="shared" ref="AH198:AH261" si="75">IF(SUMIF(L198:R198, "&gt;0")&gt;0, "| Vul verplichte velden in.", "")</f>
        <v/>
      </c>
      <c r="AI198" s="191" t="str">
        <f>IF(K198&lt;&gt;1, IF(SUM(K198:$K$504)&lt;&gt;0, "| Laat geen witruimte tussen ingevulde rijen.", ""), "")</f>
        <v/>
      </c>
      <c r="AJ198" s="194" t="str">
        <f t="shared" ref="AJ198:AJ261" si="76">IF(AA198&amp;AB198&amp;AC198&amp;AD198&amp;AE198&amp;AF198&amp;AG198&lt;&gt;"", AA198&amp;AB198&amp;AC198&amp;AD198&amp;AE198&amp;AF198&amp;AG198, AH198&amp;AI198)</f>
        <v/>
      </c>
      <c r="AL198" s="76" t="str">
        <f t="shared" ref="AL198:AL261" si="77">IF(AJ198&lt;&gt;"", AJ198&amp;"", Z198&amp;"")</f>
        <v/>
      </c>
    </row>
    <row r="199" spans="1:38" s="191" customFormat="1" ht="14.65" customHeight="1" x14ac:dyDescent="0.25">
      <c r="A199" s="149" t="str">
        <f t="shared" si="60"/>
        <v/>
      </c>
      <c r="B199" s="188" t="str">
        <f t="shared" si="61"/>
        <v/>
      </c>
      <c r="C199" s="214"/>
      <c r="D199" s="201"/>
      <c r="E199" s="200"/>
      <c r="F199" s="200"/>
      <c r="G199" s="201"/>
      <c r="H199" s="201"/>
      <c r="I199" s="189"/>
      <c r="J199" s="190" t="s">
        <v>84</v>
      </c>
      <c r="K199" s="191">
        <f t="shared" si="63"/>
        <v>0</v>
      </c>
      <c r="L199" s="192">
        <f t="shared" si="64"/>
        <v>0</v>
      </c>
      <c r="M199" s="191">
        <f t="shared" si="65"/>
        <v>0</v>
      </c>
      <c r="N199" s="191">
        <f t="shared" si="66"/>
        <v>0</v>
      </c>
      <c r="O199" s="191">
        <f t="shared" si="67"/>
        <v>0</v>
      </c>
      <c r="P199" s="191">
        <f t="shared" si="68"/>
        <v>0</v>
      </c>
      <c r="Q199" s="191">
        <f t="shared" si="69"/>
        <v>0</v>
      </c>
      <c r="R199" s="191">
        <f t="shared" si="70"/>
        <v>0</v>
      </c>
      <c r="S199" s="192"/>
      <c r="Z199" s="193"/>
      <c r="AA199" s="191" t="str">
        <f t="shared" si="62"/>
        <v/>
      </c>
      <c r="AB199" s="191" t="str">
        <f t="shared" si="71"/>
        <v/>
      </c>
      <c r="AC199" s="191" t="str" cm="1">
        <f t="array" ref="AC199">IF(F199&lt;&gt;"", IF(E199&gt;F199, "| Velden '"&amp;$AC$4&amp;ROW()&amp;"' en '"&amp;$AD$4&amp;ROW()&amp;"': De datum uit dienst mag niet voor de datum in dienst vallen.", ""), IF(E199&gt;Datum_werkingsjaar_einde, "| Veld '"&amp;$AC$4&amp;ROW()&amp;"': De datum in dienst mag niet na 31/12/"&amp;Datum_werkingsjaar&amp;" vallen.  ", ""))</f>
        <v/>
      </c>
      <c r="AD199" s="191" t="str" cm="1">
        <f t="array" ref="AD199">IF(E199&gt;F199, IF(F199&lt;&gt;"", "  ", ""), IF(F199&lt;&gt;"", IF(F199&lt;Datum_werkingsjaar_begin, "| Veld '"&amp;$AD$4&amp;ROW()&amp;"': De datum uit dienst mag niet vóór 1/01/"&amp;Datum_werkingsjaar&amp;" vallen.  ", ""), ""))</f>
        <v/>
      </c>
      <c r="AE199" s="191" t="str">
        <f t="shared" si="72"/>
        <v/>
      </c>
      <c r="AF199" s="191" t="str">
        <f t="shared" si="73"/>
        <v/>
      </c>
      <c r="AG199" s="191" t="str">
        <f t="shared" si="74"/>
        <v/>
      </c>
      <c r="AH199" s="194" t="str">
        <f t="shared" si="75"/>
        <v/>
      </c>
      <c r="AI199" s="191" t="str">
        <f>IF(K199&lt;&gt;1, IF(SUM(K199:$K$504)&lt;&gt;0, "| Laat geen witruimte tussen ingevulde rijen.", ""), "")</f>
        <v/>
      </c>
      <c r="AJ199" s="194" t="str">
        <f t="shared" si="76"/>
        <v/>
      </c>
      <c r="AL199" s="76" t="str">
        <f t="shared" si="77"/>
        <v/>
      </c>
    </row>
    <row r="200" spans="1:38" s="191" customFormat="1" ht="14.65" customHeight="1" x14ac:dyDescent="0.25">
      <c r="A200" s="149" t="str">
        <f t="shared" si="60"/>
        <v/>
      </c>
      <c r="B200" s="188" t="str">
        <f t="shared" si="61"/>
        <v/>
      </c>
      <c r="C200" s="214"/>
      <c r="D200" s="201"/>
      <c r="E200" s="200"/>
      <c r="F200" s="200"/>
      <c r="G200" s="201"/>
      <c r="H200" s="201"/>
      <c r="I200" s="189"/>
      <c r="J200" s="190" t="s">
        <v>84</v>
      </c>
      <c r="K200" s="191">
        <f t="shared" si="63"/>
        <v>0</v>
      </c>
      <c r="L200" s="192">
        <f t="shared" si="64"/>
        <v>0</v>
      </c>
      <c r="M200" s="191">
        <f t="shared" si="65"/>
        <v>0</v>
      </c>
      <c r="N200" s="191">
        <f t="shared" si="66"/>
        <v>0</v>
      </c>
      <c r="O200" s="191">
        <f t="shared" si="67"/>
        <v>0</v>
      </c>
      <c r="P200" s="191">
        <f t="shared" si="68"/>
        <v>0</v>
      </c>
      <c r="Q200" s="191">
        <f t="shared" si="69"/>
        <v>0</v>
      </c>
      <c r="R200" s="191">
        <f t="shared" si="70"/>
        <v>0</v>
      </c>
      <c r="S200" s="192"/>
      <c r="Z200" s="193"/>
      <c r="AA200" s="191" t="str">
        <f t="shared" si="62"/>
        <v/>
      </c>
      <c r="AB200" s="191" t="str">
        <f t="shared" si="71"/>
        <v/>
      </c>
      <c r="AC200" s="191" t="str" cm="1">
        <f t="array" ref="AC200">IF(F200&lt;&gt;"", IF(E200&gt;F200, "| Velden '"&amp;$AC$4&amp;ROW()&amp;"' en '"&amp;$AD$4&amp;ROW()&amp;"': De datum uit dienst mag niet voor de datum in dienst vallen.", ""), IF(E200&gt;Datum_werkingsjaar_einde, "| Veld '"&amp;$AC$4&amp;ROW()&amp;"': De datum in dienst mag niet na 31/12/"&amp;Datum_werkingsjaar&amp;" vallen.  ", ""))</f>
        <v/>
      </c>
      <c r="AD200" s="191" t="str" cm="1">
        <f t="array" ref="AD200">IF(E200&gt;F200, IF(F200&lt;&gt;"", "  ", ""), IF(F200&lt;&gt;"", IF(F200&lt;Datum_werkingsjaar_begin, "| Veld '"&amp;$AD$4&amp;ROW()&amp;"': De datum uit dienst mag niet vóór 1/01/"&amp;Datum_werkingsjaar&amp;" vallen.  ", ""), ""))</f>
        <v/>
      </c>
      <c r="AE200" s="191" t="str">
        <f t="shared" si="72"/>
        <v/>
      </c>
      <c r="AF200" s="191" t="str">
        <f t="shared" si="73"/>
        <v/>
      </c>
      <c r="AG200" s="191" t="str">
        <f t="shared" si="74"/>
        <v/>
      </c>
      <c r="AH200" s="194" t="str">
        <f t="shared" si="75"/>
        <v/>
      </c>
      <c r="AI200" s="191" t="str">
        <f>IF(K200&lt;&gt;1, IF(SUM(K200:$K$504)&lt;&gt;0, "| Laat geen witruimte tussen ingevulde rijen.", ""), "")</f>
        <v/>
      </c>
      <c r="AJ200" s="194" t="str">
        <f t="shared" si="76"/>
        <v/>
      </c>
      <c r="AL200" s="76" t="str">
        <f t="shared" si="77"/>
        <v/>
      </c>
    </row>
    <row r="201" spans="1:38" s="191" customFormat="1" ht="14.65" customHeight="1" x14ac:dyDescent="0.25">
      <c r="A201" s="149" t="str">
        <f t="shared" si="60"/>
        <v/>
      </c>
      <c r="B201" s="188" t="str">
        <f t="shared" si="61"/>
        <v/>
      </c>
      <c r="C201" s="214"/>
      <c r="D201" s="201"/>
      <c r="E201" s="200"/>
      <c r="F201" s="200"/>
      <c r="G201" s="201"/>
      <c r="H201" s="201"/>
      <c r="I201" s="189"/>
      <c r="J201" s="190" t="s">
        <v>84</v>
      </c>
      <c r="K201" s="191">
        <f t="shared" si="63"/>
        <v>0</v>
      </c>
      <c r="L201" s="192">
        <f t="shared" si="64"/>
        <v>0</v>
      </c>
      <c r="M201" s="191">
        <f t="shared" si="65"/>
        <v>0</v>
      </c>
      <c r="N201" s="191">
        <f t="shared" si="66"/>
        <v>0</v>
      </c>
      <c r="O201" s="191">
        <f t="shared" si="67"/>
        <v>0</v>
      </c>
      <c r="P201" s="191">
        <f t="shared" si="68"/>
        <v>0</v>
      </c>
      <c r="Q201" s="191">
        <f t="shared" si="69"/>
        <v>0</v>
      </c>
      <c r="R201" s="191">
        <f t="shared" si="70"/>
        <v>0</v>
      </c>
      <c r="S201" s="192"/>
      <c r="Z201" s="193"/>
      <c r="AA201" s="191" t="str">
        <f t="shared" si="62"/>
        <v/>
      </c>
      <c r="AB201" s="191" t="str">
        <f t="shared" si="71"/>
        <v/>
      </c>
      <c r="AC201" s="191" t="str" cm="1">
        <f t="array" ref="AC201">IF(F201&lt;&gt;"", IF(E201&gt;F201, "| Velden '"&amp;$AC$4&amp;ROW()&amp;"' en '"&amp;$AD$4&amp;ROW()&amp;"': De datum uit dienst mag niet voor de datum in dienst vallen.", ""), IF(E201&gt;Datum_werkingsjaar_einde, "| Veld '"&amp;$AC$4&amp;ROW()&amp;"': De datum in dienst mag niet na 31/12/"&amp;Datum_werkingsjaar&amp;" vallen.  ", ""))</f>
        <v/>
      </c>
      <c r="AD201" s="191" t="str" cm="1">
        <f t="array" ref="AD201">IF(E201&gt;F201, IF(F201&lt;&gt;"", "  ", ""), IF(F201&lt;&gt;"", IF(F201&lt;Datum_werkingsjaar_begin, "| Veld '"&amp;$AD$4&amp;ROW()&amp;"': De datum uit dienst mag niet vóór 1/01/"&amp;Datum_werkingsjaar&amp;" vallen.  ", ""), ""))</f>
        <v/>
      </c>
      <c r="AE201" s="191" t="str">
        <f t="shared" si="72"/>
        <v/>
      </c>
      <c r="AF201" s="191" t="str">
        <f t="shared" si="73"/>
        <v/>
      </c>
      <c r="AG201" s="191" t="str">
        <f t="shared" si="74"/>
        <v/>
      </c>
      <c r="AH201" s="194" t="str">
        <f t="shared" si="75"/>
        <v/>
      </c>
      <c r="AI201" s="191" t="str">
        <f>IF(K201&lt;&gt;1, IF(SUM(K201:$K$504)&lt;&gt;0, "| Laat geen witruimte tussen ingevulde rijen.", ""), "")</f>
        <v/>
      </c>
      <c r="AJ201" s="194" t="str">
        <f t="shared" si="76"/>
        <v/>
      </c>
      <c r="AL201" s="76" t="str">
        <f t="shared" si="77"/>
        <v/>
      </c>
    </row>
    <row r="202" spans="1:38" s="191" customFormat="1" ht="14.65" customHeight="1" x14ac:dyDescent="0.25">
      <c r="A202" s="149" t="str">
        <f t="shared" si="60"/>
        <v/>
      </c>
      <c r="B202" s="188" t="str">
        <f t="shared" si="61"/>
        <v/>
      </c>
      <c r="C202" s="214"/>
      <c r="D202" s="201"/>
      <c r="E202" s="200"/>
      <c r="F202" s="200"/>
      <c r="G202" s="201"/>
      <c r="H202" s="201"/>
      <c r="I202" s="189"/>
      <c r="J202" s="190" t="s">
        <v>84</v>
      </c>
      <c r="K202" s="191">
        <f t="shared" si="63"/>
        <v>0</v>
      </c>
      <c r="L202" s="192">
        <f t="shared" si="64"/>
        <v>0</v>
      </c>
      <c r="M202" s="191">
        <f t="shared" si="65"/>
        <v>0</v>
      </c>
      <c r="N202" s="191">
        <f t="shared" si="66"/>
        <v>0</v>
      </c>
      <c r="O202" s="191">
        <f t="shared" si="67"/>
        <v>0</v>
      </c>
      <c r="P202" s="191">
        <f t="shared" si="68"/>
        <v>0</v>
      </c>
      <c r="Q202" s="191">
        <f t="shared" si="69"/>
        <v>0</v>
      </c>
      <c r="R202" s="191">
        <f t="shared" si="70"/>
        <v>0</v>
      </c>
      <c r="S202" s="192"/>
      <c r="Z202" s="193"/>
      <c r="AA202" s="191" t="str">
        <f t="shared" si="62"/>
        <v/>
      </c>
      <c r="AB202" s="191" t="str">
        <f t="shared" si="71"/>
        <v/>
      </c>
      <c r="AC202" s="191" t="str" cm="1">
        <f t="array" ref="AC202">IF(F202&lt;&gt;"", IF(E202&gt;F202, "| Velden '"&amp;$AC$4&amp;ROW()&amp;"' en '"&amp;$AD$4&amp;ROW()&amp;"': De datum uit dienst mag niet voor de datum in dienst vallen.", ""), IF(E202&gt;Datum_werkingsjaar_einde, "| Veld '"&amp;$AC$4&amp;ROW()&amp;"': De datum in dienst mag niet na 31/12/"&amp;Datum_werkingsjaar&amp;" vallen.  ", ""))</f>
        <v/>
      </c>
      <c r="AD202" s="191" t="str" cm="1">
        <f t="array" ref="AD202">IF(E202&gt;F202, IF(F202&lt;&gt;"", "  ", ""), IF(F202&lt;&gt;"", IF(F202&lt;Datum_werkingsjaar_begin, "| Veld '"&amp;$AD$4&amp;ROW()&amp;"': De datum uit dienst mag niet vóór 1/01/"&amp;Datum_werkingsjaar&amp;" vallen.  ", ""), ""))</f>
        <v/>
      </c>
      <c r="AE202" s="191" t="str">
        <f t="shared" si="72"/>
        <v/>
      </c>
      <c r="AF202" s="191" t="str">
        <f t="shared" si="73"/>
        <v/>
      </c>
      <c r="AG202" s="191" t="str">
        <f t="shared" si="74"/>
        <v/>
      </c>
      <c r="AH202" s="194" t="str">
        <f t="shared" si="75"/>
        <v/>
      </c>
      <c r="AI202" s="191" t="str">
        <f>IF(K202&lt;&gt;1, IF(SUM(K202:$K$504)&lt;&gt;0, "| Laat geen witruimte tussen ingevulde rijen.", ""), "")</f>
        <v/>
      </c>
      <c r="AJ202" s="194" t="str">
        <f t="shared" si="76"/>
        <v/>
      </c>
      <c r="AL202" s="76" t="str">
        <f t="shared" si="77"/>
        <v/>
      </c>
    </row>
    <row r="203" spans="1:38" s="191" customFormat="1" ht="14.65" customHeight="1" x14ac:dyDescent="0.25">
      <c r="A203" s="149" t="str">
        <f t="shared" si="60"/>
        <v/>
      </c>
      <c r="B203" s="188" t="str">
        <f t="shared" si="61"/>
        <v/>
      </c>
      <c r="C203" s="214"/>
      <c r="D203" s="201"/>
      <c r="E203" s="200"/>
      <c r="F203" s="200"/>
      <c r="G203" s="201"/>
      <c r="H203" s="201"/>
      <c r="I203" s="189"/>
      <c r="J203" s="190" t="s">
        <v>84</v>
      </c>
      <c r="K203" s="191">
        <f t="shared" si="63"/>
        <v>0</v>
      </c>
      <c r="L203" s="192">
        <f t="shared" si="64"/>
        <v>0</v>
      </c>
      <c r="M203" s="191">
        <f t="shared" si="65"/>
        <v>0</v>
      </c>
      <c r="N203" s="191">
        <f t="shared" si="66"/>
        <v>0</v>
      </c>
      <c r="O203" s="191">
        <f t="shared" si="67"/>
        <v>0</v>
      </c>
      <c r="P203" s="191">
        <f t="shared" si="68"/>
        <v>0</v>
      </c>
      <c r="Q203" s="191">
        <f t="shared" si="69"/>
        <v>0</v>
      </c>
      <c r="R203" s="191">
        <f t="shared" si="70"/>
        <v>0</v>
      </c>
      <c r="S203" s="192"/>
      <c r="Z203" s="193"/>
      <c r="AA203" s="191" t="str">
        <f t="shared" si="62"/>
        <v/>
      </c>
      <c r="AB203" s="191" t="str">
        <f t="shared" si="71"/>
        <v/>
      </c>
      <c r="AC203" s="191" t="str" cm="1">
        <f t="array" ref="AC203">IF(F203&lt;&gt;"", IF(E203&gt;F203, "| Velden '"&amp;$AC$4&amp;ROW()&amp;"' en '"&amp;$AD$4&amp;ROW()&amp;"': De datum uit dienst mag niet voor de datum in dienst vallen.", ""), IF(E203&gt;Datum_werkingsjaar_einde, "| Veld '"&amp;$AC$4&amp;ROW()&amp;"': De datum in dienst mag niet na 31/12/"&amp;Datum_werkingsjaar&amp;" vallen.  ", ""))</f>
        <v/>
      </c>
      <c r="AD203" s="191" t="str" cm="1">
        <f t="array" ref="AD203">IF(E203&gt;F203, IF(F203&lt;&gt;"", "  ", ""), IF(F203&lt;&gt;"", IF(F203&lt;Datum_werkingsjaar_begin, "| Veld '"&amp;$AD$4&amp;ROW()&amp;"': De datum uit dienst mag niet vóór 1/01/"&amp;Datum_werkingsjaar&amp;" vallen.  ", ""), ""))</f>
        <v/>
      </c>
      <c r="AE203" s="191" t="str">
        <f t="shared" si="72"/>
        <v/>
      </c>
      <c r="AF203" s="191" t="str">
        <f t="shared" si="73"/>
        <v/>
      </c>
      <c r="AG203" s="191" t="str">
        <f t="shared" si="74"/>
        <v/>
      </c>
      <c r="AH203" s="194" t="str">
        <f t="shared" si="75"/>
        <v/>
      </c>
      <c r="AI203" s="191" t="str">
        <f>IF(K203&lt;&gt;1, IF(SUM(K203:$K$504)&lt;&gt;0, "| Laat geen witruimte tussen ingevulde rijen.", ""), "")</f>
        <v/>
      </c>
      <c r="AJ203" s="194" t="str">
        <f t="shared" si="76"/>
        <v/>
      </c>
      <c r="AL203" s="76" t="str">
        <f t="shared" si="77"/>
        <v/>
      </c>
    </row>
    <row r="204" spans="1:38" s="191" customFormat="1" ht="14.65" customHeight="1" x14ac:dyDescent="0.25">
      <c r="A204" s="149" t="str">
        <f t="shared" si="60"/>
        <v/>
      </c>
      <c r="B204" s="188" t="str">
        <f t="shared" si="61"/>
        <v/>
      </c>
      <c r="C204" s="214"/>
      <c r="D204" s="201"/>
      <c r="E204" s="200"/>
      <c r="F204" s="200"/>
      <c r="G204" s="201"/>
      <c r="H204" s="201"/>
      <c r="I204" s="189"/>
      <c r="J204" s="190" t="s">
        <v>84</v>
      </c>
      <c r="K204" s="191">
        <f t="shared" si="63"/>
        <v>0</v>
      </c>
      <c r="L204" s="192">
        <f t="shared" si="64"/>
        <v>0</v>
      </c>
      <c r="M204" s="191">
        <f t="shared" si="65"/>
        <v>0</v>
      </c>
      <c r="N204" s="191">
        <f t="shared" si="66"/>
        <v>0</v>
      </c>
      <c r="O204" s="191">
        <f t="shared" si="67"/>
        <v>0</v>
      </c>
      <c r="P204" s="191">
        <f t="shared" si="68"/>
        <v>0</v>
      </c>
      <c r="Q204" s="191">
        <f t="shared" si="69"/>
        <v>0</v>
      </c>
      <c r="R204" s="191">
        <f t="shared" si="70"/>
        <v>0</v>
      </c>
      <c r="S204" s="192"/>
      <c r="Z204" s="193"/>
      <c r="AA204" s="191" t="str">
        <f t="shared" si="62"/>
        <v/>
      </c>
      <c r="AB204" s="191" t="str">
        <f t="shared" si="71"/>
        <v/>
      </c>
      <c r="AC204" s="191" t="str" cm="1">
        <f t="array" ref="AC204">IF(F204&lt;&gt;"", IF(E204&gt;F204, "| Velden '"&amp;$AC$4&amp;ROW()&amp;"' en '"&amp;$AD$4&amp;ROW()&amp;"': De datum uit dienst mag niet voor de datum in dienst vallen.", ""), IF(E204&gt;Datum_werkingsjaar_einde, "| Veld '"&amp;$AC$4&amp;ROW()&amp;"': De datum in dienst mag niet na 31/12/"&amp;Datum_werkingsjaar&amp;" vallen.  ", ""))</f>
        <v/>
      </c>
      <c r="AD204" s="191" t="str" cm="1">
        <f t="array" ref="AD204">IF(E204&gt;F204, IF(F204&lt;&gt;"", "  ", ""), IF(F204&lt;&gt;"", IF(F204&lt;Datum_werkingsjaar_begin, "| Veld '"&amp;$AD$4&amp;ROW()&amp;"': De datum uit dienst mag niet vóór 1/01/"&amp;Datum_werkingsjaar&amp;" vallen.  ", ""), ""))</f>
        <v/>
      </c>
      <c r="AE204" s="191" t="str">
        <f t="shared" si="72"/>
        <v/>
      </c>
      <c r="AF204" s="191" t="str">
        <f t="shared" si="73"/>
        <v/>
      </c>
      <c r="AG204" s="191" t="str">
        <f t="shared" si="74"/>
        <v/>
      </c>
      <c r="AH204" s="194" t="str">
        <f t="shared" si="75"/>
        <v/>
      </c>
      <c r="AI204" s="191" t="str">
        <f>IF(K204&lt;&gt;1, IF(SUM(K204:$K$504)&lt;&gt;0, "| Laat geen witruimte tussen ingevulde rijen.", ""), "")</f>
        <v/>
      </c>
      <c r="AJ204" s="194" t="str">
        <f t="shared" si="76"/>
        <v/>
      </c>
      <c r="AL204" s="76" t="str">
        <f t="shared" si="77"/>
        <v/>
      </c>
    </row>
    <row r="205" spans="1:38" s="191" customFormat="1" ht="14.65" customHeight="1" x14ac:dyDescent="0.25">
      <c r="A205" s="149" t="str">
        <f t="shared" si="60"/>
        <v/>
      </c>
      <c r="B205" s="188" t="str">
        <f t="shared" si="61"/>
        <v/>
      </c>
      <c r="C205" s="214"/>
      <c r="D205" s="201"/>
      <c r="E205" s="200"/>
      <c r="F205" s="200"/>
      <c r="G205" s="201"/>
      <c r="H205" s="201"/>
      <c r="I205" s="189"/>
      <c r="J205" s="190" t="s">
        <v>84</v>
      </c>
      <c r="K205" s="191">
        <f t="shared" si="63"/>
        <v>0</v>
      </c>
      <c r="L205" s="192">
        <f t="shared" si="64"/>
        <v>0</v>
      </c>
      <c r="M205" s="191">
        <f t="shared" si="65"/>
        <v>0</v>
      </c>
      <c r="N205" s="191">
        <f t="shared" si="66"/>
        <v>0</v>
      </c>
      <c r="O205" s="191">
        <f t="shared" si="67"/>
        <v>0</v>
      </c>
      <c r="P205" s="191">
        <f t="shared" si="68"/>
        <v>0</v>
      </c>
      <c r="Q205" s="191">
        <f t="shared" si="69"/>
        <v>0</v>
      </c>
      <c r="R205" s="191">
        <f t="shared" si="70"/>
        <v>0</v>
      </c>
      <c r="S205" s="192"/>
      <c r="Z205" s="193"/>
      <c r="AA205" s="191" t="str">
        <f t="shared" si="62"/>
        <v/>
      </c>
      <c r="AB205" s="191" t="str">
        <f t="shared" si="71"/>
        <v/>
      </c>
      <c r="AC205" s="191" t="str" cm="1">
        <f t="array" ref="AC205">IF(F205&lt;&gt;"", IF(E205&gt;F205, "| Velden '"&amp;$AC$4&amp;ROW()&amp;"' en '"&amp;$AD$4&amp;ROW()&amp;"': De datum uit dienst mag niet voor de datum in dienst vallen.", ""), IF(E205&gt;Datum_werkingsjaar_einde, "| Veld '"&amp;$AC$4&amp;ROW()&amp;"': De datum in dienst mag niet na 31/12/"&amp;Datum_werkingsjaar&amp;" vallen.  ", ""))</f>
        <v/>
      </c>
      <c r="AD205" s="191" t="str" cm="1">
        <f t="array" ref="AD205">IF(E205&gt;F205, IF(F205&lt;&gt;"", "  ", ""), IF(F205&lt;&gt;"", IF(F205&lt;Datum_werkingsjaar_begin, "| Veld '"&amp;$AD$4&amp;ROW()&amp;"': De datum uit dienst mag niet vóór 1/01/"&amp;Datum_werkingsjaar&amp;" vallen.  ", ""), ""))</f>
        <v/>
      </c>
      <c r="AE205" s="191" t="str">
        <f t="shared" si="72"/>
        <v/>
      </c>
      <c r="AF205" s="191" t="str">
        <f t="shared" si="73"/>
        <v/>
      </c>
      <c r="AG205" s="191" t="str">
        <f t="shared" si="74"/>
        <v/>
      </c>
      <c r="AH205" s="194" t="str">
        <f t="shared" si="75"/>
        <v/>
      </c>
      <c r="AI205" s="191" t="str">
        <f>IF(K205&lt;&gt;1, IF(SUM(K205:$K$504)&lt;&gt;0, "| Laat geen witruimte tussen ingevulde rijen.", ""), "")</f>
        <v/>
      </c>
      <c r="AJ205" s="194" t="str">
        <f t="shared" si="76"/>
        <v/>
      </c>
      <c r="AL205" s="76" t="str">
        <f t="shared" si="77"/>
        <v/>
      </c>
    </row>
    <row r="206" spans="1:38" s="191" customFormat="1" ht="14.65" customHeight="1" x14ac:dyDescent="0.25">
      <c r="A206" s="149" t="str">
        <f t="shared" si="60"/>
        <v/>
      </c>
      <c r="B206" s="188" t="str">
        <f t="shared" si="61"/>
        <v/>
      </c>
      <c r="C206" s="214"/>
      <c r="D206" s="201"/>
      <c r="E206" s="200"/>
      <c r="F206" s="200"/>
      <c r="G206" s="201"/>
      <c r="H206" s="201"/>
      <c r="I206" s="189"/>
      <c r="J206" s="190" t="s">
        <v>84</v>
      </c>
      <c r="K206" s="191">
        <f t="shared" si="63"/>
        <v>0</v>
      </c>
      <c r="L206" s="192">
        <f t="shared" si="64"/>
        <v>0</v>
      </c>
      <c r="M206" s="191">
        <f t="shared" si="65"/>
        <v>0</v>
      </c>
      <c r="N206" s="191">
        <f t="shared" si="66"/>
        <v>0</v>
      </c>
      <c r="O206" s="191">
        <f t="shared" si="67"/>
        <v>0</v>
      </c>
      <c r="P206" s="191">
        <f t="shared" si="68"/>
        <v>0</v>
      </c>
      <c r="Q206" s="191">
        <f t="shared" si="69"/>
        <v>0</v>
      </c>
      <c r="R206" s="191">
        <f t="shared" si="70"/>
        <v>0</v>
      </c>
      <c r="S206" s="192"/>
      <c r="Z206" s="193"/>
      <c r="AA206" s="191" t="str">
        <f t="shared" si="62"/>
        <v/>
      </c>
      <c r="AB206" s="191" t="str">
        <f t="shared" si="71"/>
        <v/>
      </c>
      <c r="AC206" s="191" t="str" cm="1">
        <f t="array" ref="AC206">IF(F206&lt;&gt;"", IF(E206&gt;F206, "| Velden '"&amp;$AC$4&amp;ROW()&amp;"' en '"&amp;$AD$4&amp;ROW()&amp;"': De datum uit dienst mag niet voor de datum in dienst vallen.", ""), IF(E206&gt;Datum_werkingsjaar_einde, "| Veld '"&amp;$AC$4&amp;ROW()&amp;"': De datum in dienst mag niet na 31/12/"&amp;Datum_werkingsjaar&amp;" vallen.  ", ""))</f>
        <v/>
      </c>
      <c r="AD206" s="191" t="str" cm="1">
        <f t="array" ref="AD206">IF(E206&gt;F206, IF(F206&lt;&gt;"", "  ", ""), IF(F206&lt;&gt;"", IF(F206&lt;Datum_werkingsjaar_begin, "| Veld '"&amp;$AD$4&amp;ROW()&amp;"': De datum uit dienst mag niet vóór 1/01/"&amp;Datum_werkingsjaar&amp;" vallen.  ", ""), ""))</f>
        <v/>
      </c>
      <c r="AE206" s="191" t="str">
        <f t="shared" si="72"/>
        <v/>
      </c>
      <c r="AF206" s="191" t="str">
        <f t="shared" si="73"/>
        <v/>
      </c>
      <c r="AG206" s="191" t="str">
        <f t="shared" si="74"/>
        <v/>
      </c>
      <c r="AH206" s="194" t="str">
        <f t="shared" si="75"/>
        <v/>
      </c>
      <c r="AI206" s="191" t="str">
        <f>IF(K206&lt;&gt;1, IF(SUM(K206:$K$504)&lt;&gt;0, "| Laat geen witruimte tussen ingevulde rijen.", ""), "")</f>
        <v/>
      </c>
      <c r="AJ206" s="194" t="str">
        <f t="shared" si="76"/>
        <v/>
      </c>
      <c r="AL206" s="76" t="str">
        <f t="shared" si="77"/>
        <v/>
      </c>
    </row>
    <row r="207" spans="1:38" s="191" customFormat="1" ht="14.65" customHeight="1" x14ac:dyDescent="0.25">
      <c r="A207" s="149" t="str">
        <f t="shared" si="60"/>
        <v/>
      </c>
      <c r="B207" s="188" t="str">
        <f t="shared" si="61"/>
        <v/>
      </c>
      <c r="C207" s="214"/>
      <c r="D207" s="201"/>
      <c r="E207" s="200"/>
      <c r="F207" s="200"/>
      <c r="G207" s="201"/>
      <c r="H207" s="201"/>
      <c r="I207" s="189"/>
      <c r="J207" s="190" t="s">
        <v>84</v>
      </c>
      <c r="K207" s="191">
        <f t="shared" si="63"/>
        <v>0</v>
      </c>
      <c r="L207" s="192">
        <f t="shared" si="64"/>
        <v>0</v>
      </c>
      <c r="M207" s="191">
        <f t="shared" si="65"/>
        <v>0</v>
      </c>
      <c r="N207" s="191">
        <f t="shared" si="66"/>
        <v>0</v>
      </c>
      <c r="O207" s="191">
        <f t="shared" si="67"/>
        <v>0</v>
      </c>
      <c r="P207" s="191">
        <f t="shared" si="68"/>
        <v>0</v>
      </c>
      <c r="Q207" s="191">
        <f t="shared" si="69"/>
        <v>0</v>
      </c>
      <c r="R207" s="191">
        <f t="shared" si="70"/>
        <v>0</v>
      </c>
      <c r="S207" s="192"/>
      <c r="Z207" s="193"/>
      <c r="AA207" s="191" t="str">
        <f t="shared" si="62"/>
        <v/>
      </c>
      <c r="AB207" s="191" t="str">
        <f t="shared" si="71"/>
        <v/>
      </c>
      <c r="AC207" s="191" t="str" cm="1">
        <f t="array" ref="AC207">IF(F207&lt;&gt;"", IF(E207&gt;F207, "| Velden '"&amp;$AC$4&amp;ROW()&amp;"' en '"&amp;$AD$4&amp;ROW()&amp;"': De datum uit dienst mag niet voor de datum in dienst vallen.", ""), IF(E207&gt;Datum_werkingsjaar_einde, "| Veld '"&amp;$AC$4&amp;ROW()&amp;"': De datum in dienst mag niet na 31/12/"&amp;Datum_werkingsjaar&amp;" vallen.  ", ""))</f>
        <v/>
      </c>
      <c r="AD207" s="191" t="str" cm="1">
        <f t="array" ref="AD207">IF(E207&gt;F207, IF(F207&lt;&gt;"", "  ", ""), IF(F207&lt;&gt;"", IF(F207&lt;Datum_werkingsjaar_begin, "| Veld '"&amp;$AD$4&amp;ROW()&amp;"': De datum uit dienst mag niet vóór 1/01/"&amp;Datum_werkingsjaar&amp;" vallen.  ", ""), ""))</f>
        <v/>
      </c>
      <c r="AE207" s="191" t="str">
        <f t="shared" si="72"/>
        <v/>
      </c>
      <c r="AF207" s="191" t="str">
        <f t="shared" si="73"/>
        <v/>
      </c>
      <c r="AG207" s="191" t="str">
        <f t="shared" si="74"/>
        <v/>
      </c>
      <c r="AH207" s="194" t="str">
        <f t="shared" si="75"/>
        <v/>
      </c>
      <c r="AI207" s="191" t="str">
        <f>IF(K207&lt;&gt;1, IF(SUM(K207:$K$504)&lt;&gt;0, "| Laat geen witruimte tussen ingevulde rijen.", ""), "")</f>
        <v/>
      </c>
      <c r="AJ207" s="194" t="str">
        <f t="shared" si="76"/>
        <v/>
      </c>
      <c r="AL207" s="76" t="str">
        <f t="shared" si="77"/>
        <v/>
      </c>
    </row>
    <row r="208" spans="1:38" s="191" customFormat="1" ht="14.65" customHeight="1" x14ac:dyDescent="0.25">
      <c r="A208" s="149" t="str">
        <f t="shared" si="60"/>
        <v/>
      </c>
      <c r="B208" s="188" t="str">
        <f t="shared" si="61"/>
        <v/>
      </c>
      <c r="C208" s="214"/>
      <c r="D208" s="201"/>
      <c r="E208" s="200"/>
      <c r="F208" s="200"/>
      <c r="G208" s="201"/>
      <c r="H208" s="201"/>
      <c r="I208" s="189"/>
      <c r="J208" s="190" t="s">
        <v>84</v>
      </c>
      <c r="K208" s="191">
        <f t="shared" si="63"/>
        <v>0</v>
      </c>
      <c r="L208" s="192">
        <f t="shared" si="64"/>
        <v>0</v>
      </c>
      <c r="M208" s="191">
        <f t="shared" si="65"/>
        <v>0</v>
      </c>
      <c r="N208" s="191">
        <f t="shared" si="66"/>
        <v>0</v>
      </c>
      <c r="O208" s="191">
        <f t="shared" si="67"/>
        <v>0</v>
      </c>
      <c r="P208" s="191">
        <f t="shared" si="68"/>
        <v>0</v>
      </c>
      <c r="Q208" s="191">
        <f t="shared" si="69"/>
        <v>0</v>
      </c>
      <c r="R208" s="191">
        <f t="shared" si="70"/>
        <v>0</v>
      </c>
      <c r="S208" s="192"/>
      <c r="Z208" s="193"/>
      <c r="AA208" s="191" t="str">
        <f t="shared" si="62"/>
        <v/>
      </c>
      <c r="AB208" s="191" t="str">
        <f t="shared" si="71"/>
        <v/>
      </c>
      <c r="AC208" s="191" t="str" cm="1">
        <f t="array" ref="AC208">IF(F208&lt;&gt;"", IF(E208&gt;F208, "| Velden '"&amp;$AC$4&amp;ROW()&amp;"' en '"&amp;$AD$4&amp;ROW()&amp;"': De datum uit dienst mag niet voor de datum in dienst vallen.", ""), IF(E208&gt;Datum_werkingsjaar_einde, "| Veld '"&amp;$AC$4&amp;ROW()&amp;"': De datum in dienst mag niet na 31/12/"&amp;Datum_werkingsjaar&amp;" vallen.  ", ""))</f>
        <v/>
      </c>
      <c r="AD208" s="191" t="str" cm="1">
        <f t="array" ref="AD208">IF(E208&gt;F208, IF(F208&lt;&gt;"", "  ", ""), IF(F208&lt;&gt;"", IF(F208&lt;Datum_werkingsjaar_begin, "| Veld '"&amp;$AD$4&amp;ROW()&amp;"': De datum uit dienst mag niet vóór 1/01/"&amp;Datum_werkingsjaar&amp;" vallen.  ", ""), ""))</f>
        <v/>
      </c>
      <c r="AE208" s="191" t="str">
        <f t="shared" si="72"/>
        <v/>
      </c>
      <c r="AF208" s="191" t="str">
        <f t="shared" si="73"/>
        <v/>
      </c>
      <c r="AG208" s="191" t="str">
        <f t="shared" si="74"/>
        <v/>
      </c>
      <c r="AH208" s="194" t="str">
        <f t="shared" si="75"/>
        <v/>
      </c>
      <c r="AI208" s="191" t="str">
        <f>IF(K208&lt;&gt;1, IF(SUM(K208:$K$504)&lt;&gt;0, "| Laat geen witruimte tussen ingevulde rijen.", ""), "")</f>
        <v/>
      </c>
      <c r="AJ208" s="194" t="str">
        <f t="shared" si="76"/>
        <v/>
      </c>
      <c r="AL208" s="76" t="str">
        <f t="shared" si="77"/>
        <v/>
      </c>
    </row>
    <row r="209" spans="1:38" s="191" customFormat="1" ht="14.65" customHeight="1" x14ac:dyDescent="0.25">
      <c r="A209" s="149" t="str">
        <f t="shared" si="60"/>
        <v/>
      </c>
      <c r="B209" s="188" t="str">
        <f t="shared" si="61"/>
        <v/>
      </c>
      <c r="C209" s="214"/>
      <c r="D209" s="201"/>
      <c r="E209" s="200"/>
      <c r="F209" s="200"/>
      <c r="G209" s="201"/>
      <c r="H209" s="201"/>
      <c r="I209" s="189"/>
      <c r="J209" s="190" t="s">
        <v>84</v>
      </c>
      <c r="K209" s="191">
        <f t="shared" si="63"/>
        <v>0</v>
      </c>
      <c r="L209" s="192">
        <f t="shared" si="64"/>
        <v>0</v>
      </c>
      <c r="M209" s="191">
        <f t="shared" si="65"/>
        <v>0</v>
      </c>
      <c r="N209" s="191">
        <f t="shared" si="66"/>
        <v>0</v>
      </c>
      <c r="O209" s="191">
        <f t="shared" si="67"/>
        <v>0</v>
      </c>
      <c r="P209" s="191">
        <f t="shared" si="68"/>
        <v>0</v>
      </c>
      <c r="Q209" s="191">
        <f t="shared" si="69"/>
        <v>0</v>
      </c>
      <c r="R209" s="191">
        <f t="shared" si="70"/>
        <v>0</v>
      </c>
      <c r="S209" s="192"/>
      <c r="Z209" s="193"/>
      <c r="AA209" s="191" t="str">
        <f t="shared" si="62"/>
        <v/>
      </c>
      <c r="AB209" s="191" t="str">
        <f t="shared" si="71"/>
        <v/>
      </c>
      <c r="AC209" s="191" t="str" cm="1">
        <f t="array" ref="AC209">IF(F209&lt;&gt;"", IF(E209&gt;F209, "| Velden '"&amp;$AC$4&amp;ROW()&amp;"' en '"&amp;$AD$4&amp;ROW()&amp;"': De datum uit dienst mag niet voor de datum in dienst vallen.", ""), IF(E209&gt;Datum_werkingsjaar_einde, "| Veld '"&amp;$AC$4&amp;ROW()&amp;"': De datum in dienst mag niet na 31/12/"&amp;Datum_werkingsjaar&amp;" vallen.  ", ""))</f>
        <v/>
      </c>
      <c r="AD209" s="191" t="str" cm="1">
        <f t="array" ref="AD209">IF(E209&gt;F209, IF(F209&lt;&gt;"", "  ", ""), IF(F209&lt;&gt;"", IF(F209&lt;Datum_werkingsjaar_begin, "| Veld '"&amp;$AD$4&amp;ROW()&amp;"': De datum uit dienst mag niet vóór 1/01/"&amp;Datum_werkingsjaar&amp;" vallen.  ", ""), ""))</f>
        <v/>
      </c>
      <c r="AE209" s="191" t="str">
        <f t="shared" si="72"/>
        <v/>
      </c>
      <c r="AF209" s="191" t="str">
        <f t="shared" si="73"/>
        <v/>
      </c>
      <c r="AG209" s="191" t="str">
        <f t="shared" si="74"/>
        <v/>
      </c>
      <c r="AH209" s="194" t="str">
        <f t="shared" si="75"/>
        <v/>
      </c>
      <c r="AI209" s="191" t="str">
        <f>IF(K209&lt;&gt;1, IF(SUM(K209:$K$504)&lt;&gt;0, "| Laat geen witruimte tussen ingevulde rijen.", ""), "")</f>
        <v/>
      </c>
      <c r="AJ209" s="194" t="str">
        <f t="shared" si="76"/>
        <v/>
      </c>
      <c r="AL209" s="76" t="str">
        <f t="shared" si="77"/>
        <v/>
      </c>
    </row>
    <row r="210" spans="1:38" s="191" customFormat="1" ht="14.65" customHeight="1" x14ac:dyDescent="0.25">
      <c r="A210" s="149" t="str">
        <f t="shared" si="60"/>
        <v/>
      </c>
      <c r="B210" s="188" t="str">
        <f t="shared" si="61"/>
        <v/>
      </c>
      <c r="C210" s="214"/>
      <c r="D210" s="201"/>
      <c r="E210" s="200"/>
      <c r="F210" s="200"/>
      <c r="G210" s="201"/>
      <c r="H210" s="201"/>
      <c r="I210" s="189"/>
      <c r="J210" s="190" t="s">
        <v>84</v>
      </c>
      <c r="K210" s="191">
        <f t="shared" si="63"/>
        <v>0</v>
      </c>
      <c r="L210" s="192">
        <f t="shared" si="64"/>
        <v>0</v>
      </c>
      <c r="M210" s="191">
        <f t="shared" si="65"/>
        <v>0</v>
      </c>
      <c r="N210" s="191">
        <f t="shared" si="66"/>
        <v>0</v>
      </c>
      <c r="O210" s="191">
        <f t="shared" si="67"/>
        <v>0</v>
      </c>
      <c r="P210" s="191">
        <f t="shared" si="68"/>
        <v>0</v>
      </c>
      <c r="Q210" s="191">
        <f t="shared" si="69"/>
        <v>0</v>
      </c>
      <c r="R210" s="191">
        <f t="shared" si="70"/>
        <v>0</v>
      </c>
      <c r="S210" s="192"/>
      <c r="Z210" s="193"/>
      <c r="AA210" s="191" t="str">
        <f t="shared" si="62"/>
        <v/>
      </c>
      <c r="AB210" s="191" t="str">
        <f t="shared" si="71"/>
        <v/>
      </c>
      <c r="AC210" s="191" t="str" cm="1">
        <f t="array" ref="AC210">IF(F210&lt;&gt;"", IF(E210&gt;F210, "| Velden '"&amp;$AC$4&amp;ROW()&amp;"' en '"&amp;$AD$4&amp;ROW()&amp;"': De datum uit dienst mag niet voor de datum in dienst vallen.", ""), IF(E210&gt;Datum_werkingsjaar_einde, "| Veld '"&amp;$AC$4&amp;ROW()&amp;"': De datum in dienst mag niet na 31/12/"&amp;Datum_werkingsjaar&amp;" vallen.  ", ""))</f>
        <v/>
      </c>
      <c r="AD210" s="191" t="str" cm="1">
        <f t="array" ref="AD210">IF(E210&gt;F210, IF(F210&lt;&gt;"", "  ", ""), IF(F210&lt;&gt;"", IF(F210&lt;Datum_werkingsjaar_begin, "| Veld '"&amp;$AD$4&amp;ROW()&amp;"': De datum uit dienst mag niet vóór 1/01/"&amp;Datum_werkingsjaar&amp;" vallen.  ", ""), ""))</f>
        <v/>
      </c>
      <c r="AE210" s="191" t="str">
        <f t="shared" si="72"/>
        <v/>
      </c>
      <c r="AF210" s="191" t="str">
        <f t="shared" si="73"/>
        <v/>
      </c>
      <c r="AG210" s="191" t="str">
        <f t="shared" si="74"/>
        <v/>
      </c>
      <c r="AH210" s="194" t="str">
        <f t="shared" si="75"/>
        <v/>
      </c>
      <c r="AI210" s="191" t="str">
        <f>IF(K210&lt;&gt;1, IF(SUM(K210:$K$504)&lt;&gt;0, "| Laat geen witruimte tussen ingevulde rijen.", ""), "")</f>
        <v/>
      </c>
      <c r="AJ210" s="194" t="str">
        <f t="shared" si="76"/>
        <v/>
      </c>
      <c r="AL210" s="76" t="str">
        <f t="shared" si="77"/>
        <v/>
      </c>
    </row>
    <row r="211" spans="1:38" s="191" customFormat="1" ht="14.65" customHeight="1" x14ac:dyDescent="0.25">
      <c r="A211" s="149" t="str">
        <f t="shared" si="60"/>
        <v/>
      </c>
      <c r="B211" s="188" t="str">
        <f t="shared" si="61"/>
        <v/>
      </c>
      <c r="C211" s="214"/>
      <c r="D211" s="201"/>
      <c r="E211" s="200"/>
      <c r="F211" s="200"/>
      <c r="G211" s="201"/>
      <c r="H211" s="201"/>
      <c r="I211" s="189"/>
      <c r="J211" s="190" t="s">
        <v>84</v>
      </c>
      <c r="K211" s="191">
        <f t="shared" si="63"/>
        <v>0</v>
      </c>
      <c r="L211" s="192">
        <f t="shared" si="64"/>
        <v>0</v>
      </c>
      <c r="M211" s="191">
        <f t="shared" si="65"/>
        <v>0</v>
      </c>
      <c r="N211" s="191">
        <f t="shared" si="66"/>
        <v>0</v>
      </c>
      <c r="O211" s="191">
        <f t="shared" si="67"/>
        <v>0</v>
      </c>
      <c r="P211" s="191">
        <f t="shared" si="68"/>
        <v>0</v>
      </c>
      <c r="Q211" s="191">
        <f t="shared" si="69"/>
        <v>0</v>
      </c>
      <c r="R211" s="191">
        <f t="shared" si="70"/>
        <v>0</v>
      </c>
      <c r="S211" s="192"/>
      <c r="Z211" s="193"/>
      <c r="AA211" s="191" t="str">
        <f t="shared" si="62"/>
        <v/>
      </c>
      <c r="AB211" s="191" t="str">
        <f t="shared" si="71"/>
        <v/>
      </c>
      <c r="AC211" s="191" t="str" cm="1">
        <f t="array" ref="AC211">IF(F211&lt;&gt;"", IF(E211&gt;F211, "| Velden '"&amp;$AC$4&amp;ROW()&amp;"' en '"&amp;$AD$4&amp;ROW()&amp;"': De datum uit dienst mag niet voor de datum in dienst vallen.", ""), IF(E211&gt;Datum_werkingsjaar_einde, "| Veld '"&amp;$AC$4&amp;ROW()&amp;"': De datum in dienst mag niet na 31/12/"&amp;Datum_werkingsjaar&amp;" vallen.  ", ""))</f>
        <v/>
      </c>
      <c r="AD211" s="191" t="str" cm="1">
        <f t="array" ref="AD211">IF(E211&gt;F211, IF(F211&lt;&gt;"", "  ", ""), IF(F211&lt;&gt;"", IF(F211&lt;Datum_werkingsjaar_begin, "| Veld '"&amp;$AD$4&amp;ROW()&amp;"': De datum uit dienst mag niet vóór 1/01/"&amp;Datum_werkingsjaar&amp;" vallen.  ", ""), ""))</f>
        <v/>
      </c>
      <c r="AE211" s="191" t="str">
        <f t="shared" si="72"/>
        <v/>
      </c>
      <c r="AF211" s="191" t="str">
        <f t="shared" si="73"/>
        <v/>
      </c>
      <c r="AG211" s="191" t="str">
        <f t="shared" si="74"/>
        <v/>
      </c>
      <c r="AH211" s="194" t="str">
        <f t="shared" si="75"/>
        <v/>
      </c>
      <c r="AI211" s="191" t="str">
        <f>IF(K211&lt;&gt;1, IF(SUM(K211:$K$504)&lt;&gt;0, "| Laat geen witruimte tussen ingevulde rijen.", ""), "")</f>
        <v/>
      </c>
      <c r="AJ211" s="194" t="str">
        <f t="shared" si="76"/>
        <v/>
      </c>
      <c r="AL211" s="76" t="str">
        <f t="shared" si="77"/>
        <v/>
      </c>
    </row>
    <row r="212" spans="1:38" s="191" customFormat="1" ht="14.65" customHeight="1" x14ac:dyDescent="0.25">
      <c r="A212" s="149" t="str">
        <f t="shared" si="60"/>
        <v/>
      </c>
      <c r="B212" s="188" t="str">
        <f t="shared" si="61"/>
        <v/>
      </c>
      <c r="C212" s="214"/>
      <c r="D212" s="201"/>
      <c r="E212" s="200"/>
      <c r="F212" s="200"/>
      <c r="G212" s="201"/>
      <c r="H212" s="201"/>
      <c r="I212" s="189"/>
      <c r="J212" s="190" t="s">
        <v>84</v>
      </c>
      <c r="K212" s="191">
        <f t="shared" si="63"/>
        <v>0</v>
      </c>
      <c r="L212" s="192">
        <f t="shared" si="64"/>
        <v>0</v>
      </c>
      <c r="M212" s="191">
        <f t="shared" si="65"/>
        <v>0</v>
      </c>
      <c r="N212" s="191">
        <f t="shared" si="66"/>
        <v>0</v>
      </c>
      <c r="O212" s="191">
        <f t="shared" si="67"/>
        <v>0</v>
      </c>
      <c r="P212" s="191">
        <f t="shared" si="68"/>
        <v>0</v>
      </c>
      <c r="Q212" s="191">
        <f t="shared" si="69"/>
        <v>0</v>
      </c>
      <c r="R212" s="191">
        <f t="shared" si="70"/>
        <v>0</v>
      </c>
      <c r="S212" s="192"/>
      <c r="Z212" s="193"/>
      <c r="AA212" s="191" t="str">
        <f t="shared" si="62"/>
        <v/>
      </c>
      <c r="AB212" s="191" t="str">
        <f t="shared" si="71"/>
        <v/>
      </c>
      <c r="AC212" s="191" t="str" cm="1">
        <f t="array" ref="AC212">IF(F212&lt;&gt;"", IF(E212&gt;F212, "| Velden '"&amp;$AC$4&amp;ROW()&amp;"' en '"&amp;$AD$4&amp;ROW()&amp;"': De datum uit dienst mag niet voor de datum in dienst vallen.", ""), IF(E212&gt;Datum_werkingsjaar_einde, "| Veld '"&amp;$AC$4&amp;ROW()&amp;"': De datum in dienst mag niet na 31/12/"&amp;Datum_werkingsjaar&amp;" vallen.  ", ""))</f>
        <v/>
      </c>
      <c r="AD212" s="191" t="str" cm="1">
        <f t="array" ref="AD212">IF(E212&gt;F212, IF(F212&lt;&gt;"", "  ", ""), IF(F212&lt;&gt;"", IF(F212&lt;Datum_werkingsjaar_begin, "| Veld '"&amp;$AD$4&amp;ROW()&amp;"': De datum uit dienst mag niet vóór 1/01/"&amp;Datum_werkingsjaar&amp;" vallen.  ", ""), ""))</f>
        <v/>
      </c>
      <c r="AE212" s="191" t="str">
        <f t="shared" si="72"/>
        <v/>
      </c>
      <c r="AF212" s="191" t="str">
        <f t="shared" si="73"/>
        <v/>
      </c>
      <c r="AG212" s="191" t="str">
        <f t="shared" si="74"/>
        <v/>
      </c>
      <c r="AH212" s="194" t="str">
        <f t="shared" si="75"/>
        <v/>
      </c>
      <c r="AI212" s="191" t="str">
        <f>IF(K212&lt;&gt;1, IF(SUM(K212:$K$504)&lt;&gt;0, "| Laat geen witruimte tussen ingevulde rijen.", ""), "")</f>
        <v/>
      </c>
      <c r="AJ212" s="194" t="str">
        <f t="shared" si="76"/>
        <v/>
      </c>
      <c r="AL212" s="76" t="str">
        <f t="shared" si="77"/>
        <v/>
      </c>
    </row>
    <row r="213" spans="1:38" s="191" customFormat="1" ht="14.65" customHeight="1" x14ac:dyDescent="0.25">
      <c r="A213" s="149" t="str">
        <f t="shared" si="60"/>
        <v/>
      </c>
      <c r="B213" s="188" t="str">
        <f t="shared" si="61"/>
        <v/>
      </c>
      <c r="C213" s="214"/>
      <c r="D213" s="201"/>
      <c r="E213" s="200"/>
      <c r="F213" s="200"/>
      <c r="G213" s="201"/>
      <c r="H213" s="201"/>
      <c r="I213" s="189"/>
      <c r="J213" s="190" t="s">
        <v>84</v>
      </c>
      <c r="K213" s="191">
        <f t="shared" si="63"/>
        <v>0</v>
      </c>
      <c r="L213" s="192">
        <f t="shared" si="64"/>
        <v>0</v>
      </c>
      <c r="M213" s="191">
        <f t="shared" si="65"/>
        <v>0</v>
      </c>
      <c r="N213" s="191">
        <f t="shared" si="66"/>
        <v>0</v>
      </c>
      <c r="O213" s="191">
        <f t="shared" si="67"/>
        <v>0</v>
      </c>
      <c r="P213" s="191">
        <f t="shared" si="68"/>
        <v>0</v>
      </c>
      <c r="Q213" s="191">
        <f t="shared" si="69"/>
        <v>0</v>
      </c>
      <c r="R213" s="191">
        <f t="shared" si="70"/>
        <v>0</v>
      </c>
      <c r="S213" s="192"/>
      <c r="Z213" s="193"/>
      <c r="AA213" s="191" t="str">
        <f t="shared" si="62"/>
        <v/>
      </c>
      <c r="AB213" s="191" t="str">
        <f t="shared" si="71"/>
        <v/>
      </c>
      <c r="AC213" s="191" t="str" cm="1">
        <f t="array" ref="AC213">IF(F213&lt;&gt;"", IF(E213&gt;F213, "| Velden '"&amp;$AC$4&amp;ROW()&amp;"' en '"&amp;$AD$4&amp;ROW()&amp;"': De datum uit dienst mag niet voor de datum in dienst vallen.", ""), IF(E213&gt;Datum_werkingsjaar_einde, "| Veld '"&amp;$AC$4&amp;ROW()&amp;"': De datum in dienst mag niet na 31/12/"&amp;Datum_werkingsjaar&amp;" vallen.  ", ""))</f>
        <v/>
      </c>
      <c r="AD213" s="191" t="str" cm="1">
        <f t="array" ref="AD213">IF(E213&gt;F213, IF(F213&lt;&gt;"", "  ", ""), IF(F213&lt;&gt;"", IF(F213&lt;Datum_werkingsjaar_begin, "| Veld '"&amp;$AD$4&amp;ROW()&amp;"': De datum uit dienst mag niet vóór 1/01/"&amp;Datum_werkingsjaar&amp;" vallen.  ", ""), ""))</f>
        <v/>
      </c>
      <c r="AE213" s="191" t="str">
        <f t="shared" si="72"/>
        <v/>
      </c>
      <c r="AF213" s="191" t="str">
        <f t="shared" si="73"/>
        <v/>
      </c>
      <c r="AG213" s="191" t="str">
        <f t="shared" si="74"/>
        <v/>
      </c>
      <c r="AH213" s="194" t="str">
        <f t="shared" si="75"/>
        <v/>
      </c>
      <c r="AI213" s="191" t="str">
        <f>IF(K213&lt;&gt;1, IF(SUM(K213:$K$504)&lt;&gt;0, "| Laat geen witruimte tussen ingevulde rijen.", ""), "")</f>
        <v/>
      </c>
      <c r="AJ213" s="194" t="str">
        <f t="shared" si="76"/>
        <v/>
      </c>
      <c r="AL213" s="76" t="str">
        <f t="shared" si="77"/>
        <v/>
      </c>
    </row>
    <row r="214" spans="1:38" s="191" customFormat="1" ht="14.65" customHeight="1" x14ac:dyDescent="0.25">
      <c r="A214" s="149" t="str">
        <f t="shared" si="60"/>
        <v/>
      </c>
      <c r="B214" s="188" t="str">
        <f t="shared" si="61"/>
        <v/>
      </c>
      <c r="C214" s="214"/>
      <c r="D214" s="201"/>
      <c r="E214" s="200"/>
      <c r="F214" s="200"/>
      <c r="G214" s="201"/>
      <c r="H214" s="201"/>
      <c r="I214" s="189"/>
      <c r="J214" s="190" t="s">
        <v>84</v>
      </c>
      <c r="K214" s="191">
        <f t="shared" si="63"/>
        <v>0</v>
      </c>
      <c r="L214" s="192">
        <f t="shared" si="64"/>
        <v>0</v>
      </c>
      <c r="M214" s="191">
        <f t="shared" si="65"/>
        <v>0</v>
      </c>
      <c r="N214" s="191">
        <f t="shared" si="66"/>
        <v>0</v>
      </c>
      <c r="O214" s="191">
        <f t="shared" si="67"/>
        <v>0</v>
      </c>
      <c r="P214" s="191">
        <f t="shared" si="68"/>
        <v>0</v>
      </c>
      <c r="Q214" s="191">
        <f t="shared" si="69"/>
        <v>0</v>
      </c>
      <c r="R214" s="191">
        <f t="shared" si="70"/>
        <v>0</v>
      </c>
      <c r="S214" s="192"/>
      <c r="Z214" s="193"/>
      <c r="AA214" s="191" t="str">
        <f t="shared" si="62"/>
        <v/>
      </c>
      <c r="AB214" s="191" t="str">
        <f t="shared" si="71"/>
        <v/>
      </c>
      <c r="AC214" s="191" t="str" cm="1">
        <f t="array" ref="AC214">IF(F214&lt;&gt;"", IF(E214&gt;F214, "| Velden '"&amp;$AC$4&amp;ROW()&amp;"' en '"&amp;$AD$4&amp;ROW()&amp;"': De datum uit dienst mag niet voor de datum in dienst vallen.", ""), IF(E214&gt;Datum_werkingsjaar_einde, "| Veld '"&amp;$AC$4&amp;ROW()&amp;"': De datum in dienst mag niet na 31/12/"&amp;Datum_werkingsjaar&amp;" vallen.  ", ""))</f>
        <v/>
      </c>
      <c r="AD214" s="191" t="str" cm="1">
        <f t="array" ref="AD214">IF(E214&gt;F214, IF(F214&lt;&gt;"", "  ", ""), IF(F214&lt;&gt;"", IF(F214&lt;Datum_werkingsjaar_begin, "| Veld '"&amp;$AD$4&amp;ROW()&amp;"': De datum uit dienst mag niet vóór 1/01/"&amp;Datum_werkingsjaar&amp;" vallen.  ", ""), ""))</f>
        <v/>
      </c>
      <c r="AE214" s="191" t="str">
        <f t="shared" si="72"/>
        <v/>
      </c>
      <c r="AF214" s="191" t="str">
        <f t="shared" si="73"/>
        <v/>
      </c>
      <c r="AG214" s="191" t="str">
        <f t="shared" si="74"/>
        <v/>
      </c>
      <c r="AH214" s="194" t="str">
        <f t="shared" si="75"/>
        <v/>
      </c>
      <c r="AI214" s="191" t="str">
        <f>IF(K214&lt;&gt;1, IF(SUM(K214:$K$504)&lt;&gt;0, "| Laat geen witruimte tussen ingevulde rijen.", ""), "")</f>
        <v/>
      </c>
      <c r="AJ214" s="194" t="str">
        <f t="shared" si="76"/>
        <v/>
      </c>
      <c r="AL214" s="76" t="str">
        <f t="shared" si="77"/>
        <v/>
      </c>
    </row>
    <row r="215" spans="1:38" s="191" customFormat="1" ht="14.65" customHeight="1" x14ac:dyDescent="0.25">
      <c r="A215" s="149" t="str">
        <f t="shared" si="60"/>
        <v/>
      </c>
      <c r="B215" s="188" t="str">
        <f t="shared" si="61"/>
        <v/>
      </c>
      <c r="C215" s="214"/>
      <c r="D215" s="201"/>
      <c r="E215" s="200"/>
      <c r="F215" s="200"/>
      <c r="G215" s="201"/>
      <c r="H215" s="201"/>
      <c r="I215" s="189"/>
      <c r="J215" s="190" t="s">
        <v>84</v>
      </c>
      <c r="K215" s="191">
        <f t="shared" si="63"/>
        <v>0</v>
      </c>
      <c r="L215" s="192">
        <f t="shared" si="64"/>
        <v>0</v>
      </c>
      <c r="M215" s="191">
        <f t="shared" si="65"/>
        <v>0</v>
      </c>
      <c r="N215" s="191">
        <f t="shared" si="66"/>
        <v>0</v>
      </c>
      <c r="O215" s="191">
        <f t="shared" si="67"/>
        <v>0</v>
      </c>
      <c r="P215" s="191">
        <f t="shared" si="68"/>
        <v>0</v>
      </c>
      <c r="Q215" s="191">
        <f t="shared" si="69"/>
        <v>0</v>
      </c>
      <c r="R215" s="191">
        <f t="shared" si="70"/>
        <v>0</v>
      </c>
      <c r="S215" s="192"/>
      <c r="Z215" s="193"/>
      <c r="AA215" s="191" t="str">
        <f t="shared" si="62"/>
        <v/>
      </c>
      <c r="AB215" s="191" t="str">
        <f t="shared" si="71"/>
        <v/>
      </c>
      <c r="AC215" s="191" t="str" cm="1">
        <f t="array" ref="AC215">IF(F215&lt;&gt;"", IF(E215&gt;F215, "| Velden '"&amp;$AC$4&amp;ROW()&amp;"' en '"&amp;$AD$4&amp;ROW()&amp;"': De datum uit dienst mag niet voor de datum in dienst vallen.", ""), IF(E215&gt;Datum_werkingsjaar_einde, "| Veld '"&amp;$AC$4&amp;ROW()&amp;"': De datum in dienst mag niet na 31/12/"&amp;Datum_werkingsjaar&amp;" vallen.  ", ""))</f>
        <v/>
      </c>
      <c r="AD215" s="191" t="str" cm="1">
        <f t="array" ref="AD215">IF(E215&gt;F215, IF(F215&lt;&gt;"", "  ", ""), IF(F215&lt;&gt;"", IF(F215&lt;Datum_werkingsjaar_begin, "| Veld '"&amp;$AD$4&amp;ROW()&amp;"': De datum uit dienst mag niet vóór 1/01/"&amp;Datum_werkingsjaar&amp;" vallen.  ", ""), ""))</f>
        <v/>
      </c>
      <c r="AE215" s="191" t="str">
        <f t="shared" si="72"/>
        <v/>
      </c>
      <c r="AF215" s="191" t="str">
        <f t="shared" si="73"/>
        <v/>
      </c>
      <c r="AG215" s="191" t="str">
        <f t="shared" si="74"/>
        <v/>
      </c>
      <c r="AH215" s="194" t="str">
        <f t="shared" si="75"/>
        <v/>
      </c>
      <c r="AI215" s="191" t="str">
        <f>IF(K215&lt;&gt;1, IF(SUM(K215:$K$504)&lt;&gt;0, "| Laat geen witruimte tussen ingevulde rijen.", ""), "")</f>
        <v/>
      </c>
      <c r="AJ215" s="194" t="str">
        <f t="shared" si="76"/>
        <v/>
      </c>
      <c r="AL215" s="76" t="str">
        <f t="shared" si="77"/>
        <v/>
      </c>
    </row>
    <row r="216" spans="1:38" s="191" customFormat="1" ht="14.65" customHeight="1" x14ac:dyDescent="0.25">
      <c r="A216" s="149" t="str">
        <f t="shared" si="60"/>
        <v/>
      </c>
      <c r="B216" s="188" t="str">
        <f t="shared" si="61"/>
        <v/>
      </c>
      <c r="C216" s="214"/>
      <c r="D216" s="201"/>
      <c r="E216" s="200"/>
      <c r="F216" s="200"/>
      <c r="G216" s="201"/>
      <c r="H216" s="201"/>
      <c r="I216" s="189"/>
      <c r="J216" s="190" t="s">
        <v>84</v>
      </c>
      <c r="K216" s="191">
        <f t="shared" si="63"/>
        <v>0</v>
      </c>
      <c r="L216" s="192">
        <f t="shared" si="64"/>
        <v>0</v>
      </c>
      <c r="M216" s="191">
        <f t="shared" si="65"/>
        <v>0</v>
      </c>
      <c r="N216" s="191">
        <f t="shared" si="66"/>
        <v>0</v>
      </c>
      <c r="O216" s="191">
        <f t="shared" si="67"/>
        <v>0</v>
      </c>
      <c r="P216" s="191">
        <f t="shared" si="68"/>
        <v>0</v>
      </c>
      <c r="Q216" s="191">
        <f t="shared" si="69"/>
        <v>0</v>
      </c>
      <c r="R216" s="191">
        <f t="shared" si="70"/>
        <v>0</v>
      </c>
      <c r="S216" s="192"/>
      <c r="Z216" s="193"/>
      <c r="AA216" s="191" t="str">
        <f t="shared" si="62"/>
        <v/>
      </c>
      <c r="AB216" s="191" t="str">
        <f t="shared" si="71"/>
        <v/>
      </c>
      <c r="AC216" s="191" t="str" cm="1">
        <f t="array" ref="AC216">IF(F216&lt;&gt;"", IF(E216&gt;F216, "| Velden '"&amp;$AC$4&amp;ROW()&amp;"' en '"&amp;$AD$4&amp;ROW()&amp;"': De datum uit dienst mag niet voor de datum in dienst vallen.", ""), IF(E216&gt;Datum_werkingsjaar_einde, "| Veld '"&amp;$AC$4&amp;ROW()&amp;"': De datum in dienst mag niet na 31/12/"&amp;Datum_werkingsjaar&amp;" vallen.  ", ""))</f>
        <v/>
      </c>
      <c r="AD216" s="191" t="str" cm="1">
        <f t="array" ref="AD216">IF(E216&gt;F216, IF(F216&lt;&gt;"", "  ", ""), IF(F216&lt;&gt;"", IF(F216&lt;Datum_werkingsjaar_begin, "| Veld '"&amp;$AD$4&amp;ROW()&amp;"': De datum uit dienst mag niet vóór 1/01/"&amp;Datum_werkingsjaar&amp;" vallen.  ", ""), ""))</f>
        <v/>
      </c>
      <c r="AE216" s="191" t="str">
        <f t="shared" si="72"/>
        <v/>
      </c>
      <c r="AF216" s="191" t="str">
        <f t="shared" si="73"/>
        <v/>
      </c>
      <c r="AG216" s="191" t="str">
        <f t="shared" si="74"/>
        <v/>
      </c>
      <c r="AH216" s="194" t="str">
        <f t="shared" si="75"/>
        <v/>
      </c>
      <c r="AI216" s="191" t="str">
        <f>IF(K216&lt;&gt;1, IF(SUM(K216:$K$504)&lt;&gt;0, "| Laat geen witruimte tussen ingevulde rijen.", ""), "")</f>
        <v/>
      </c>
      <c r="AJ216" s="194" t="str">
        <f t="shared" si="76"/>
        <v/>
      </c>
      <c r="AL216" s="76" t="str">
        <f t="shared" si="77"/>
        <v/>
      </c>
    </row>
    <row r="217" spans="1:38" s="191" customFormat="1" ht="14.65" customHeight="1" x14ac:dyDescent="0.25">
      <c r="A217" s="149" t="str">
        <f t="shared" si="60"/>
        <v/>
      </c>
      <c r="B217" s="188" t="str">
        <f t="shared" si="61"/>
        <v/>
      </c>
      <c r="C217" s="214"/>
      <c r="D217" s="201"/>
      <c r="E217" s="200"/>
      <c r="F217" s="200"/>
      <c r="G217" s="201"/>
      <c r="H217" s="201"/>
      <c r="I217" s="189"/>
      <c r="J217" s="190" t="s">
        <v>84</v>
      </c>
      <c r="K217" s="191">
        <f t="shared" si="63"/>
        <v>0</v>
      </c>
      <c r="L217" s="192">
        <f t="shared" si="64"/>
        <v>0</v>
      </c>
      <c r="M217" s="191">
        <f t="shared" si="65"/>
        <v>0</v>
      </c>
      <c r="N217" s="191">
        <f t="shared" si="66"/>
        <v>0</v>
      </c>
      <c r="O217" s="191">
        <f t="shared" si="67"/>
        <v>0</v>
      </c>
      <c r="P217" s="191">
        <f t="shared" si="68"/>
        <v>0</v>
      </c>
      <c r="Q217" s="191">
        <f t="shared" si="69"/>
        <v>0</v>
      </c>
      <c r="R217" s="191">
        <f t="shared" si="70"/>
        <v>0</v>
      </c>
      <c r="S217" s="192"/>
      <c r="Z217" s="193"/>
      <c r="AA217" s="191" t="str">
        <f t="shared" si="62"/>
        <v/>
      </c>
      <c r="AB217" s="191" t="str">
        <f t="shared" si="71"/>
        <v/>
      </c>
      <c r="AC217" s="191" t="str" cm="1">
        <f t="array" ref="AC217">IF(F217&lt;&gt;"", IF(E217&gt;F217, "| Velden '"&amp;$AC$4&amp;ROW()&amp;"' en '"&amp;$AD$4&amp;ROW()&amp;"': De datum uit dienst mag niet voor de datum in dienst vallen.", ""), IF(E217&gt;Datum_werkingsjaar_einde, "| Veld '"&amp;$AC$4&amp;ROW()&amp;"': De datum in dienst mag niet na 31/12/"&amp;Datum_werkingsjaar&amp;" vallen.  ", ""))</f>
        <v/>
      </c>
      <c r="AD217" s="191" t="str" cm="1">
        <f t="array" ref="AD217">IF(E217&gt;F217, IF(F217&lt;&gt;"", "  ", ""), IF(F217&lt;&gt;"", IF(F217&lt;Datum_werkingsjaar_begin, "| Veld '"&amp;$AD$4&amp;ROW()&amp;"': De datum uit dienst mag niet vóór 1/01/"&amp;Datum_werkingsjaar&amp;" vallen.  ", ""), ""))</f>
        <v/>
      </c>
      <c r="AE217" s="191" t="str">
        <f t="shared" si="72"/>
        <v/>
      </c>
      <c r="AF217" s="191" t="str">
        <f t="shared" si="73"/>
        <v/>
      </c>
      <c r="AG217" s="191" t="str">
        <f t="shared" si="74"/>
        <v/>
      </c>
      <c r="AH217" s="194" t="str">
        <f t="shared" si="75"/>
        <v/>
      </c>
      <c r="AI217" s="191" t="str">
        <f>IF(K217&lt;&gt;1, IF(SUM(K217:$K$504)&lt;&gt;0, "| Laat geen witruimte tussen ingevulde rijen.", ""), "")</f>
        <v/>
      </c>
      <c r="AJ217" s="194" t="str">
        <f t="shared" si="76"/>
        <v/>
      </c>
      <c r="AL217" s="76" t="str">
        <f t="shared" si="77"/>
        <v/>
      </c>
    </row>
    <row r="218" spans="1:38" s="191" customFormat="1" ht="14.65" customHeight="1" x14ac:dyDescent="0.25">
      <c r="A218" s="149" t="str">
        <f t="shared" si="60"/>
        <v/>
      </c>
      <c r="B218" s="188" t="str">
        <f t="shared" si="61"/>
        <v/>
      </c>
      <c r="C218" s="214"/>
      <c r="D218" s="201"/>
      <c r="E218" s="200"/>
      <c r="F218" s="200"/>
      <c r="G218" s="201"/>
      <c r="H218" s="201"/>
      <c r="I218" s="189"/>
      <c r="J218" s="190" t="s">
        <v>84</v>
      </c>
      <c r="K218" s="191">
        <f t="shared" si="63"/>
        <v>0</v>
      </c>
      <c r="L218" s="192">
        <f t="shared" si="64"/>
        <v>0</v>
      </c>
      <c r="M218" s="191">
        <f t="shared" si="65"/>
        <v>0</v>
      </c>
      <c r="N218" s="191">
        <f t="shared" si="66"/>
        <v>0</v>
      </c>
      <c r="O218" s="191">
        <f t="shared" si="67"/>
        <v>0</v>
      </c>
      <c r="P218" s="191">
        <f t="shared" si="68"/>
        <v>0</v>
      </c>
      <c r="Q218" s="191">
        <f t="shared" si="69"/>
        <v>0</v>
      </c>
      <c r="R218" s="191">
        <f t="shared" si="70"/>
        <v>0</v>
      </c>
      <c r="S218" s="192"/>
      <c r="Z218" s="193"/>
      <c r="AA218" s="191" t="str">
        <f t="shared" si="62"/>
        <v/>
      </c>
      <c r="AB218" s="191" t="str">
        <f t="shared" si="71"/>
        <v/>
      </c>
      <c r="AC218" s="191" t="str" cm="1">
        <f t="array" ref="AC218">IF(F218&lt;&gt;"", IF(E218&gt;F218, "| Velden '"&amp;$AC$4&amp;ROW()&amp;"' en '"&amp;$AD$4&amp;ROW()&amp;"': De datum uit dienst mag niet voor de datum in dienst vallen.", ""), IF(E218&gt;Datum_werkingsjaar_einde, "| Veld '"&amp;$AC$4&amp;ROW()&amp;"': De datum in dienst mag niet na 31/12/"&amp;Datum_werkingsjaar&amp;" vallen.  ", ""))</f>
        <v/>
      </c>
      <c r="AD218" s="191" t="str" cm="1">
        <f t="array" ref="AD218">IF(E218&gt;F218, IF(F218&lt;&gt;"", "  ", ""), IF(F218&lt;&gt;"", IF(F218&lt;Datum_werkingsjaar_begin, "| Veld '"&amp;$AD$4&amp;ROW()&amp;"': De datum uit dienst mag niet vóór 1/01/"&amp;Datum_werkingsjaar&amp;" vallen.  ", ""), ""))</f>
        <v/>
      </c>
      <c r="AE218" s="191" t="str">
        <f t="shared" si="72"/>
        <v/>
      </c>
      <c r="AF218" s="191" t="str">
        <f t="shared" si="73"/>
        <v/>
      </c>
      <c r="AG218" s="191" t="str">
        <f t="shared" si="74"/>
        <v/>
      </c>
      <c r="AH218" s="194" t="str">
        <f t="shared" si="75"/>
        <v/>
      </c>
      <c r="AI218" s="191" t="str">
        <f>IF(K218&lt;&gt;1, IF(SUM(K218:$K$504)&lt;&gt;0, "| Laat geen witruimte tussen ingevulde rijen.", ""), "")</f>
        <v/>
      </c>
      <c r="AJ218" s="194" t="str">
        <f t="shared" si="76"/>
        <v/>
      </c>
      <c r="AL218" s="76" t="str">
        <f t="shared" si="77"/>
        <v/>
      </c>
    </row>
    <row r="219" spans="1:38" s="191" customFormat="1" ht="14.65" customHeight="1" x14ac:dyDescent="0.25">
      <c r="A219" s="149" t="str">
        <f t="shared" si="60"/>
        <v/>
      </c>
      <c r="B219" s="188" t="str">
        <f t="shared" si="61"/>
        <v/>
      </c>
      <c r="C219" s="214"/>
      <c r="D219" s="201"/>
      <c r="E219" s="200"/>
      <c r="F219" s="200"/>
      <c r="G219" s="201"/>
      <c r="H219" s="201"/>
      <c r="I219" s="189"/>
      <c r="J219" s="190" t="s">
        <v>84</v>
      </c>
      <c r="K219" s="191">
        <f t="shared" si="63"/>
        <v>0</v>
      </c>
      <c r="L219" s="192">
        <f t="shared" si="64"/>
        <v>0</v>
      </c>
      <c r="M219" s="191">
        <f t="shared" si="65"/>
        <v>0</v>
      </c>
      <c r="N219" s="191">
        <f t="shared" si="66"/>
        <v>0</v>
      </c>
      <c r="O219" s="191">
        <f t="shared" si="67"/>
        <v>0</v>
      </c>
      <c r="P219" s="191">
        <f t="shared" si="68"/>
        <v>0</v>
      </c>
      <c r="Q219" s="191">
        <f t="shared" si="69"/>
        <v>0</v>
      </c>
      <c r="R219" s="191">
        <f t="shared" si="70"/>
        <v>0</v>
      </c>
      <c r="S219" s="192"/>
      <c r="Z219" s="193"/>
      <c r="AA219" s="191" t="str">
        <f t="shared" si="62"/>
        <v/>
      </c>
      <c r="AB219" s="191" t="str">
        <f t="shared" si="71"/>
        <v/>
      </c>
      <c r="AC219" s="191" t="str" cm="1">
        <f t="array" ref="AC219">IF(F219&lt;&gt;"", IF(E219&gt;F219, "| Velden '"&amp;$AC$4&amp;ROW()&amp;"' en '"&amp;$AD$4&amp;ROW()&amp;"': De datum uit dienst mag niet voor de datum in dienst vallen.", ""), IF(E219&gt;Datum_werkingsjaar_einde, "| Veld '"&amp;$AC$4&amp;ROW()&amp;"': De datum in dienst mag niet na 31/12/"&amp;Datum_werkingsjaar&amp;" vallen.  ", ""))</f>
        <v/>
      </c>
      <c r="AD219" s="191" t="str" cm="1">
        <f t="array" ref="AD219">IF(E219&gt;F219, IF(F219&lt;&gt;"", "  ", ""), IF(F219&lt;&gt;"", IF(F219&lt;Datum_werkingsjaar_begin, "| Veld '"&amp;$AD$4&amp;ROW()&amp;"': De datum uit dienst mag niet vóór 1/01/"&amp;Datum_werkingsjaar&amp;" vallen.  ", ""), ""))</f>
        <v/>
      </c>
      <c r="AE219" s="191" t="str">
        <f t="shared" si="72"/>
        <v/>
      </c>
      <c r="AF219" s="191" t="str">
        <f t="shared" si="73"/>
        <v/>
      </c>
      <c r="AG219" s="191" t="str">
        <f t="shared" si="74"/>
        <v/>
      </c>
      <c r="AH219" s="194" t="str">
        <f t="shared" si="75"/>
        <v/>
      </c>
      <c r="AI219" s="191" t="str">
        <f>IF(K219&lt;&gt;1, IF(SUM(K219:$K$504)&lt;&gt;0, "| Laat geen witruimte tussen ingevulde rijen.", ""), "")</f>
        <v/>
      </c>
      <c r="AJ219" s="194" t="str">
        <f t="shared" si="76"/>
        <v/>
      </c>
      <c r="AL219" s="76" t="str">
        <f t="shared" si="77"/>
        <v/>
      </c>
    </row>
    <row r="220" spans="1:38" s="191" customFormat="1" ht="14.65" customHeight="1" x14ac:dyDescent="0.25">
      <c r="A220" s="149" t="str">
        <f t="shared" si="60"/>
        <v/>
      </c>
      <c r="B220" s="188" t="str">
        <f t="shared" si="61"/>
        <v/>
      </c>
      <c r="C220" s="214"/>
      <c r="D220" s="201"/>
      <c r="E220" s="200"/>
      <c r="F220" s="200"/>
      <c r="G220" s="201"/>
      <c r="H220" s="201"/>
      <c r="I220" s="189"/>
      <c r="J220" s="190" t="s">
        <v>84</v>
      </c>
      <c r="K220" s="191">
        <f t="shared" si="63"/>
        <v>0</v>
      </c>
      <c r="L220" s="192">
        <f t="shared" si="64"/>
        <v>0</v>
      </c>
      <c r="M220" s="191">
        <f t="shared" si="65"/>
        <v>0</v>
      </c>
      <c r="N220" s="191">
        <f t="shared" si="66"/>
        <v>0</v>
      </c>
      <c r="O220" s="191">
        <f t="shared" si="67"/>
        <v>0</v>
      </c>
      <c r="P220" s="191">
        <f t="shared" si="68"/>
        <v>0</v>
      </c>
      <c r="Q220" s="191">
        <f t="shared" si="69"/>
        <v>0</v>
      </c>
      <c r="R220" s="191">
        <f t="shared" si="70"/>
        <v>0</v>
      </c>
      <c r="S220" s="192"/>
      <c r="Z220" s="193"/>
      <c r="AA220" s="191" t="str">
        <f t="shared" si="62"/>
        <v/>
      </c>
      <c r="AB220" s="191" t="str">
        <f t="shared" si="71"/>
        <v/>
      </c>
      <c r="AC220" s="191" t="str" cm="1">
        <f t="array" ref="AC220">IF(F220&lt;&gt;"", IF(E220&gt;F220, "| Velden '"&amp;$AC$4&amp;ROW()&amp;"' en '"&amp;$AD$4&amp;ROW()&amp;"': De datum uit dienst mag niet voor de datum in dienst vallen.", ""), IF(E220&gt;Datum_werkingsjaar_einde, "| Veld '"&amp;$AC$4&amp;ROW()&amp;"': De datum in dienst mag niet na 31/12/"&amp;Datum_werkingsjaar&amp;" vallen.  ", ""))</f>
        <v/>
      </c>
      <c r="AD220" s="191" t="str" cm="1">
        <f t="array" ref="AD220">IF(E220&gt;F220, IF(F220&lt;&gt;"", "  ", ""), IF(F220&lt;&gt;"", IF(F220&lt;Datum_werkingsjaar_begin, "| Veld '"&amp;$AD$4&amp;ROW()&amp;"': De datum uit dienst mag niet vóór 1/01/"&amp;Datum_werkingsjaar&amp;" vallen.  ", ""), ""))</f>
        <v/>
      </c>
      <c r="AE220" s="191" t="str">
        <f t="shared" si="72"/>
        <v/>
      </c>
      <c r="AF220" s="191" t="str">
        <f t="shared" si="73"/>
        <v/>
      </c>
      <c r="AG220" s="191" t="str">
        <f t="shared" si="74"/>
        <v/>
      </c>
      <c r="AH220" s="194" t="str">
        <f t="shared" si="75"/>
        <v/>
      </c>
      <c r="AI220" s="191" t="str">
        <f>IF(K220&lt;&gt;1, IF(SUM(K220:$K$504)&lt;&gt;0, "| Laat geen witruimte tussen ingevulde rijen.", ""), "")</f>
        <v/>
      </c>
      <c r="AJ220" s="194" t="str">
        <f t="shared" si="76"/>
        <v/>
      </c>
      <c r="AL220" s="76" t="str">
        <f t="shared" si="77"/>
        <v/>
      </c>
    </row>
    <row r="221" spans="1:38" s="191" customFormat="1" ht="14.65" customHeight="1" x14ac:dyDescent="0.25">
      <c r="A221" s="149" t="str">
        <f t="shared" si="60"/>
        <v/>
      </c>
      <c r="B221" s="188" t="str">
        <f t="shared" si="61"/>
        <v/>
      </c>
      <c r="C221" s="214"/>
      <c r="D221" s="201"/>
      <c r="E221" s="200"/>
      <c r="F221" s="200"/>
      <c r="G221" s="201"/>
      <c r="H221" s="201"/>
      <c r="I221" s="189"/>
      <c r="J221" s="190" t="s">
        <v>84</v>
      </c>
      <c r="K221" s="191">
        <f t="shared" si="63"/>
        <v>0</v>
      </c>
      <c r="L221" s="192">
        <f t="shared" si="64"/>
        <v>0</v>
      </c>
      <c r="M221" s="191">
        <f t="shared" si="65"/>
        <v>0</v>
      </c>
      <c r="N221" s="191">
        <f t="shared" si="66"/>
        <v>0</v>
      </c>
      <c r="O221" s="191">
        <f t="shared" si="67"/>
        <v>0</v>
      </c>
      <c r="P221" s="191">
        <f t="shared" si="68"/>
        <v>0</v>
      </c>
      <c r="Q221" s="191">
        <f t="shared" si="69"/>
        <v>0</v>
      </c>
      <c r="R221" s="191">
        <f t="shared" si="70"/>
        <v>0</v>
      </c>
      <c r="S221" s="192"/>
      <c r="Z221" s="193"/>
      <c r="AA221" s="191" t="str">
        <f t="shared" si="62"/>
        <v/>
      </c>
      <c r="AB221" s="191" t="str">
        <f t="shared" si="71"/>
        <v/>
      </c>
      <c r="AC221" s="191" t="str" cm="1">
        <f t="array" ref="AC221">IF(F221&lt;&gt;"", IF(E221&gt;F221, "| Velden '"&amp;$AC$4&amp;ROW()&amp;"' en '"&amp;$AD$4&amp;ROW()&amp;"': De datum uit dienst mag niet voor de datum in dienst vallen.", ""), IF(E221&gt;Datum_werkingsjaar_einde, "| Veld '"&amp;$AC$4&amp;ROW()&amp;"': De datum in dienst mag niet na 31/12/"&amp;Datum_werkingsjaar&amp;" vallen.  ", ""))</f>
        <v/>
      </c>
      <c r="AD221" s="191" t="str" cm="1">
        <f t="array" ref="AD221">IF(E221&gt;F221, IF(F221&lt;&gt;"", "  ", ""), IF(F221&lt;&gt;"", IF(F221&lt;Datum_werkingsjaar_begin, "| Veld '"&amp;$AD$4&amp;ROW()&amp;"': De datum uit dienst mag niet vóór 1/01/"&amp;Datum_werkingsjaar&amp;" vallen.  ", ""), ""))</f>
        <v/>
      </c>
      <c r="AE221" s="191" t="str">
        <f t="shared" si="72"/>
        <v/>
      </c>
      <c r="AF221" s="191" t="str">
        <f t="shared" si="73"/>
        <v/>
      </c>
      <c r="AG221" s="191" t="str">
        <f t="shared" si="74"/>
        <v/>
      </c>
      <c r="AH221" s="194" t="str">
        <f t="shared" si="75"/>
        <v/>
      </c>
      <c r="AI221" s="191" t="str">
        <f>IF(K221&lt;&gt;1, IF(SUM(K221:$K$504)&lt;&gt;0, "| Laat geen witruimte tussen ingevulde rijen.", ""), "")</f>
        <v/>
      </c>
      <c r="AJ221" s="194" t="str">
        <f t="shared" si="76"/>
        <v/>
      </c>
      <c r="AL221" s="76" t="str">
        <f t="shared" si="77"/>
        <v/>
      </c>
    </row>
    <row r="222" spans="1:38" s="191" customFormat="1" ht="14.65" customHeight="1" x14ac:dyDescent="0.25">
      <c r="A222" s="149" t="str">
        <f t="shared" si="60"/>
        <v/>
      </c>
      <c r="B222" s="188" t="str">
        <f t="shared" si="61"/>
        <v/>
      </c>
      <c r="C222" s="214"/>
      <c r="D222" s="201"/>
      <c r="E222" s="200"/>
      <c r="F222" s="200"/>
      <c r="G222" s="201"/>
      <c r="H222" s="201"/>
      <c r="I222" s="189"/>
      <c r="J222" s="190" t="s">
        <v>84</v>
      </c>
      <c r="K222" s="191">
        <f t="shared" si="63"/>
        <v>0</v>
      </c>
      <c r="L222" s="192">
        <f t="shared" si="64"/>
        <v>0</v>
      </c>
      <c r="M222" s="191">
        <f t="shared" si="65"/>
        <v>0</v>
      </c>
      <c r="N222" s="191">
        <f t="shared" si="66"/>
        <v>0</v>
      </c>
      <c r="O222" s="191">
        <f t="shared" si="67"/>
        <v>0</v>
      </c>
      <c r="P222" s="191">
        <f t="shared" si="68"/>
        <v>0</v>
      </c>
      <c r="Q222" s="191">
        <f t="shared" si="69"/>
        <v>0</v>
      </c>
      <c r="R222" s="191">
        <f t="shared" si="70"/>
        <v>0</v>
      </c>
      <c r="S222" s="192"/>
      <c r="Z222" s="193"/>
      <c r="AA222" s="191" t="str">
        <f t="shared" si="62"/>
        <v/>
      </c>
      <c r="AB222" s="191" t="str">
        <f t="shared" si="71"/>
        <v/>
      </c>
      <c r="AC222" s="191" t="str" cm="1">
        <f t="array" ref="AC222">IF(F222&lt;&gt;"", IF(E222&gt;F222, "| Velden '"&amp;$AC$4&amp;ROW()&amp;"' en '"&amp;$AD$4&amp;ROW()&amp;"': De datum uit dienst mag niet voor de datum in dienst vallen.", ""), IF(E222&gt;Datum_werkingsjaar_einde, "| Veld '"&amp;$AC$4&amp;ROW()&amp;"': De datum in dienst mag niet na 31/12/"&amp;Datum_werkingsjaar&amp;" vallen.  ", ""))</f>
        <v/>
      </c>
      <c r="AD222" s="191" t="str" cm="1">
        <f t="array" ref="AD222">IF(E222&gt;F222, IF(F222&lt;&gt;"", "  ", ""), IF(F222&lt;&gt;"", IF(F222&lt;Datum_werkingsjaar_begin, "| Veld '"&amp;$AD$4&amp;ROW()&amp;"': De datum uit dienst mag niet vóór 1/01/"&amp;Datum_werkingsjaar&amp;" vallen.  ", ""), ""))</f>
        <v/>
      </c>
      <c r="AE222" s="191" t="str">
        <f t="shared" si="72"/>
        <v/>
      </c>
      <c r="AF222" s="191" t="str">
        <f t="shared" si="73"/>
        <v/>
      </c>
      <c r="AG222" s="191" t="str">
        <f t="shared" si="74"/>
        <v/>
      </c>
      <c r="AH222" s="194" t="str">
        <f t="shared" si="75"/>
        <v/>
      </c>
      <c r="AI222" s="191" t="str">
        <f>IF(K222&lt;&gt;1, IF(SUM(K222:$K$504)&lt;&gt;0, "| Laat geen witruimte tussen ingevulde rijen.", ""), "")</f>
        <v/>
      </c>
      <c r="AJ222" s="194" t="str">
        <f t="shared" si="76"/>
        <v/>
      </c>
      <c r="AL222" s="76" t="str">
        <f t="shared" si="77"/>
        <v/>
      </c>
    </row>
    <row r="223" spans="1:38" s="191" customFormat="1" ht="14.65" customHeight="1" x14ac:dyDescent="0.25">
      <c r="A223" s="149" t="str">
        <f t="shared" si="60"/>
        <v/>
      </c>
      <c r="B223" s="188" t="str">
        <f t="shared" si="61"/>
        <v/>
      </c>
      <c r="C223" s="214"/>
      <c r="D223" s="201"/>
      <c r="E223" s="200"/>
      <c r="F223" s="200"/>
      <c r="G223" s="201"/>
      <c r="H223" s="201"/>
      <c r="I223" s="189"/>
      <c r="J223" s="190" t="s">
        <v>84</v>
      </c>
      <c r="K223" s="191">
        <f t="shared" si="63"/>
        <v>0</v>
      </c>
      <c r="L223" s="192">
        <f t="shared" si="64"/>
        <v>0</v>
      </c>
      <c r="M223" s="191">
        <f t="shared" si="65"/>
        <v>0</v>
      </c>
      <c r="N223" s="191">
        <f t="shared" si="66"/>
        <v>0</v>
      </c>
      <c r="O223" s="191">
        <f t="shared" si="67"/>
        <v>0</v>
      </c>
      <c r="P223" s="191">
        <f t="shared" si="68"/>
        <v>0</v>
      </c>
      <c r="Q223" s="191">
        <f t="shared" si="69"/>
        <v>0</v>
      </c>
      <c r="R223" s="191">
        <f t="shared" si="70"/>
        <v>0</v>
      </c>
      <c r="S223" s="192"/>
      <c r="Z223" s="193"/>
      <c r="AA223" s="191" t="str">
        <f t="shared" si="62"/>
        <v/>
      </c>
      <c r="AB223" s="191" t="str">
        <f t="shared" si="71"/>
        <v/>
      </c>
      <c r="AC223" s="191" t="str" cm="1">
        <f t="array" ref="AC223">IF(F223&lt;&gt;"", IF(E223&gt;F223, "| Velden '"&amp;$AC$4&amp;ROW()&amp;"' en '"&amp;$AD$4&amp;ROW()&amp;"': De datum uit dienst mag niet voor de datum in dienst vallen.", ""), IF(E223&gt;Datum_werkingsjaar_einde, "| Veld '"&amp;$AC$4&amp;ROW()&amp;"': De datum in dienst mag niet na 31/12/"&amp;Datum_werkingsjaar&amp;" vallen.  ", ""))</f>
        <v/>
      </c>
      <c r="AD223" s="191" t="str" cm="1">
        <f t="array" ref="AD223">IF(E223&gt;F223, IF(F223&lt;&gt;"", "  ", ""), IF(F223&lt;&gt;"", IF(F223&lt;Datum_werkingsjaar_begin, "| Veld '"&amp;$AD$4&amp;ROW()&amp;"': De datum uit dienst mag niet vóór 1/01/"&amp;Datum_werkingsjaar&amp;" vallen.  ", ""), ""))</f>
        <v/>
      </c>
      <c r="AE223" s="191" t="str">
        <f t="shared" si="72"/>
        <v/>
      </c>
      <c r="AF223" s="191" t="str">
        <f t="shared" si="73"/>
        <v/>
      </c>
      <c r="AG223" s="191" t="str">
        <f t="shared" si="74"/>
        <v/>
      </c>
      <c r="AH223" s="194" t="str">
        <f t="shared" si="75"/>
        <v/>
      </c>
      <c r="AI223" s="191" t="str">
        <f>IF(K223&lt;&gt;1, IF(SUM(K223:$K$504)&lt;&gt;0, "| Laat geen witruimte tussen ingevulde rijen.", ""), "")</f>
        <v/>
      </c>
      <c r="AJ223" s="194" t="str">
        <f t="shared" si="76"/>
        <v/>
      </c>
      <c r="AL223" s="76" t="str">
        <f t="shared" si="77"/>
        <v/>
      </c>
    </row>
    <row r="224" spans="1:38" s="191" customFormat="1" ht="14.65" customHeight="1" x14ac:dyDescent="0.25">
      <c r="A224" s="149" t="str">
        <f t="shared" si="60"/>
        <v/>
      </c>
      <c r="B224" s="188" t="str">
        <f t="shared" si="61"/>
        <v/>
      </c>
      <c r="C224" s="214"/>
      <c r="D224" s="201"/>
      <c r="E224" s="200"/>
      <c r="F224" s="200"/>
      <c r="G224" s="201"/>
      <c r="H224" s="201"/>
      <c r="I224" s="189"/>
      <c r="J224" s="190" t="s">
        <v>84</v>
      </c>
      <c r="K224" s="191">
        <f t="shared" si="63"/>
        <v>0</v>
      </c>
      <c r="L224" s="192">
        <f t="shared" si="64"/>
        <v>0</v>
      </c>
      <c r="M224" s="191">
        <f t="shared" si="65"/>
        <v>0</v>
      </c>
      <c r="N224" s="191">
        <f t="shared" si="66"/>
        <v>0</v>
      </c>
      <c r="O224" s="191">
        <f t="shared" si="67"/>
        <v>0</v>
      </c>
      <c r="P224" s="191">
        <f t="shared" si="68"/>
        <v>0</v>
      </c>
      <c r="Q224" s="191">
        <f t="shared" si="69"/>
        <v>0</v>
      </c>
      <c r="R224" s="191">
        <f t="shared" si="70"/>
        <v>0</v>
      </c>
      <c r="S224" s="192"/>
      <c r="Z224" s="193"/>
      <c r="AA224" s="191" t="str">
        <f t="shared" si="62"/>
        <v/>
      </c>
      <c r="AB224" s="191" t="str">
        <f t="shared" si="71"/>
        <v/>
      </c>
      <c r="AC224" s="191" t="str" cm="1">
        <f t="array" ref="AC224">IF(F224&lt;&gt;"", IF(E224&gt;F224, "| Velden '"&amp;$AC$4&amp;ROW()&amp;"' en '"&amp;$AD$4&amp;ROW()&amp;"': De datum uit dienst mag niet voor de datum in dienst vallen.", ""), IF(E224&gt;Datum_werkingsjaar_einde, "| Veld '"&amp;$AC$4&amp;ROW()&amp;"': De datum in dienst mag niet na 31/12/"&amp;Datum_werkingsjaar&amp;" vallen.  ", ""))</f>
        <v/>
      </c>
      <c r="AD224" s="191" t="str" cm="1">
        <f t="array" ref="AD224">IF(E224&gt;F224, IF(F224&lt;&gt;"", "  ", ""), IF(F224&lt;&gt;"", IF(F224&lt;Datum_werkingsjaar_begin, "| Veld '"&amp;$AD$4&amp;ROW()&amp;"': De datum uit dienst mag niet vóór 1/01/"&amp;Datum_werkingsjaar&amp;" vallen.  ", ""), ""))</f>
        <v/>
      </c>
      <c r="AE224" s="191" t="str">
        <f t="shared" si="72"/>
        <v/>
      </c>
      <c r="AF224" s="191" t="str">
        <f t="shared" si="73"/>
        <v/>
      </c>
      <c r="AG224" s="191" t="str">
        <f t="shared" si="74"/>
        <v/>
      </c>
      <c r="AH224" s="194" t="str">
        <f t="shared" si="75"/>
        <v/>
      </c>
      <c r="AI224" s="191" t="str">
        <f>IF(K224&lt;&gt;1, IF(SUM(K224:$K$504)&lt;&gt;0, "| Laat geen witruimte tussen ingevulde rijen.", ""), "")</f>
        <v/>
      </c>
      <c r="AJ224" s="194" t="str">
        <f t="shared" si="76"/>
        <v/>
      </c>
      <c r="AL224" s="76" t="str">
        <f t="shared" si="77"/>
        <v/>
      </c>
    </row>
    <row r="225" spans="1:38" s="191" customFormat="1" ht="14.65" customHeight="1" x14ac:dyDescent="0.25">
      <c r="A225" s="149" t="str">
        <f t="shared" si="60"/>
        <v/>
      </c>
      <c r="B225" s="188" t="str">
        <f t="shared" si="61"/>
        <v/>
      </c>
      <c r="C225" s="214"/>
      <c r="D225" s="201"/>
      <c r="E225" s="200"/>
      <c r="F225" s="200"/>
      <c r="G225" s="201"/>
      <c r="H225" s="201"/>
      <c r="I225" s="189"/>
      <c r="J225" s="190" t="s">
        <v>84</v>
      </c>
      <c r="K225" s="191">
        <f t="shared" si="63"/>
        <v>0</v>
      </c>
      <c r="L225" s="192">
        <f t="shared" si="64"/>
        <v>0</v>
      </c>
      <c r="M225" s="191">
        <f t="shared" si="65"/>
        <v>0</v>
      </c>
      <c r="N225" s="191">
        <f t="shared" si="66"/>
        <v>0</v>
      </c>
      <c r="O225" s="191">
        <f t="shared" si="67"/>
        <v>0</v>
      </c>
      <c r="P225" s="191">
        <f t="shared" si="68"/>
        <v>0</v>
      </c>
      <c r="Q225" s="191">
        <f t="shared" si="69"/>
        <v>0</v>
      </c>
      <c r="R225" s="191">
        <f t="shared" si="70"/>
        <v>0</v>
      </c>
      <c r="S225" s="192"/>
      <c r="Z225" s="193"/>
      <c r="AA225" s="191" t="str">
        <f t="shared" si="62"/>
        <v/>
      </c>
      <c r="AB225" s="191" t="str">
        <f t="shared" si="71"/>
        <v/>
      </c>
      <c r="AC225" s="191" t="str" cm="1">
        <f t="array" ref="AC225">IF(F225&lt;&gt;"", IF(E225&gt;F225, "| Velden '"&amp;$AC$4&amp;ROW()&amp;"' en '"&amp;$AD$4&amp;ROW()&amp;"': De datum uit dienst mag niet voor de datum in dienst vallen.", ""), IF(E225&gt;Datum_werkingsjaar_einde, "| Veld '"&amp;$AC$4&amp;ROW()&amp;"': De datum in dienst mag niet na 31/12/"&amp;Datum_werkingsjaar&amp;" vallen.  ", ""))</f>
        <v/>
      </c>
      <c r="AD225" s="191" t="str" cm="1">
        <f t="array" ref="AD225">IF(E225&gt;F225, IF(F225&lt;&gt;"", "  ", ""), IF(F225&lt;&gt;"", IF(F225&lt;Datum_werkingsjaar_begin, "| Veld '"&amp;$AD$4&amp;ROW()&amp;"': De datum uit dienst mag niet vóór 1/01/"&amp;Datum_werkingsjaar&amp;" vallen.  ", ""), ""))</f>
        <v/>
      </c>
      <c r="AE225" s="191" t="str">
        <f t="shared" si="72"/>
        <v/>
      </c>
      <c r="AF225" s="191" t="str">
        <f t="shared" si="73"/>
        <v/>
      </c>
      <c r="AG225" s="191" t="str">
        <f t="shared" si="74"/>
        <v/>
      </c>
      <c r="AH225" s="194" t="str">
        <f t="shared" si="75"/>
        <v/>
      </c>
      <c r="AI225" s="191" t="str">
        <f>IF(K225&lt;&gt;1, IF(SUM(K225:$K$504)&lt;&gt;0, "| Laat geen witruimte tussen ingevulde rijen.", ""), "")</f>
        <v/>
      </c>
      <c r="AJ225" s="194" t="str">
        <f t="shared" si="76"/>
        <v/>
      </c>
      <c r="AL225" s="76" t="str">
        <f t="shared" si="77"/>
        <v/>
      </c>
    </row>
    <row r="226" spans="1:38" s="191" customFormat="1" ht="14.65" customHeight="1" x14ac:dyDescent="0.25">
      <c r="A226" s="149" t="str">
        <f t="shared" si="60"/>
        <v/>
      </c>
      <c r="B226" s="188" t="str">
        <f t="shared" si="61"/>
        <v/>
      </c>
      <c r="C226" s="214"/>
      <c r="D226" s="201"/>
      <c r="E226" s="200"/>
      <c r="F226" s="200"/>
      <c r="G226" s="201"/>
      <c r="H226" s="201"/>
      <c r="I226" s="189"/>
      <c r="J226" s="190" t="s">
        <v>84</v>
      </c>
      <c r="K226" s="191">
        <f t="shared" si="63"/>
        <v>0</v>
      </c>
      <c r="L226" s="192">
        <f t="shared" si="64"/>
        <v>0</v>
      </c>
      <c r="M226" s="191">
        <f t="shared" si="65"/>
        <v>0</v>
      </c>
      <c r="N226" s="191">
        <f t="shared" si="66"/>
        <v>0</v>
      </c>
      <c r="O226" s="191">
        <f t="shared" si="67"/>
        <v>0</v>
      </c>
      <c r="P226" s="191">
        <f t="shared" si="68"/>
        <v>0</v>
      </c>
      <c r="Q226" s="191">
        <f t="shared" si="69"/>
        <v>0</v>
      </c>
      <c r="R226" s="191">
        <f t="shared" si="70"/>
        <v>0</v>
      </c>
      <c r="S226" s="192"/>
      <c r="Z226" s="193"/>
      <c r="AA226" s="191" t="str">
        <f t="shared" si="62"/>
        <v/>
      </c>
      <c r="AB226" s="191" t="str">
        <f t="shared" si="71"/>
        <v/>
      </c>
      <c r="AC226" s="191" t="str" cm="1">
        <f t="array" ref="AC226">IF(F226&lt;&gt;"", IF(E226&gt;F226, "| Velden '"&amp;$AC$4&amp;ROW()&amp;"' en '"&amp;$AD$4&amp;ROW()&amp;"': De datum uit dienst mag niet voor de datum in dienst vallen.", ""), IF(E226&gt;Datum_werkingsjaar_einde, "| Veld '"&amp;$AC$4&amp;ROW()&amp;"': De datum in dienst mag niet na 31/12/"&amp;Datum_werkingsjaar&amp;" vallen.  ", ""))</f>
        <v/>
      </c>
      <c r="AD226" s="191" t="str" cm="1">
        <f t="array" ref="AD226">IF(E226&gt;F226, IF(F226&lt;&gt;"", "  ", ""), IF(F226&lt;&gt;"", IF(F226&lt;Datum_werkingsjaar_begin, "| Veld '"&amp;$AD$4&amp;ROW()&amp;"': De datum uit dienst mag niet vóór 1/01/"&amp;Datum_werkingsjaar&amp;" vallen.  ", ""), ""))</f>
        <v/>
      </c>
      <c r="AE226" s="191" t="str">
        <f t="shared" si="72"/>
        <v/>
      </c>
      <c r="AF226" s="191" t="str">
        <f t="shared" si="73"/>
        <v/>
      </c>
      <c r="AG226" s="191" t="str">
        <f t="shared" si="74"/>
        <v/>
      </c>
      <c r="AH226" s="194" t="str">
        <f t="shared" si="75"/>
        <v/>
      </c>
      <c r="AI226" s="191" t="str">
        <f>IF(K226&lt;&gt;1, IF(SUM(K226:$K$504)&lt;&gt;0, "| Laat geen witruimte tussen ingevulde rijen.", ""), "")</f>
        <v/>
      </c>
      <c r="AJ226" s="194" t="str">
        <f t="shared" si="76"/>
        <v/>
      </c>
      <c r="AL226" s="76" t="str">
        <f t="shared" si="77"/>
        <v/>
      </c>
    </row>
    <row r="227" spans="1:38" s="191" customFormat="1" ht="14.65" customHeight="1" x14ac:dyDescent="0.25">
      <c r="A227" s="149" t="str">
        <f t="shared" si="60"/>
        <v/>
      </c>
      <c r="B227" s="188" t="str">
        <f t="shared" si="61"/>
        <v/>
      </c>
      <c r="C227" s="214"/>
      <c r="D227" s="201"/>
      <c r="E227" s="200"/>
      <c r="F227" s="200"/>
      <c r="G227" s="201"/>
      <c r="H227" s="201"/>
      <c r="I227" s="189"/>
      <c r="J227" s="190" t="s">
        <v>84</v>
      </c>
      <c r="K227" s="191">
        <f t="shared" si="63"/>
        <v>0</v>
      </c>
      <c r="L227" s="192">
        <f t="shared" si="64"/>
        <v>0</v>
      </c>
      <c r="M227" s="191">
        <f t="shared" si="65"/>
        <v>0</v>
      </c>
      <c r="N227" s="191">
        <f t="shared" si="66"/>
        <v>0</v>
      </c>
      <c r="O227" s="191">
        <f t="shared" si="67"/>
        <v>0</v>
      </c>
      <c r="P227" s="191">
        <f t="shared" si="68"/>
        <v>0</v>
      </c>
      <c r="Q227" s="191">
        <f t="shared" si="69"/>
        <v>0</v>
      </c>
      <c r="R227" s="191">
        <f t="shared" si="70"/>
        <v>0</v>
      </c>
      <c r="S227" s="192"/>
      <c r="Z227" s="193"/>
      <c r="AA227" s="191" t="str">
        <f t="shared" si="62"/>
        <v/>
      </c>
      <c r="AB227" s="191" t="str">
        <f t="shared" si="71"/>
        <v/>
      </c>
      <c r="AC227" s="191" t="str" cm="1">
        <f t="array" ref="AC227">IF(F227&lt;&gt;"", IF(E227&gt;F227, "| Velden '"&amp;$AC$4&amp;ROW()&amp;"' en '"&amp;$AD$4&amp;ROW()&amp;"': De datum uit dienst mag niet voor de datum in dienst vallen.", ""), IF(E227&gt;Datum_werkingsjaar_einde, "| Veld '"&amp;$AC$4&amp;ROW()&amp;"': De datum in dienst mag niet na 31/12/"&amp;Datum_werkingsjaar&amp;" vallen.  ", ""))</f>
        <v/>
      </c>
      <c r="AD227" s="191" t="str" cm="1">
        <f t="array" ref="AD227">IF(E227&gt;F227, IF(F227&lt;&gt;"", "  ", ""), IF(F227&lt;&gt;"", IF(F227&lt;Datum_werkingsjaar_begin, "| Veld '"&amp;$AD$4&amp;ROW()&amp;"': De datum uit dienst mag niet vóór 1/01/"&amp;Datum_werkingsjaar&amp;" vallen.  ", ""), ""))</f>
        <v/>
      </c>
      <c r="AE227" s="191" t="str">
        <f t="shared" si="72"/>
        <v/>
      </c>
      <c r="AF227" s="191" t="str">
        <f t="shared" si="73"/>
        <v/>
      </c>
      <c r="AG227" s="191" t="str">
        <f t="shared" si="74"/>
        <v/>
      </c>
      <c r="AH227" s="194" t="str">
        <f t="shared" si="75"/>
        <v/>
      </c>
      <c r="AI227" s="191" t="str">
        <f>IF(K227&lt;&gt;1, IF(SUM(K227:$K$504)&lt;&gt;0, "| Laat geen witruimte tussen ingevulde rijen.", ""), "")</f>
        <v/>
      </c>
      <c r="AJ227" s="194" t="str">
        <f t="shared" si="76"/>
        <v/>
      </c>
      <c r="AL227" s="76" t="str">
        <f t="shared" si="77"/>
        <v/>
      </c>
    </row>
    <row r="228" spans="1:38" s="191" customFormat="1" ht="14.65" customHeight="1" x14ac:dyDescent="0.25">
      <c r="A228" s="149" t="str">
        <f t="shared" si="60"/>
        <v/>
      </c>
      <c r="B228" s="188" t="str">
        <f t="shared" si="61"/>
        <v/>
      </c>
      <c r="C228" s="214"/>
      <c r="D228" s="201"/>
      <c r="E228" s="200"/>
      <c r="F228" s="200"/>
      <c r="G228" s="201"/>
      <c r="H228" s="201"/>
      <c r="I228" s="189"/>
      <c r="J228" s="190" t="s">
        <v>84</v>
      </c>
      <c r="K228" s="191">
        <f t="shared" si="63"/>
        <v>0</v>
      </c>
      <c r="L228" s="192">
        <f t="shared" si="64"/>
        <v>0</v>
      </c>
      <c r="M228" s="191">
        <f t="shared" si="65"/>
        <v>0</v>
      </c>
      <c r="N228" s="191">
        <f t="shared" si="66"/>
        <v>0</v>
      </c>
      <c r="O228" s="191">
        <f t="shared" si="67"/>
        <v>0</v>
      </c>
      <c r="P228" s="191">
        <f t="shared" si="68"/>
        <v>0</v>
      </c>
      <c r="Q228" s="191">
        <f t="shared" si="69"/>
        <v>0</v>
      </c>
      <c r="R228" s="191">
        <f t="shared" si="70"/>
        <v>0</v>
      </c>
      <c r="S228" s="192"/>
      <c r="Z228" s="193"/>
      <c r="AA228" s="191" t="str">
        <f t="shared" si="62"/>
        <v/>
      </c>
      <c r="AB228" s="191" t="str">
        <f t="shared" si="71"/>
        <v/>
      </c>
      <c r="AC228" s="191" t="str" cm="1">
        <f t="array" ref="AC228">IF(F228&lt;&gt;"", IF(E228&gt;F228, "| Velden '"&amp;$AC$4&amp;ROW()&amp;"' en '"&amp;$AD$4&amp;ROW()&amp;"': De datum uit dienst mag niet voor de datum in dienst vallen.", ""), IF(E228&gt;Datum_werkingsjaar_einde, "| Veld '"&amp;$AC$4&amp;ROW()&amp;"': De datum in dienst mag niet na 31/12/"&amp;Datum_werkingsjaar&amp;" vallen.  ", ""))</f>
        <v/>
      </c>
      <c r="AD228" s="191" t="str" cm="1">
        <f t="array" ref="AD228">IF(E228&gt;F228, IF(F228&lt;&gt;"", "  ", ""), IF(F228&lt;&gt;"", IF(F228&lt;Datum_werkingsjaar_begin, "| Veld '"&amp;$AD$4&amp;ROW()&amp;"': De datum uit dienst mag niet vóór 1/01/"&amp;Datum_werkingsjaar&amp;" vallen.  ", ""), ""))</f>
        <v/>
      </c>
      <c r="AE228" s="191" t="str">
        <f t="shared" si="72"/>
        <v/>
      </c>
      <c r="AF228" s="191" t="str">
        <f t="shared" si="73"/>
        <v/>
      </c>
      <c r="AG228" s="191" t="str">
        <f t="shared" si="74"/>
        <v/>
      </c>
      <c r="AH228" s="194" t="str">
        <f t="shared" si="75"/>
        <v/>
      </c>
      <c r="AI228" s="191" t="str">
        <f>IF(K228&lt;&gt;1, IF(SUM(K228:$K$504)&lt;&gt;0, "| Laat geen witruimte tussen ingevulde rijen.", ""), "")</f>
        <v/>
      </c>
      <c r="AJ228" s="194" t="str">
        <f t="shared" si="76"/>
        <v/>
      </c>
      <c r="AL228" s="76" t="str">
        <f t="shared" si="77"/>
        <v/>
      </c>
    </row>
    <row r="229" spans="1:38" s="191" customFormat="1" ht="14.65" customHeight="1" x14ac:dyDescent="0.25">
      <c r="A229" s="149" t="str">
        <f t="shared" si="60"/>
        <v/>
      </c>
      <c r="B229" s="188" t="str">
        <f t="shared" si="61"/>
        <v/>
      </c>
      <c r="C229" s="214"/>
      <c r="D229" s="201"/>
      <c r="E229" s="200"/>
      <c r="F229" s="200"/>
      <c r="G229" s="201"/>
      <c r="H229" s="201"/>
      <c r="I229" s="189"/>
      <c r="J229" s="190" t="s">
        <v>84</v>
      </c>
      <c r="K229" s="191">
        <f t="shared" si="63"/>
        <v>0</v>
      </c>
      <c r="L229" s="192">
        <f t="shared" si="64"/>
        <v>0</v>
      </c>
      <c r="M229" s="191">
        <f t="shared" si="65"/>
        <v>0</v>
      </c>
      <c r="N229" s="191">
        <f t="shared" si="66"/>
        <v>0</v>
      </c>
      <c r="O229" s="191">
        <f t="shared" si="67"/>
        <v>0</v>
      </c>
      <c r="P229" s="191">
        <f t="shared" si="68"/>
        <v>0</v>
      </c>
      <c r="Q229" s="191">
        <f t="shared" si="69"/>
        <v>0</v>
      </c>
      <c r="R229" s="191">
        <f t="shared" si="70"/>
        <v>0</v>
      </c>
      <c r="S229" s="192"/>
      <c r="Z229" s="193"/>
      <c r="AA229" s="191" t="str">
        <f t="shared" si="62"/>
        <v/>
      </c>
      <c r="AB229" s="191" t="str">
        <f t="shared" si="71"/>
        <v/>
      </c>
      <c r="AC229" s="191" t="str" cm="1">
        <f t="array" ref="AC229">IF(F229&lt;&gt;"", IF(E229&gt;F229, "| Velden '"&amp;$AC$4&amp;ROW()&amp;"' en '"&amp;$AD$4&amp;ROW()&amp;"': De datum uit dienst mag niet voor de datum in dienst vallen.", ""), IF(E229&gt;Datum_werkingsjaar_einde, "| Veld '"&amp;$AC$4&amp;ROW()&amp;"': De datum in dienst mag niet na 31/12/"&amp;Datum_werkingsjaar&amp;" vallen.  ", ""))</f>
        <v/>
      </c>
      <c r="AD229" s="191" t="str" cm="1">
        <f t="array" ref="AD229">IF(E229&gt;F229, IF(F229&lt;&gt;"", "  ", ""), IF(F229&lt;&gt;"", IF(F229&lt;Datum_werkingsjaar_begin, "| Veld '"&amp;$AD$4&amp;ROW()&amp;"': De datum uit dienst mag niet vóór 1/01/"&amp;Datum_werkingsjaar&amp;" vallen.  ", ""), ""))</f>
        <v/>
      </c>
      <c r="AE229" s="191" t="str">
        <f t="shared" si="72"/>
        <v/>
      </c>
      <c r="AF229" s="191" t="str">
        <f t="shared" si="73"/>
        <v/>
      </c>
      <c r="AG229" s="191" t="str">
        <f t="shared" si="74"/>
        <v/>
      </c>
      <c r="AH229" s="194" t="str">
        <f t="shared" si="75"/>
        <v/>
      </c>
      <c r="AI229" s="191" t="str">
        <f>IF(K229&lt;&gt;1, IF(SUM(K229:$K$504)&lt;&gt;0, "| Laat geen witruimte tussen ingevulde rijen.", ""), "")</f>
        <v/>
      </c>
      <c r="AJ229" s="194" t="str">
        <f t="shared" si="76"/>
        <v/>
      </c>
      <c r="AL229" s="76" t="str">
        <f t="shared" si="77"/>
        <v/>
      </c>
    </row>
    <row r="230" spans="1:38" s="191" customFormat="1" ht="14.65" customHeight="1" x14ac:dyDescent="0.25">
      <c r="A230" s="149" t="str">
        <f t="shared" si="60"/>
        <v/>
      </c>
      <c r="B230" s="188" t="str">
        <f t="shared" si="61"/>
        <v/>
      </c>
      <c r="C230" s="214"/>
      <c r="D230" s="201"/>
      <c r="E230" s="200"/>
      <c r="F230" s="200"/>
      <c r="G230" s="201"/>
      <c r="H230" s="201"/>
      <c r="I230" s="189"/>
      <c r="J230" s="190" t="s">
        <v>84</v>
      </c>
      <c r="K230" s="191">
        <f t="shared" si="63"/>
        <v>0</v>
      </c>
      <c r="L230" s="192">
        <f t="shared" si="64"/>
        <v>0</v>
      </c>
      <c r="M230" s="191">
        <f t="shared" si="65"/>
        <v>0</v>
      </c>
      <c r="N230" s="191">
        <f t="shared" si="66"/>
        <v>0</v>
      </c>
      <c r="O230" s="191">
        <f t="shared" si="67"/>
        <v>0</v>
      </c>
      <c r="P230" s="191">
        <f t="shared" si="68"/>
        <v>0</v>
      </c>
      <c r="Q230" s="191">
        <f t="shared" si="69"/>
        <v>0</v>
      </c>
      <c r="R230" s="191">
        <f t="shared" si="70"/>
        <v>0</v>
      </c>
      <c r="S230" s="192"/>
      <c r="Z230" s="193"/>
      <c r="AA230" s="191" t="str">
        <f t="shared" si="62"/>
        <v/>
      </c>
      <c r="AB230" s="191" t="str">
        <f t="shared" si="71"/>
        <v/>
      </c>
      <c r="AC230" s="191" t="str" cm="1">
        <f t="array" ref="AC230">IF(F230&lt;&gt;"", IF(E230&gt;F230, "| Velden '"&amp;$AC$4&amp;ROW()&amp;"' en '"&amp;$AD$4&amp;ROW()&amp;"': De datum uit dienst mag niet voor de datum in dienst vallen.", ""), IF(E230&gt;Datum_werkingsjaar_einde, "| Veld '"&amp;$AC$4&amp;ROW()&amp;"': De datum in dienst mag niet na 31/12/"&amp;Datum_werkingsjaar&amp;" vallen.  ", ""))</f>
        <v/>
      </c>
      <c r="AD230" s="191" t="str" cm="1">
        <f t="array" ref="AD230">IF(E230&gt;F230, IF(F230&lt;&gt;"", "  ", ""), IF(F230&lt;&gt;"", IF(F230&lt;Datum_werkingsjaar_begin, "| Veld '"&amp;$AD$4&amp;ROW()&amp;"': De datum uit dienst mag niet vóór 1/01/"&amp;Datum_werkingsjaar&amp;" vallen.  ", ""), ""))</f>
        <v/>
      </c>
      <c r="AE230" s="191" t="str">
        <f t="shared" si="72"/>
        <v/>
      </c>
      <c r="AF230" s="191" t="str">
        <f t="shared" si="73"/>
        <v/>
      </c>
      <c r="AG230" s="191" t="str">
        <f t="shared" si="74"/>
        <v/>
      </c>
      <c r="AH230" s="194" t="str">
        <f t="shared" si="75"/>
        <v/>
      </c>
      <c r="AI230" s="191" t="str">
        <f>IF(K230&lt;&gt;1, IF(SUM(K230:$K$504)&lt;&gt;0, "| Laat geen witruimte tussen ingevulde rijen.", ""), "")</f>
        <v/>
      </c>
      <c r="AJ230" s="194" t="str">
        <f t="shared" si="76"/>
        <v/>
      </c>
      <c r="AL230" s="76" t="str">
        <f t="shared" si="77"/>
        <v/>
      </c>
    </row>
    <row r="231" spans="1:38" s="191" customFormat="1" ht="14.65" customHeight="1" x14ac:dyDescent="0.25">
      <c r="A231" s="149" t="str">
        <f t="shared" si="60"/>
        <v/>
      </c>
      <c r="B231" s="188" t="str">
        <f t="shared" si="61"/>
        <v/>
      </c>
      <c r="C231" s="214"/>
      <c r="D231" s="201"/>
      <c r="E231" s="200"/>
      <c r="F231" s="200"/>
      <c r="G231" s="201"/>
      <c r="H231" s="201"/>
      <c r="I231" s="189"/>
      <c r="J231" s="190" t="s">
        <v>84</v>
      </c>
      <c r="K231" s="191">
        <f t="shared" si="63"/>
        <v>0</v>
      </c>
      <c r="L231" s="192">
        <f t="shared" si="64"/>
        <v>0</v>
      </c>
      <c r="M231" s="191">
        <f t="shared" si="65"/>
        <v>0</v>
      </c>
      <c r="N231" s="191">
        <f t="shared" si="66"/>
        <v>0</v>
      </c>
      <c r="O231" s="191">
        <f t="shared" si="67"/>
        <v>0</v>
      </c>
      <c r="P231" s="191">
        <f t="shared" si="68"/>
        <v>0</v>
      </c>
      <c r="Q231" s="191">
        <f t="shared" si="69"/>
        <v>0</v>
      </c>
      <c r="R231" s="191">
        <f t="shared" si="70"/>
        <v>0</v>
      </c>
      <c r="S231" s="192"/>
      <c r="Z231" s="193"/>
      <c r="AA231" s="191" t="str">
        <f t="shared" si="62"/>
        <v/>
      </c>
      <c r="AB231" s="191" t="str">
        <f t="shared" si="71"/>
        <v/>
      </c>
      <c r="AC231" s="191" t="str" cm="1">
        <f t="array" ref="AC231">IF(F231&lt;&gt;"", IF(E231&gt;F231, "| Velden '"&amp;$AC$4&amp;ROW()&amp;"' en '"&amp;$AD$4&amp;ROW()&amp;"': De datum uit dienst mag niet voor de datum in dienst vallen.", ""), IF(E231&gt;Datum_werkingsjaar_einde, "| Veld '"&amp;$AC$4&amp;ROW()&amp;"': De datum in dienst mag niet na 31/12/"&amp;Datum_werkingsjaar&amp;" vallen.  ", ""))</f>
        <v/>
      </c>
      <c r="AD231" s="191" t="str" cm="1">
        <f t="array" ref="AD231">IF(E231&gt;F231, IF(F231&lt;&gt;"", "  ", ""), IF(F231&lt;&gt;"", IF(F231&lt;Datum_werkingsjaar_begin, "| Veld '"&amp;$AD$4&amp;ROW()&amp;"': De datum uit dienst mag niet vóór 1/01/"&amp;Datum_werkingsjaar&amp;" vallen.  ", ""), ""))</f>
        <v/>
      </c>
      <c r="AE231" s="191" t="str">
        <f t="shared" si="72"/>
        <v/>
      </c>
      <c r="AF231" s="191" t="str">
        <f t="shared" si="73"/>
        <v/>
      </c>
      <c r="AG231" s="191" t="str">
        <f t="shared" si="74"/>
        <v/>
      </c>
      <c r="AH231" s="194" t="str">
        <f t="shared" si="75"/>
        <v/>
      </c>
      <c r="AI231" s="191" t="str">
        <f>IF(K231&lt;&gt;1, IF(SUM(K231:$K$504)&lt;&gt;0, "| Laat geen witruimte tussen ingevulde rijen.", ""), "")</f>
        <v/>
      </c>
      <c r="AJ231" s="194" t="str">
        <f t="shared" si="76"/>
        <v/>
      </c>
      <c r="AL231" s="76" t="str">
        <f t="shared" si="77"/>
        <v/>
      </c>
    </row>
    <row r="232" spans="1:38" s="191" customFormat="1" ht="14.65" customHeight="1" x14ac:dyDescent="0.25">
      <c r="A232" s="149" t="str">
        <f t="shared" si="60"/>
        <v/>
      </c>
      <c r="B232" s="188" t="str">
        <f t="shared" si="61"/>
        <v/>
      </c>
      <c r="C232" s="214"/>
      <c r="D232" s="201"/>
      <c r="E232" s="200"/>
      <c r="F232" s="200"/>
      <c r="G232" s="201"/>
      <c r="H232" s="201"/>
      <c r="I232" s="189"/>
      <c r="J232" s="190" t="s">
        <v>84</v>
      </c>
      <c r="K232" s="191">
        <f t="shared" si="63"/>
        <v>0</v>
      </c>
      <c r="L232" s="192">
        <f t="shared" si="64"/>
        <v>0</v>
      </c>
      <c r="M232" s="191">
        <f t="shared" si="65"/>
        <v>0</v>
      </c>
      <c r="N232" s="191">
        <f t="shared" si="66"/>
        <v>0</v>
      </c>
      <c r="O232" s="191">
        <f t="shared" si="67"/>
        <v>0</v>
      </c>
      <c r="P232" s="191">
        <f t="shared" si="68"/>
        <v>0</v>
      </c>
      <c r="Q232" s="191">
        <f t="shared" si="69"/>
        <v>0</v>
      </c>
      <c r="R232" s="191">
        <f t="shared" si="70"/>
        <v>0</v>
      </c>
      <c r="S232" s="192"/>
      <c r="Z232" s="193"/>
      <c r="AA232" s="191" t="str">
        <f t="shared" si="62"/>
        <v/>
      </c>
      <c r="AB232" s="191" t="str">
        <f t="shared" si="71"/>
        <v/>
      </c>
      <c r="AC232" s="191" t="str" cm="1">
        <f t="array" ref="AC232">IF(F232&lt;&gt;"", IF(E232&gt;F232, "| Velden '"&amp;$AC$4&amp;ROW()&amp;"' en '"&amp;$AD$4&amp;ROW()&amp;"': De datum uit dienst mag niet voor de datum in dienst vallen.", ""), IF(E232&gt;Datum_werkingsjaar_einde, "| Veld '"&amp;$AC$4&amp;ROW()&amp;"': De datum in dienst mag niet na 31/12/"&amp;Datum_werkingsjaar&amp;" vallen.  ", ""))</f>
        <v/>
      </c>
      <c r="AD232" s="191" t="str" cm="1">
        <f t="array" ref="AD232">IF(E232&gt;F232, IF(F232&lt;&gt;"", "  ", ""), IF(F232&lt;&gt;"", IF(F232&lt;Datum_werkingsjaar_begin, "| Veld '"&amp;$AD$4&amp;ROW()&amp;"': De datum uit dienst mag niet vóór 1/01/"&amp;Datum_werkingsjaar&amp;" vallen.  ", ""), ""))</f>
        <v/>
      </c>
      <c r="AE232" s="191" t="str">
        <f t="shared" si="72"/>
        <v/>
      </c>
      <c r="AF232" s="191" t="str">
        <f t="shared" si="73"/>
        <v/>
      </c>
      <c r="AG232" s="191" t="str">
        <f t="shared" si="74"/>
        <v/>
      </c>
      <c r="AH232" s="194" t="str">
        <f t="shared" si="75"/>
        <v/>
      </c>
      <c r="AI232" s="191" t="str">
        <f>IF(K232&lt;&gt;1, IF(SUM(K232:$K$504)&lt;&gt;0, "| Laat geen witruimte tussen ingevulde rijen.", ""), "")</f>
        <v/>
      </c>
      <c r="AJ232" s="194" t="str">
        <f t="shared" si="76"/>
        <v/>
      </c>
      <c r="AL232" s="76" t="str">
        <f t="shared" si="77"/>
        <v/>
      </c>
    </row>
    <row r="233" spans="1:38" s="191" customFormat="1" ht="14.65" customHeight="1" x14ac:dyDescent="0.25">
      <c r="A233" s="149" t="str">
        <f t="shared" si="60"/>
        <v/>
      </c>
      <c r="B233" s="188" t="str">
        <f t="shared" si="61"/>
        <v/>
      </c>
      <c r="C233" s="214"/>
      <c r="D233" s="201"/>
      <c r="E233" s="200"/>
      <c r="F233" s="200"/>
      <c r="G233" s="201"/>
      <c r="H233" s="201"/>
      <c r="I233" s="189"/>
      <c r="J233" s="190" t="s">
        <v>84</v>
      </c>
      <c r="K233" s="191">
        <f t="shared" si="63"/>
        <v>0</v>
      </c>
      <c r="L233" s="192">
        <f t="shared" si="64"/>
        <v>0</v>
      </c>
      <c r="M233" s="191">
        <f t="shared" si="65"/>
        <v>0</v>
      </c>
      <c r="N233" s="191">
        <f t="shared" si="66"/>
        <v>0</v>
      </c>
      <c r="O233" s="191">
        <f t="shared" si="67"/>
        <v>0</v>
      </c>
      <c r="P233" s="191">
        <f t="shared" si="68"/>
        <v>0</v>
      </c>
      <c r="Q233" s="191">
        <f t="shared" si="69"/>
        <v>0</v>
      </c>
      <c r="R233" s="191">
        <f t="shared" si="70"/>
        <v>0</v>
      </c>
      <c r="S233" s="192"/>
      <c r="Z233" s="193"/>
      <c r="AA233" s="191" t="str">
        <f t="shared" si="62"/>
        <v/>
      </c>
      <c r="AB233" s="191" t="str">
        <f t="shared" si="71"/>
        <v/>
      </c>
      <c r="AC233" s="191" t="str" cm="1">
        <f t="array" ref="AC233">IF(F233&lt;&gt;"", IF(E233&gt;F233, "| Velden '"&amp;$AC$4&amp;ROW()&amp;"' en '"&amp;$AD$4&amp;ROW()&amp;"': De datum uit dienst mag niet voor de datum in dienst vallen.", ""), IF(E233&gt;Datum_werkingsjaar_einde, "| Veld '"&amp;$AC$4&amp;ROW()&amp;"': De datum in dienst mag niet na 31/12/"&amp;Datum_werkingsjaar&amp;" vallen.  ", ""))</f>
        <v/>
      </c>
      <c r="AD233" s="191" t="str" cm="1">
        <f t="array" ref="AD233">IF(E233&gt;F233, IF(F233&lt;&gt;"", "  ", ""), IF(F233&lt;&gt;"", IF(F233&lt;Datum_werkingsjaar_begin, "| Veld '"&amp;$AD$4&amp;ROW()&amp;"': De datum uit dienst mag niet vóór 1/01/"&amp;Datum_werkingsjaar&amp;" vallen.  ", ""), ""))</f>
        <v/>
      </c>
      <c r="AE233" s="191" t="str">
        <f t="shared" si="72"/>
        <v/>
      </c>
      <c r="AF233" s="191" t="str">
        <f t="shared" si="73"/>
        <v/>
      </c>
      <c r="AG233" s="191" t="str">
        <f t="shared" si="74"/>
        <v/>
      </c>
      <c r="AH233" s="194" t="str">
        <f t="shared" si="75"/>
        <v/>
      </c>
      <c r="AI233" s="191" t="str">
        <f>IF(K233&lt;&gt;1, IF(SUM(K233:$K$504)&lt;&gt;0, "| Laat geen witruimte tussen ingevulde rijen.", ""), "")</f>
        <v/>
      </c>
      <c r="AJ233" s="194" t="str">
        <f t="shared" si="76"/>
        <v/>
      </c>
      <c r="AL233" s="76" t="str">
        <f t="shared" si="77"/>
        <v/>
      </c>
    </row>
    <row r="234" spans="1:38" s="191" customFormat="1" ht="14.65" customHeight="1" x14ac:dyDescent="0.25">
      <c r="A234" s="149" t="str">
        <f t="shared" si="60"/>
        <v/>
      </c>
      <c r="B234" s="188" t="str">
        <f t="shared" si="61"/>
        <v/>
      </c>
      <c r="C234" s="214"/>
      <c r="D234" s="201"/>
      <c r="E234" s="200"/>
      <c r="F234" s="200"/>
      <c r="G234" s="201"/>
      <c r="H234" s="201"/>
      <c r="I234" s="189"/>
      <c r="J234" s="190" t="s">
        <v>84</v>
      </c>
      <c r="K234" s="191">
        <f t="shared" si="63"/>
        <v>0</v>
      </c>
      <c r="L234" s="192">
        <f t="shared" si="64"/>
        <v>0</v>
      </c>
      <c r="M234" s="191">
        <f t="shared" si="65"/>
        <v>0</v>
      </c>
      <c r="N234" s="191">
        <f t="shared" si="66"/>
        <v>0</v>
      </c>
      <c r="O234" s="191">
        <f t="shared" si="67"/>
        <v>0</v>
      </c>
      <c r="P234" s="191">
        <f t="shared" si="68"/>
        <v>0</v>
      </c>
      <c r="Q234" s="191">
        <f t="shared" si="69"/>
        <v>0</v>
      </c>
      <c r="R234" s="191">
        <f t="shared" si="70"/>
        <v>0</v>
      </c>
      <c r="S234" s="192"/>
      <c r="Z234" s="193"/>
      <c r="AA234" s="191" t="str">
        <f t="shared" si="62"/>
        <v/>
      </c>
      <c r="AB234" s="191" t="str">
        <f t="shared" si="71"/>
        <v/>
      </c>
      <c r="AC234" s="191" t="str" cm="1">
        <f t="array" ref="AC234">IF(F234&lt;&gt;"", IF(E234&gt;F234, "| Velden '"&amp;$AC$4&amp;ROW()&amp;"' en '"&amp;$AD$4&amp;ROW()&amp;"': De datum uit dienst mag niet voor de datum in dienst vallen.", ""), IF(E234&gt;Datum_werkingsjaar_einde, "| Veld '"&amp;$AC$4&amp;ROW()&amp;"': De datum in dienst mag niet na 31/12/"&amp;Datum_werkingsjaar&amp;" vallen.  ", ""))</f>
        <v/>
      </c>
      <c r="AD234" s="191" t="str" cm="1">
        <f t="array" ref="AD234">IF(E234&gt;F234, IF(F234&lt;&gt;"", "  ", ""), IF(F234&lt;&gt;"", IF(F234&lt;Datum_werkingsjaar_begin, "| Veld '"&amp;$AD$4&amp;ROW()&amp;"': De datum uit dienst mag niet vóór 1/01/"&amp;Datum_werkingsjaar&amp;" vallen.  ", ""), ""))</f>
        <v/>
      </c>
      <c r="AE234" s="191" t="str">
        <f t="shared" si="72"/>
        <v/>
      </c>
      <c r="AF234" s="191" t="str">
        <f t="shared" si="73"/>
        <v/>
      </c>
      <c r="AG234" s="191" t="str">
        <f t="shared" si="74"/>
        <v/>
      </c>
      <c r="AH234" s="194" t="str">
        <f t="shared" si="75"/>
        <v/>
      </c>
      <c r="AI234" s="191" t="str">
        <f>IF(K234&lt;&gt;1, IF(SUM(K234:$K$504)&lt;&gt;0, "| Laat geen witruimte tussen ingevulde rijen.", ""), "")</f>
        <v/>
      </c>
      <c r="AJ234" s="194" t="str">
        <f t="shared" si="76"/>
        <v/>
      </c>
      <c r="AL234" s="76" t="str">
        <f t="shared" si="77"/>
        <v/>
      </c>
    </row>
    <row r="235" spans="1:38" s="191" customFormat="1" ht="14.65" customHeight="1" x14ac:dyDescent="0.25">
      <c r="A235" s="149" t="str">
        <f t="shared" si="60"/>
        <v/>
      </c>
      <c r="B235" s="188" t="str">
        <f t="shared" si="61"/>
        <v/>
      </c>
      <c r="C235" s="214"/>
      <c r="D235" s="201"/>
      <c r="E235" s="200"/>
      <c r="F235" s="200"/>
      <c r="G235" s="201"/>
      <c r="H235" s="201"/>
      <c r="I235" s="189"/>
      <c r="J235" s="190" t="s">
        <v>84</v>
      </c>
      <c r="K235" s="191">
        <f t="shared" si="63"/>
        <v>0</v>
      </c>
      <c r="L235" s="192">
        <f t="shared" si="64"/>
        <v>0</v>
      </c>
      <c r="M235" s="191">
        <f t="shared" si="65"/>
        <v>0</v>
      </c>
      <c r="N235" s="191">
        <f t="shared" si="66"/>
        <v>0</v>
      </c>
      <c r="O235" s="191">
        <f t="shared" si="67"/>
        <v>0</v>
      </c>
      <c r="P235" s="191">
        <f t="shared" si="68"/>
        <v>0</v>
      </c>
      <c r="Q235" s="191">
        <f t="shared" si="69"/>
        <v>0</v>
      </c>
      <c r="R235" s="191">
        <f t="shared" si="70"/>
        <v>0</v>
      </c>
      <c r="S235" s="192"/>
      <c r="Z235" s="193"/>
      <c r="AA235" s="191" t="str">
        <f t="shared" si="62"/>
        <v/>
      </c>
      <c r="AB235" s="191" t="str">
        <f t="shared" si="71"/>
        <v/>
      </c>
      <c r="AC235" s="191" t="str" cm="1">
        <f t="array" ref="AC235">IF(F235&lt;&gt;"", IF(E235&gt;F235, "| Velden '"&amp;$AC$4&amp;ROW()&amp;"' en '"&amp;$AD$4&amp;ROW()&amp;"': De datum uit dienst mag niet voor de datum in dienst vallen.", ""), IF(E235&gt;Datum_werkingsjaar_einde, "| Veld '"&amp;$AC$4&amp;ROW()&amp;"': De datum in dienst mag niet na 31/12/"&amp;Datum_werkingsjaar&amp;" vallen.  ", ""))</f>
        <v/>
      </c>
      <c r="AD235" s="191" t="str" cm="1">
        <f t="array" ref="AD235">IF(E235&gt;F235, IF(F235&lt;&gt;"", "  ", ""), IF(F235&lt;&gt;"", IF(F235&lt;Datum_werkingsjaar_begin, "| Veld '"&amp;$AD$4&amp;ROW()&amp;"': De datum uit dienst mag niet vóór 1/01/"&amp;Datum_werkingsjaar&amp;" vallen.  ", ""), ""))</f>
        <v/>
      </c>
      <c r="AE235" s="191" t="str">
        <f t="shared" si="72"/>
        <v/>
      </c>
      <c r="AF235" s="191" t="str">
        <f t="shared" si="73"/>
        <v/>
      </c>
      <c r="AG235" s="191" t="str">
        <f t="shared" si="74"/>
        <v/>
      </c>
      <c r="AH235" s="194" t="str">
        <f t="shared" si="75"/>
        <v/>
      </c>
      <c r="AI235" s="191" t="str">
        <f>IF(K235&lt;&gt;1, IF(SUM(K235:$K$504)&lt;&gt;0, "| Laat geen witruimte tussen ingevulde rijen.", ""), "")</f>
        <v/>
      </c>
      <c r="AJ235" s="194" t="str">
        <f t="shared" si="76"/>
        <v/>
      </c>
      <c r="AL235" s="76" t="str">
        <f t="shared" si="77"/>
        <v/>
      </c>
    </row>
    <row r="236" spans="1:38" s="191" customFormat="1" ht="14.65" customHeight="1" x14ac:dyDescent="0.25">
      <c r="A236" s="149" t="str">
        <f t="shared" si="60"/>
        <v/>
      </c>
      <c r="B236" s="188" t="str">
        <f t="shared" si="61"/>
        <v/>
      </c>
      <c r="C236" s="214"/>
      <c r="D236" s="201"/>
      <c r="E236" s="200"/>
      <c r="F236" s="200"/>
      <c r="G236" s="201"/>
      <c r="H236" s="201"/>
      <c r="I236" s="189"/>
      <c r="J236" s="190" t="s">
        <v>84</v>
      </c>
      <c r="K236" s="191">
        <f t="shared" si="63"/>
        <v>0</v>
      </c>
      <c r="L236" s="192">
        <f t="shared" si="64"/>
        <v>0</v>
      </c>
      <c r="M236" s="191">
        <f t="shared" si="65"/>
        <v>0</v>
      </c>
      <c r="N236" s="191">
        <f t="shared" si="66"/>
        <v>0</v>
      </c>
      <c r="O236" s="191">
        <f t="shared" si="67"/>
        <v>0</v>
      </c>
      <c r="P236" s="191">
        <f t="shared" si="68"/>
        <v>0</v>
      </c>
      <c r="Q236" s="191">
        <f t="shared" si="69"/>
        <v>0</v>
      </c>
      <c r="R236" s="191">
        <f t="shared" si="70"/>
        <v>0</v>
      </c>
      <c r="S236" s="192"/>
      <c r="Z236" s="193"/>
      <c r="AA236" s="191" t="str">
        <f t="shared" si="62"/>
        <v/>
      </c>
      <c r="AB236" s="191" t="str">
        <f t="shared" si="71"/>
        <v/>
      </c>
      <c r="AC236" s="191" t="str" cm="1">
        <f t="array" ref="AC236">IF(F236&lt;&gt;"", IF(E236&gt;F236, "| Velden '"&amp;$AC$4&amp;ROW()&amp;"' en '"&amp;$AD$4&amp;ROW()&amp;"': De datum uit dienst mag niet voor de datum in dienst vallen.", ""), IF(E236&gt;Datum_werkingsjaar_einde, "| Veld '"&amp;$AC$4&amp;ROW()&amp;"': De datum in dienst mag niet na 31/12/"&amp;Datum_werkingsjaar&amp;" vallen.  ", ""))</f>
        <v/>
      </c>
      <c r="AD236" s="191" t="str" cm="1">
        <f t="array" ref="AD236">IF(E236&gt;F236, IF(F236&lt;&gt;"", "  ", ""), IF(F236&lt;&gt;"", IF(F236&lt;Datum_werkingsjaar_begin, "| Veld '"&amp;$AD$4&amp;ROW()&amp;"': De datum uit dienst mag niet vóór 1/01/"&amp;Datum_werkingsjaar&amp;" vallen.  ", ""), ""))</f>
        <v/>
      </c>
      <c r="AE236" s="191" t="str">
        <f t="shared" si="72"/>
        <v/>
      </c>
      <c r="AF236" s="191" t="str">
        <f t="shared" si="73"/>
        <v/>
      </c>
      <c r="AG236" s="191" t="str">
        <f t="shared" si="74"/>
        <v/>
      </c>
      <c r="AH236" s="194" t="str">
        <f t="shared" si="75"/>
        <v/>
      </c>
      <c r="AI236" s="191" t="str">
        <f>IF(K236&lt;&gt;1, IF(SUM(K236:$K$504)&lt;&gt;0, "| Laat geen witruimte tussen ingevulde rijen.", ""), "")</f>
        <v/>
      </c>
      <c r="AJ236" s="194" t="str">
        <f t="shared" si="76"/>
        <v/>
      </c>
      <c r="AL236" s="76" t="str">
        <f t="shared" si="77"/>
        <v/>
      </c>
    </row>
    <row r="237" spans="1:38" s="191" customFormat="1" ht="14.65" customHeight="1" x14ac:dyDescent="0.25">
      <c r="A237" s="149" t="str">
        <f t="shared" si="60"/>
        <v/>
      </c>
      <c r="B237" s="188" t="str">
        <f t="shared" si="61"/>
        <v/>
      </c>
      <c r="C237" s="214"/>
      <c r="D237" s="201"/>
      <c r="E237" s="200"/>
      <c r="F237" s="200"/>
      <c r="G237" s="201"/>
      <c r="H237" s="201"/>
      <c r="I237" s="189"/>
      <c r="J237" s="190" t="s">
        <v>84</v>
      </c>
      <c r="K237" s="191">
        <f t="shared" si="63"/>
        <v>0</v>
      </c>
      <c r="L237" s="192">
        <f t="shared" si="64"/>
        <v>0</v>
      </c>
      <c r="M237" s="191">
        <f t="shared" si="65"/>
        <v>0</v>
      </c>
      <c r="N237" s="191">
        <f t="shared" si="66"/>
        <v>0</v>
      </c>
      <c r="O237" s="191">
        <f t="shared" si="67"/>
        <v>0</v>
      </c>
      <c r="P237" s="191">
        <f t="shared" si="68"/>
        <v>0</v>
      </c>
      <c r="Q237" s="191">
        <f t="shared" si="69"/>
        <v>0</v>
      </c>
      <c r="R237" s="191">
        <f t="shared" si="70"/>
        <v>0</v>
      </c>
      <c r="S237" s="192"/>
      <c r="Z237" s="193"/>
      <c r="AA237" s="191" t="str">
        <f t="shared" si="62"/>
        <v/>
      </c>
      <c r="AB237" s="191" t="str">
        <f t="shared" si="71"/>
        <v/>
      </c>
      <c r="AC237" s="191" t="str" cm="1">
        <f t="array" ref="AC237">IF(F237&lt;&gt;"", IF(E237&gt;F237, "| Velden '"&amp;$AC$4&amp;ROW()&amp;"' en '"&amp;$AD$4&amp;ROW()&amp;"': De datum uit dienst mag niet voor de datum in dienst vallen.", ""), IF(E237&gt;Datum_werkingsjaar_einde, "| Veld '"&amp;$AC$4&amp;ROW()&amp;"': De datum in dienst mag niet na 31/12/"&amp;Datum_werkingsjaar&amp;" vallen.  ", ""))</f>
        <v/>
      </c>
      <c r="AD237" s="191" t="str" cm="1">
        <f t="array" ref="AD237">IF(E237&gt;F237, IF(F237&lt;&gt;"", "  ", ""), IF(F237&lt;&gt;"", IF(F237&lt;Datum_werkingsjaar_begin, "| Veld '"&amp;$AD$4&amp;ROW()&amp;"': De datum uit dienst mag niet vóór 1/01/"&amp;Datum_werkingsjaar&amp;" vallen.  ", ""), ""))</f>
        <v/>
      </c>
      <c r="AE237" s="191" t="str">
        <f t="shared" si="72"/>
        <v/>
      </c>
      <c r="AF237" s="191" t="str">
        <f t="shared" si="73"/>
        <v/>
      </c>
      <c r="AG237" s="191" t="str">
        <f t="shared" si="74"/>
        <v/>
      </c>
      <c r="AH237" s="194" t="str">
        <f t="shared" si="75"/>
        <v/>
      </c>
      <c r="AI237" s="191" t="str">
        <f>IF(K237&lt;&gt;1, IF(SUM(K237:$K$504)&lt;&gt;0, "| Laat geen witruimte tussen ingevulde rijen.", ""), "")</f>
        <v/>
      </c>
      <c r="AJ237" s="194" t="str">
        <f t="shared" si="76"/>
        <v/>
      </c>
      <c r="AL237" s="76" t="str">
        <f t="shared" si="77"/>
        <v/>
      </c>
    </row>
    <row r="238" spans="1:38" s="191" customFormat="1" ht="14.65" customHeight="1" x14ac:dyDescent="0.25">
      <c r="A238" s="149" t="str">
        <f t="shared" si="60"/>
        <v/>
      </c>
      <c r="B238" s="188" t="str">
        <f t="shared" si="61"/>
        <v/>
      </c>
      <c r="C238" s="214"/>
      <c r="D238" s="201"/>
      <c r="E238" s="200"/>
      <c r="F238" s="200"/>
      <c r="G238" s="201"/>
      <c r="H238" s="201"/>
      <c r="I238" s="189"/>
      <c r="J238" s="190" t="s">
        <v>84</v>
      </c>
      <c r="K238" s="191">
        <f t="shared" si="63"/>
        <v>0</v>
      </c>
      <c r="L238" s="192">
        <f t="shared" si="64"/>
        <v>0</v>
      </c>
      <c r="M238" s="191">
        <f t="shared" si="65"/>
        <v>0</v>
      </c>
      <c r="N238" s="191">
        <f t="shared" si="66"/>
        <v>0</v>
      </c>
      <c r="O238" s="191">
        <f t="shared" si="67"/>
        <v>0</v>
      </c>
      <c r="P238" s="191">
        <f t="shared" si="68"/>
        <v>0</v>
      </c>
      <c r="Q238" s="191">
        <f t="shared" si="69"/>
        <v>0</v>
      </c>
      <c r="R238" s="191">
        <f t="shared" si="70"/>
        <v>0</v>
      </c>
      <c r="S238" s="192"/>
      <c r="Z238" s="193"/>
      <c r="AA238" s="191" t="str">
        <f t="shared" si="62"/>
        <v/>
      </c>
      <c r="AB238" s="191" t="str">
        <f t="shared" si="71"/>
        <v/>
      </c>
      <c r="AC238" s="191" t="str" cm="1">
        <f t="array" ref="AC238">IF(F238&lt;&gt;"", IF(E238&gt;F238, "| Velden '"&amp;$AC$4&amp;ROW()&amp;"' en '"&amp;$AD$4&amp;ROW()&amp;"': De datum uit dienst mag niet voor de datum in dienst vallen.", ""), IF(E238&gt;Datum_werkingsjaar_einde, "| Veld '"&amp;$AC$4&amp;ROW()&amp;"': De datum in dienst mag niet na 31/12/"&amp;Datum_werkingsjaar&amp;" vallen.  ", ""))</f>
        <v/>
      </c>
      <c r="AD238" s="191" t="str" cm="1">
        <f t="array" ref="AD238">IF(E238&gt;F238, IF(F238&lt;&gt;"", "  ", ""), IF(F238&lt;&gt;"", IF(F238&lt;Datum_werkingsjaar_begin, "| Veld '"&amp;$AD$4&amp;ROW()&amp;"': De datum uit dienst mag niet vóór 1/01/"&amp;Datum_werkingsjaar&amp;" vallen.  ", ""), ""))</f>
        <v/>
      </c>
      <c r="AE238" s="191" t="str">
        <f t="shared" si="72"/>
        <v/>
      </c>
      <c r="AF238" s="191" t="str">
        <f t="shared" si="73"/>
        <v/>
      </c>
      <c r="AG238" s="191" t="str">
        <f t="shared" si="74"/>
        <v/>
      </c>
      <c r="AH238" s="194" t="str">
        <f t="shared" si="75"/>
        <v/>
      </c>
      <c r="AI238" s="191" t="str">
        <f>IF(K238&lt;&gt;1, IF(SUM(K238:$K$504)&lt;&gt;0, "| Laat geen witruimte tussen ingevulde rijen.", ""), "")</f>
        <v/>
      </c>
      <c r="AJ238" s="194" t="str">
        <f t="shared" si="76"/>
        <v/>
      </c>
      <c r="AL238" s="76" t="str">
        <f t="shared" si="77"/>
        <v/>
      </c>
    </row>
    <row r="239" spans="1:38" s="191" customFormat="1" ht="14.65" customHeight="1" x14ac:dyDescent="0.25">
      <c r="A239" s="149" t="str">
        <f t="shared" si="60"/>
        <v/>
      </c>
      <c r="B239" s="188" t="str">
        <f t="shared" si="61"/>
        <v/>
      </c>
      <c r="C239" s="214"/>
      <c r="D239" s="201"/>
      <c r="E239" s="200"/>
      <c r="F239" s="200"/>
      <c r="G239" s="201"/>
      <c r="H239" s="201"/>
      <c r="I239" s="189"/>
      <c r="J239" s="190" t="s">
        <v>84</v>
      </c>
      <c r="K239" s="191">
        <f t="shared" si="63"/>
        <v>0</v>
      </c>
      <c r="L239" s="192">
        <f t="shared" si="64"/>
        <v>0</v>
      </c>
      <c r="M239" s="191">
        <f t="shared" si="65"/>
        <v>0</v>
      </c>
      <c r="N239" s="191">
        <f t="shared" si="66"/>
        <v>0</v>
      </c>
      <c r="O239" s="191">
        <f t="shared" si="67"/>
        <v>0</v>
      </c>
      <c r="P239" s="191">
        <f t="shared" si="68"/>
        <v>0</v>
      </c>
      <c r="Q239" s="191">
        <f t="shared" si="69"/>
        <v>0</v>
      </c>
      <c r="R239" s="191">
        <f t="shared" si="70"/>
        <v>0</v>
      </c>
      <c r="S239" s="192"/>
      <c r="Z239" s="193"/>
      <c r="AA239" s="191" t="str">
        <f t="shared" si="62"/>
        <v/>
      </c>
      <c r="AB239" s="191" t="str">
        <f t="shared" si="71"/>
        <v/>
      </c>
      <c r="AC239" s="191" t="str" cm="1">
        <f t="array" ref="AC239">IF(F239&lt;&gt;"", IF(E239&gt;F239, "| Velden '"&amp;$AC$4&amp;ROW()&amp;"' en '"&amp;$AD$4&amp;ROW()&amp;"': De datum uit dienst mag niet voor de datum in dienst vallen.", ""), IF(E239&gt;Datum_werkingsjaar_einde, "| Veld '"&amp;$AC$4&amp;ROW()&amp;"': De datum in dienst mag niet na 31/12/"&amp;Datum_werkingsjaar&amp;" vallen.  ", ""))</f>
        <v/>
      </c>
      <c r="AD239" s="191" t="str" cm="1">
        <f t="array" ref="AD239">IF(E239&gt;F239, IF(F239&lt;&gt;"", "  ", ""), IF(F239&lt;&gt;"", IF(F239&lt;Datum_werkingsjaar_begin, "| Veld '"&amp;$AD$4&amp;ROW()&amp;"': De datum uit dienst mag niet vóór 1/01/"&amp;Datum_werkingsjaar&amp;" vallen.  ", ""), ""))</f>
        <v/>
      </c>
      <c r="AE239" s="191" t="str">
        <f t="shared" si="72"/>
        <v/>
      </c>
      <c r="AF239" s="191" t="str">
        <f t="shared" si="73"/>
        <v/>
      </c>
      <c r="AG239" s="191" t="str">
        <f t="shared" si="74"/>
        <v/>
      </c>
      <c r="AH239" s="194" t="str">
        <f t="shared" si="75"/>
        <v/>
      </c>
      <c r="AI239" s="191" t="str">
        <f>IF(K239&lt;&gt;1, IF(SUM(K239:$K$504)&lt;&gt;0, "| Laat geen witruimte tussen ingevulde rijen.", ""), "")</f>
        <v/>
      </c>
      <c r="AJ239" s="194" t="str">
        <f t="shared" si="76"/>
        <v/>
      </c>
      <c r="AL239" s="76" t="str">
        <f t="shared" si="77"/>
        <v/>
      </c>
    </row>
    <row r="240" spans="1:38" s="191" customFormat="1" ht="14.65" customHeight="1" x14ac:dyDescent="0.25">
      <c r="A240" s="149" t="str">
        <f t="shared" si="60"/>
        <v/>
      </c>
      <c r="B240" s="188" t="str">
        <f t="shared" si="61"/>
        <v/>
      </c>
      <c r="C240" s="214"/>
      <c r="D240" s="201"/>
      <c r="E240" s="200"/>
      <c r="F240" s="200"/>
      <c r="G240" s="201"/>
      <c r="H240" s="201"/>
      <c r="I240" s="189"/>
      <c r="J240" s="190" t="s">
        <v>84</v>
      </c>
      <c r="K240" s="191">
        <f t="shared" si="63"/>
        <v>0</v>
      </c>
      <c r="L240" s="192">
        <f t="shared" si="64"/>
        <v>0</v>
      </c>
      <c r="M240" s="191">
        <f t="shared" si="65"/>
        <v>0</v>
      </c>
      <c r="N240" s="191">
        <f t="shared" si="66"/>
        <v>0</v>
      </c>
      <c r="O240" s="191">
        <f t="shared" si="67"/>
        <v>0</v>
      </c>
      <c r="P240" s="191">
        <f t="shared" si="68"/>
        <v>0</v>
      </c>
      <c r="Q240" s="191">
        <f t="shared" si="69"/>
        <v>0</v>
      </c>
      <c r="R240" s="191">
        <f t="shared" si="70"/>
        <v>0</v>
      </c>
      <c r="S240" s="192"/>
      <c r="Z240" s="193"/>
      <c r="AA240" s="191" t="str">
        <f t="shared" si="62"/>
        <v/>
      </c>
      <c r="AB240" s="191" t="str">
        <f t="shared" si="71"/>
        <v/>
      </c>
      <c r="AC240" s="191" t="str" cm="1">
        <f t="array" ref="AC240">IF(F240&lt;&gt;"", IF(E240&gt;F240, "| Velden '"&amp;$AC$4&amp;ROW()&amp;"' en '"&amp;$AD$4&amp;ROW()&amp;"': De datum uit dienst mag niet voor de datum in dienst vallen.", ""), IF(E240&gt;Datum_werkingsjaar_einde, "| Veld '"&amp;$AC$4&amp;ROW()&amp;"': De datum in dienst mag niet na 31/12/"&amp;Datum_werkingsjaar&amp;" vallen.  ", ""))</f>
        <v/>
      </c>
      <c r="AD240" s="191" t="str" cm="1">
        <f t="array" ref="AD240">IF(E240&gt;F240, IF(F240&lt;&gt;"", "  ", ""), IF(F240&lt;&gt;"", IF(F240&lt;Datum_werkingsjaar_begin, "| Veld '"&amp;$AD$4&amp;ROW()&amp;"': De datum uit dienst mag niet vóór 1/01/"&amp;Datum_werkingsjaar&amp;" vallen.  ", ""), ""))</f>
        <v/>
      </c>
      <c r="AE240" s="191" t="str">
        <f t="shared" si="72"/>
        <v/>
      </c>
      <c r="AF240" s="191" t="str">
        <f t="shared" si="73"/>
        <v/>
      </c>
      <c r="AG240" s="191" t="str">
        <f t="shared" si="74"/>
        <v/>
      </c>
      <c r="AH240" s="194" t="str">
        <f t="shared" si="75"/>
        <v/>
      </c>
      <c r="AI240" s="191" t="str">
        <f>IF(K240&lt;&gt;1, IF(SUM(K240:$K$504)&lt;&gt;0, "| Laat geen witruimte tussen ingevulde rijen.", ""), "")</f>
        <v/>
      </c>
      <c r="AJ240" s="194" t="str">
        <f t="shared" si="76"/>
        <v/>
      </c>
      <c r="AL240" s="76" t="str">
        <f t="shared" si="77"/>
        <v/>
      </c>
    </row>
    <row r="241" spans="1:38" s="191" customFormat="1" ht="14.65" customHeight="1" x14ac:dyDescent="0.25">
      <c r="A241" s="149" t="str">
        <f t="shared" si="60"/>
        <v/>
      </c>
      <c r="B241" s="188" t="str">
        <f t="shared" si="61"/>
        <v/>
      </c>
      <c r="C241" s="214"/>
      <c r="D241" s="201"/>
      <c r="E241" s="200"/>
      <c r="F241" s="200"/>
      <c r="G241" s="201"/>
      <c r="H241" s="201"/>
      <c r="I241" s="189"/>
      <c r="J241" s="190" t="s">
        <v>84</v>
      </c>
      <c r="K241" s="191">
        <f t="shared" si="63"/>
        <v>0</v>
      </c>
      <c r="L241" s="192">
        <f t="shared" si="64"/>
        <v>0</v>
      </c>
      <c r="M241" s="191">
        <f t="shared" si="65"/>
        <v>0</v>
      </c>
      <c r="N241" s="191">
        <f t="shared" si="66"/>
        <v>0</v>
      </c>
      <c r="O241" s="191">
        <f t="shared" si="67"/>
        <v>0</v>
      </c>
      <c r="P241" s="191">
        <f t="shared" si="68"/>
        <v>0</v>
      </c>
      <c r="Q241" s="191">
        <f t="shared" si="69"/>
        <v>0</v>
      </c>
      <c r="R241" s="191">
        <f t="shared" si="70"/>
        <v>0</v>
      </c>
      <c r="S241" s="192"/>
      <c r="Z241" s="193"/>
      <c r="AA241" s="191" t="str">
        <f t="shared" si="62"/>
        <v/>
      </c>
      <c r="AB241" s="191" t="str">
        <f t="shared" si="71"/>
        <v/>
      </c>
      <c r="AC241" s="191" t="str" cm="1">
        <f t="array" ref="AC241">IF(F241&lt;&gt;"", IF(E241&gt;F241, "| Velden '"&amp;$AC$4&amp;ROW()&amp;"' en '"&amp;$AD$4&amp;ROW()&amp;"': De datum uit dienst mag niet voor de datum in dienst vallen.", ""), IF(E241&gt;Datum_werkingsjaar_einde, "| Veld '"&amp;$AC$4&amp;ROW()&amp;"': De datum in dienst mag niet na 31/12/"&amp;Datum_werkingsjaar&amp;" vallen.  ", ""))</f>
        <v/>
      </c>
      <c r="AD241" s="191" t="str" cm="1">
        <f t="array" ref="AD241">IF(E241&gt;F241, IF(F241&lt;&gt;"", "  ", ""), IF(F241&lt;&gt;"", IF(F241&lt;Datum_werkingsjaar_begin, "| Veld '"&amp;$AD$4&amp;ROW()&amp;"': De datum uit dienst mag niet vóór 1/01/"&amp;Datum_werkingsjaar&amp;" vallen.  ", ""), ""))</f>
        <v/>
      </c>
      <c r="AE241" s="191" t="str">
        <f t="shared" si="72"/>
        <v/>
      </c>
      <c r="AF241" s="191" t="str">
        <f t="shared" si="73"/>
        <v/>
      </c>
      <c r="AG241" s="191" t="str">
        <f t="shared" si="74"/>
        <v/>
      </c>
      <c r="AH241" s="194" t="str">
        <f t="shared" si="75"/>
        <v/>
      </c>
      <c r="AI241" s="191" t="str">
        <f>IF(K241&lt;&gt;1, IF(SUM(K241:$K$504)&lt;&gt;0, "| Laat geen witruimte tussen ingevulde rijen.", ""), "")</f>
        <v/>
      </c>
      <c r="AJ241" s="194" t="str">
        <f t="shared" si="76"/>
        <v/>
      </c>
      <c r="AL241" s="76" t="str">
        <f t="shared" si="77"/>
        <v/>
      </c>
    </row>
    <row r="242" spans="1:38" s="191" customFormat="1" ht="14.65" customHeight="1" x14ac:dyDescent="0.25">
      <c r="A242" s="149" t="str">
        <f t="shared" si="60"/>
        <v/>
      </c>
      <c r="B242" s="188" t="str">
        <f t="shared" si="61"/>
        <v/>
      </c>
      <c r="C242" s="214"/>
      <c r="D242" s="201"/>
      <c r="E242" s="200"/>
      <c r="F242" s="200"/>
      <c r="G242" s="201"/>
      <c r="H242" s="201"/>
      <c r="I242" s="189"/>
      <c r="J242" s="190" t="s">
        <v>84</v>
      </c>
      <c r="K242" s="191">
        <f t="shared" si="63"/>
        <v>0</v>
      </c>
      <c r="L242" s="192">
        <f t="shared" si="64"/>
        <v>0</v>
      </c>
      <c r="M242" s="191">
        <f t="shared" si="65"/>
        <v>0</v>
      </c>
      <c r="N242" s="191">
        <f t="shared" si="66"/>
        <v>0</v>
      </c>
      <c r="O242" s="191">
        <f t="shared" si="67"/>
        <v>0</v>
      </c>
      <c r="P242" s="191">
        <f t="shared" si="68"/>
        <v>0</v>
      </c>
      <c r="Q242" s="191">
        <f t="shared" si="69"/>
        <v>0</v>
      </c>
      <c r="R242" s="191">
        <f t="shared" si="70"/>
        <v>0</v>
      </c>
      <c r="S242" s="192"/>
      <c r="Z242" s="193"/>
      <c r="AA242" s="191" t="str">
        <f t="shared" si="62"/>
        <v/>
      </c>
      <c r="AB242" s="191" t="str">
        <f t="shared" si="71"/>
        <v/>
      </c>
      <c r="AC242" s="191" t="str" cm="1">
        <f t="array" ref="AC242">IF(F242&lt;&gt;"", IF(E242&gt;F242, "| Velden '"&amp;$AC$4&amp;ROW()&amp;"' en '"&amp;$AD$4&amp;ROW()&amp;"': De datum uit dienst mag niet voor de datum in dienst vallen.", ""), IF(E242&gt;Datum_werkingsjaar_einde, "| Veld '"&amp;$AC$4&amp;ROW()&amp;"': De datum in dienst mag niet na 31/12/"&amp;Datum_werkingsjaar&amp;" vallen.  ", ""))</f>
        <v/>
      </c>
      <c r="AD242" s="191" t="str" cm="1">
        <f t="array" ref="AD242">IF(E242&gt;F242, IF(F242&lt;&gt;"", "  ", ""), IF(F242&lt;&gt;"", IF(F242&lt;Datum_werkingsjaar_begin, "| Veld '"&amp;$AD$4&amp;ROW()&amp;"': De datum uit dienst mag niet vóór 1/01/"&amp;Datum_werkingsjaar&amp;" vallen.  ", ""), ""))</f>
        <v/>
      </c>
      <c r="AE242" s="191" t="str">
        <f t="shared" si="72"/>
        <v/>
      </c>
      <c r="AF242" s="191" t="str">
        <f t="shared" si="73"/>
        <v/>
      </c>
      <c r="AG242" s="191" t="str">
        <f t="shared" si="74"/>
        <v/>
      </c>
      <c r="AH242" s="194" t="str">
        <f t="shared" si="75"/>
        <v/>
      </c>
      <c r="AI242" s="191" t="str">
        <f>IF(K242&lt;&gt;1, IF(SUM(K242:$K$504)&lt;&gt;0, "| Laat geen witruimte tussen ingevulde rijen.", ""), "")</f>
        <v/>
      </c>
      <c r="AJ242" s="194" t="str">
        <f t="shared" si="76"/>
        <v/>
      </c>
      <c r="AL242" s="76" t="str">
        <f t="shared" si="77"/>
        <v/>
      </c>
    </row>
    <row r="243" spans="1:38" s="191" customFormat="1" ht="14.65" customHeight="1" x14ac:dyDescent="0.25">
      <c r="A243" s="149" t="str">
        <f t="shared" si="60"/>
        <v/>
      </c>
      <c r="B243" s="188" t="str">
        <f t="shared" si="61"/>
        <v/>
      </c>
      <c r="C243" s="214"/>
      <c r="D243" s="201"/>
      <c r="E243" s="200"/>
      <c r="F243" s="200"/>
      <c r="G243" s="201"/>
      <c r="H243" s="201"/>
      <c r="I243" s="189"/>
      <c r="J243" s="190" t="s">
        <v>84</v>
      </c>
      <c r="K243" s="191">
        <f t="shared" si="63"/>
        <v>0</v>
      </c>
      <c r="L243" s="192">
        <f t="shared" si="64"/>
        <v>0</v>
      </c>
      <c r="M243" s="191">
        <f t="shared" si="65"/>
        <v>0</v>
      </c>
      <c r="N243" s="191">
        <f t="shared" si="66"/>
        <v>0</v>
      </c>
      <c r="O243" s="191">
        <f t="shared" si="67"/>
        <v>0</v>
      </c>
      <c r="P243" s="191">
        <f t="shared" si="68"/>
        <v>0</v>
      </c>
      <c r="Q243" s="191">
        <f t="shared" si="69"/>
        <v>0</v>
      </c>
      <c r="R243" s="191">
        <f t="shared" si="70"/>
        <v>0</v>
      </c>
      <c r="S243" s="192"/>
      <c r="Z243" s="193"/>
      <c r="AA243" s="191" t="str">
        <f t="shared" si="62"/>
        <v/>
      </c>
      <c r="AB243" s="191" t="str">
        <f t="shared" si="71"/>
        <v/>
      </c>
      <c r="AC243" s="191" t="str" cm="1">
        <f t="array" ref="AC243">IF(F243&lt;&gt;"", IF(E243&gt;F243, "| Velden '"&amp;$AC$4&amp;ROW()&amp;"' en '"&amp;$AD$4&amp;ROW()&amp;"': De datum uit dienst mag niet voor de datum in dienst vallen.", ""), IF(E243&gt;Datum_werkingsjaar_einde, "| Veld '"&amp;$AC$4&amp;ROW()&amp;"': De datum in dienst mag niet na 31/12/"&amp;Datum_werkingsjaar&amp;" vallen.  ", ""))</f>
        <v/>
      </c>
      <c r="AD243" s="191" t="str" cm="1">
        <f t="array" ref="AD243">IF(E243&gt;F243, IF(F243&lt;&gt;"", "  ", ""), IF(F243&lt;&gt;"", IF(F243&lt;Datum_werkingsjaar_begin, "| Veld '"&amp;$AD$4&amp;ROW()&amp;"': De datum uit dienst mag niet vóór 1/01/"&amp;Datum_werkingsjaar&amp;" vallen.  ", ""), ""))</f>
        <v/>
      </c>
      <c r="AE243" s="191" t="str">
        <f t="shared" si="72"/>
        <v/>
      </c>
      <c r="AF243" s="191" t="str">
        <f t="shared" si="73"/>
        <v/>
      </c>
      <c r="AG243" s="191" t="str">
        <f t="shared" si="74"/>
        <v/>
      </c>
      <c r="AH243" s="194" t="str">
        <f t="shared" si="75"/>
        <v/>
      </c>
      <c r="AI243" s="191" t="str">
        <f>IF(K243&lt;&gt;1, IF(SUM(K243:$K$504)&lt;&gt;0, "| Laat geen witruimte tussen ingevulde rijen.", ""), "")</f>
        <v/>
      </c>
      <c r="AJ243" s="194" t="str">
        <f t="shared" si="76"/>
        <v/>
      </c>
      <c r="AL243" s="76" t="str">
        <f t="shared" si="77"/>
        <v/>
      </c>
    </row>
    <row r="244" spans="1:38" s="191" customFormat="1" ht="14.65" customHeight="1" x14ac:dyDescent="0.25">
      <c r="A244" s="149" t="str">
        <f t="shared" si="60"/>
        <v/>
      </c>
      <c r="B244" s="188" t="str">
        <f t="shared" si="61"/>
        <v/>
      </c>
      <c r="C244" s="214"/>
      <c r="D244" s="201"/>
      <c r="E244" s="200"/>
      <c r="F244" s="200"/>
      <c r="G244" s="201"/>
      <c r="H244" s="201"/>
      <c r="I244" s="189"/>
      <c r="J244" s="190" t="s">
        <v>84</v>
      </c>
      <c r="K244" s="191">
        <f t="shared" si="63"/>
        <v>0</v>
      </c>
      <c r="L244" s="192">
        <f t="shared" si="64"/>
        <v>0</v>
      </c>
      <c r="M244" s="191">
        <f t="shared" si="65"/>
        <v>0</v>
      </c>
      <c r="N244" s="191">
        <f t="shared" si="66"/>
        <v>0</v>
      </c>
      <c r="O244" s="191">
        <f t="shared" si="67"/>
        <v>0</v>
      </c>
      <c r="P244" s="191">
        <f t="shared" si="68"/>
        <v>0</v>
      </c>
      <c r="Q244" s="191">
        <f t="shared" si="69"/>
        <v>0</v>
      </c>
      <c r="R244" s="191">
        <f t="shared" si="70"/>
        <v>0</v>
      </c>
      <c r="S244" s="192"/>
      <c r="Z244" s="193"/>
      <c r="AA244" s="191" t="str">
        <f t="shared" si="62"/>
        <v/>
      </c>
      <c r="AB244" s="191" t="str">
        <f t="shared" si="71"/>
        <v/>
      </c>
      <c r="AC244" s="191" t="str" cm="1">
        <f t="array" ref="AC244">IF(F244&lt;&gt;"", IF(E244&gt;F244, "| Velden '"&amp;$AC$4&amp;ROW()&amp;"' en '"&amp;$AD$4&amp;ROW()&amp;"': De datum uit dienst mag niet voor de datum in dienst vallen.", ""), IF(E244&gt;Datum_werkingsjaar_einde, "| Veld '"&amp;$AC$4&amp;ROW()&amp;"': De datum in dienst mag niet na 31/12/"&amp;Datum_werkingsjaar&amp;" vallen.  ", ""))</f>
        <v/>
      </c>
      <c r="AD244" s="191" t="str" cm="1">
        <f t="array" ref="AD244">IF(E244&gt;F244, IF(F244&lt;&gt;"", "  ", ""), IF(F244&lt;&gt;"", IF(F244&lt;Datum_werkingsjaar_begin, "| Veld '"&amp;$AD$4&amp;ROW()&amp;"': De datum uit dienst mag niet vóór 1/01/"&amp;Datum_werkingsjaar&amp;" vallen.  ", ""), ""))</f>
        <v/>
      </c>
      <c r="AE244" s="191" t="str">
        <f t="shared" si="72"/>
        <v/>
      </c>
      <c r="AF244" s="191" t="str">
        <f t="shared" si="73"/>
        <v/>
      </c>
      <c r="AG244" s="191" t="str">
        <f t="shared" si="74"/>
        <v/>
      </c>
      <c r="AH244" s="194" t="str">
        <f t="shared" si="75"/>
        <v/>
      </c>
      <c r="AI244" s="191" t="str">
        <f>IF(K244&lt;&gt;1, IF(SUM(K244:$K$504)&lt;&gt;0, "| Laat geen witruimte tussen ingevulde rijen.", ""), "")</f>
        <v/>
      </c>
      <c r="AJ244" s="194" t="str">
        <f t="shared" si="76"/>
        <v/>
      </c>
      <c r="AL244" s="76" t="str">
        <f t="shared" si="77"/>
        <v/>
      </c>
    </row>
    <row r="245" spans="1:38" s="191" customFormat="1" ht="14.65" customHeight="1" x14ac:dyDescent="0.25">
      <c r="A245" s="149" t="str">
        <f t="shared" si="60"/>
        <v/>
      </c>
      <c r="B245" s="188" t="str">
        <f t="shared" si="61"/>
        <v/>
      </c>
      <c r="C245" s="214"/>
      <c r="D245" s="201"/>
      <c r="E245" s="200"/>
      <c r="F245" s="200"/>
      <c r="G245" s="201"/>
      <c r="H245" s="201"/>
      <c r="I245" s="189"/>
      <c r="J245" s="190" t="s">
        <v>84</v>
      </c>
      <c r="K245" s="191">
        <f t="shared" si="63"/>
        <v>0</v>
      </c>
      <c r="L245" s="192">
        <f t="shared" si="64"/>
        <v>0</v>
      </c>
      <c r="M245" s="191">
        <f t="shared" si="65"/>
        <v>0</v>
      </c>
      <c r="N245" s="191">
        <f t="shared" si="66"/>
        <v>0</v>
      </c>
      <c r="O245" s="191">
        <f t="shared" si="67"/>
        <v>0</v>
      </c>
      <c r="P245" s="191">
        <f t="shared" si="68"/>
        <v>0</v>
      </c>
      <c r="Q245" s="191">
        <f t="shared" si="69"/>
        <v>0</v>
      </c>
      <c r="R245" s="191">
        <f t="shared" si="70"/>
        <v>0</v>
      </c>
      <c r="S245" s="192"/>
      <c r="Z245" s="193"/>
      <c r="AA245" s="191" t="str">
        <f t="shared" si="62"/>
        <v/>
      </c>
      <c r="AB245" s="191" t="str">
        <f t="shared" si="71"/>
        <v/>
      </c>
      <c r="AC245" s="191" t="str" cm="1">
        <f t="array" ref="AC245">IF(F245&lt;&gt;"", IF(E245&gt;F245, "| Velden '"&amp;$AC$4&amp;ROW()&amp;"' en '"&amp;$AD$4&amp;ROW()&amp;"': De datum uit dienst mag niet voor de datum in dienst vallen.", ""), IF(E245&gt;Datum_werkingsjaar_einde, "| Veld '"&amp;$AC$4&amp;ROW()&amp;"': De datum in dienst mag niet na 31/12/"&amp;Datum_werkingsjaar&amp;" vallen.  ", ""))</f>
        <v/>
      </c>
      <c r="AD245" s="191" t="str" cm="1">
        <f t="array" ref="AD245">IF(E245&gt;F245, IF(F245&lt;&gt;"", "  ", ""), IF(F245&lt;&gt;"", IF(F245&lt;Datum_werkingsjaar_begin, "| Veld '"&amp;$AD$4&amp;ROW()&amp;"': De datum uit dienst mag niet vóór 1/01/"&amp;Datum_werkingsjaar&amp;" vallen.  ", ""), ""))</f>
        <v/>
      </c>
      <c r="AE245" s="191" t="str">
        <f t="shared" si="72"/>
        <v/>
      </c>
      <c r="AF245" s="191" t="str">
        <f t="shared" si="73"/>
        <v/>
      </c>
      <c r="AG245" s="191" t="str">
        <f t="shared" si="74"/>
        <v/>
      </c>
      <c r="AH245" s="194" t="str">
        <f t="shared" si="75"/>
        <v/>
      </c>
      <c r="AI245" s="191" t="str">
        <f>IF(K245&lt;&gt;1, IF(SUM(K245:$K$504)&lt;&gt;0, "| Laat geen witruimte tussen ingevulde rijen.", ""), "")</f>
        <v/>
      </c>
      <c r="AJ245" s="194" t="str">
        <f t="shared" si="76"/>
        <v/>
      </c>
      <c r="AL245" s="76" t="str">
        <f t="shared" si="77"/>
        <v/>
      </c>
    </row>
    <row r="246" spans="1:38" s="191" customFormat="1" ht="14.65" customHeight="1" x14ac:dyDescent="0.25">
      <c r="A246" s="149" t="str">
        <f t="shared" si="60"/>
        <v/>
      </c>
      <c r="B246" s="188" t="str">
        <f t="shared" si="61"/>
        <v/>
      </c>
      <c r="C246" s="214"/>
      <c r="D246" s="201"/>
      <c r="E246" s="200"/>
      <c r="F246" s="200"/>
      <c r="G246" s="201"/>
      <c r="H246" s="201"/>
      <c r="I246" s="189"/>
      <c r="J246" s="190" t="s">
        <v>84</v>
      </c>
      <c r="K246" s="191">
        <f t="shared" si="63"/>
        <v>0</v>
      </c>
      <c r="L246" s="192">
        <f t="shared" si="64"/>
        <v>0</v>
      </c>
      <c r="M246" s="191">
        <f t="shared" si="65"/>
        <v>0</v>
      </c>
      <c r="N246" s="191">
        <f t="shared" si="66"/>
        <v>0</v>
      </c>
      <c r="O246" s="191">
        <f t="shared" si="67"/>
        <v>0</v>
      </c>
      <c r="P246" s="191">
        <f t="shared" si="68"/>
        <v>0</v>
      </c>
      <c r="Q246" s="191">
        <f t="shared" si="69"/>
        <v>0</v>
      </c>
      <c r="R246" s="191">
        <f t="shared" si="70"/>
        <v>0</v>
      </c>
      <c r="S246" s="192"/>
      <c r="Z246" s="193"/>
      <c r="AA246" s="191" t="str">
        <f t="shared" si="62"/>
        <v/>
      </c>
      <c r="AB246" s="191" t="str">
        <f t="shared" si="71"/>
        <v/>
      </c>
      <c r="AC246" s="191" t="str" cm="1">
        <f t="array" ref="AC246">IF(F246&lt;&gt;"", IF(E246&gt;F246, "| Velden '"&amp;$AC$4&amp;ROW()&amp;"' en '"&amp;$AD$4&amp;ROW()&amp;"': De datum uit dienst mag niet voor de datum in dienst vallen.", ""), IF(E246&gt;Datum_werkingsjaar_einde, "| Veld '"&amp;$AC$4&amp;ROW()&amp;"': De datum in dienst mag niet na 31/12/"&amp;Datum_werkingsjaar&amp;" vallen.  ", ""))</f>
        <v/>
      </c>
      <c r="AD246" s="191" t="str" cm="1">
        <f t="array" ref="AD246">IF(E246&gt;F246, IF(F246&lt;&gt;"", "  ", ""), IF(F246&lt;&gt;"", IF(F246&lt;Datum_werkingsjaar_begin, "| Veld '"&amp;$AD$4&amp;ROW()&amp;"': De datum uit dienst mag niet vóór 1/01/"&amp;Datum_werkingsjaar&amp;" vallen.  ", ""), ""))</f>
        <v/>
      </c>
      <c r="AE246" s="191" t="str">
        <f t="shared" si="72"/>
        <v/>
      </c>
      <c r="AF246" s="191" t="str">
        <f t="shared" si="73"/>
        <v/>
      </c>
      <c r="AG246" s="191" t="str">
        <f t="shared" si="74"/>
        <v/>
      </c>
      <c r="AH246" s="194" t="str">
        <f t="shared" si="75"/>
        <v/>
      </c>
      <c r="AI246" s="191" t="str">
        <f>IF(K246&lt;&gt;1, IF(SUM(K246:$K$504)&lt;&gt;0, "| Laat geen witruimte tussen ingevulde rijen.", ""), "")</f>
        <v/>
      </c>
      <c r="AJ246" s="194" t="str">
        <f t="shared" si="76"/>
        <v/>
      </c>
      <c r="AL246" s="76" t="str">
        <f t="shared" si="77"/>
        <v/>
      </c>
    </row>
    <row r="247" spans="1:38" s="191" customFormat="1" ht="14.65" customHeight="1" x14ac:dyDescent="0.25">
      <c r="A247" s="149" t="str">
        <f t="shared" si="60"/>
        <v/>
      </c>
      <c r="B247" s="188" t="str">
        <f t="shared" si="61"/>
        <v/>
      </c>
      <c r="C247" s="214"/>
      <c r="D247" s="201"/>
      <c r="E247" s="200"/>
      <c r="F247" s="200"/>
      <c r="G247" s="201"/>
      <c r="H247" s="201"/>
      <c r="I247" s="189"/>
      <c r="J247" s="190" t="s">
        <v>84</v>
      </c>
      <c r="K247" s="191">
        <f t="shared" si="63"/>
        <v>0</v>
      </c>
      <c r="L247" s="192">
        <f t="shared" si="64"/>
        <v>0</v>
      </c>
      <c r="M247" s="191">
        <f t="shared" si="65"/>
        <v>0</v>
      </c>
      <c r="N247" s="191">
        <f t="shared" si="66"/>
        <v>0</v>
      </c>
      <c r="O247" s="191">
        <f t="shared" si="67"/>
        <v>0</v>
      </c>
      <c r="P247" s="191">
        <f t="shared" si="68"/>
        <v>0</v>
      </c>
      <c r="Q247" s="191">
        <f t="shared" si="69"/>
        <v>0</v>
      </c>
      <c r="R247" s="191">
        <f t="shared" si="70"/>
        <v>0</v>
      </c>
      <c r="S247" s="192"/>
      <c r="Z247" s="193"/>
      <c r="AA247" s="191" t="str">
        <f t="shared" si="62"/>
        <v/>
      </c>
      <c r="AB247" s="191" t="str">
        <f t="shared" si="71"/>
        <v/>
      </c>
      <c r="AC247" s="191" t="str" cm="1">
        <f t="array" ref="AC247">IF(F247&lt;&gt;"", IF(E247&gt;F247, "| Velden '"&amp;$AC$4&amp;ROW()&amp;"' en '"&amp;$AD$4&amp;ROW()&amp;"': De datum uit dienst mag niet voor de datum in dienst vallen.", ""), IF(E247&gt;Datum_werkingsjaar_einde, "| Veld '"&amp;$AC$4&amp;ROW()&amp;"': De datum in dienst mag niet na 31/12/"&amp;Datum_werkingsjaar&amp;" vallen.  ", ""))</f>
        <v/>
      </c>
      <c r="AD247" s="191" t="str" cm="1">
        <f t="array" ref="AD247">IF(E247&gt;F247, IF(F247&lt;&gt;"", "  ", ""), IF(F247&lt;&gt;"", IF(F247&lt;Datum_werkingsjaar_begin, "| Veld '"&amp;$AD$4&amp;ROW()&amp;"': De datum uit dienst mag niet vóór 1/01/"&amp;Datum_werkingsjaar&amp;" vallen.  ", ""), ""))</f>
        <v/>
      </c>
      <c r="AE247" s="191" t="str">
        <f t="shared" si="72"/>
        <v/>
      </c>
      <c r="AF247" s="191" t="str">
        <f t="shared" si="73"/>
        <v/>
      </c>
      <c r="AG247" s="191" t="str">
        <f t="shared" si="74"/>
        <v/>
      </c>
      <c r="AH247" s="194" t="str">
        <f t="shared" si="75"/>
        <v/>
      </c>
      <c r="AI247" s="191" t="str">
        <f>IF(K247&lt;&gt;1, IF(SUM(K247:$K$504)&lt;&gt;0, "| Laat geen witruimte tussen ingevulde rijen.", ""), "")</f>
        <v/>
      </c>
      <c r="AJ247" s="194" t="str">
        <f t="shared" si="76"/>
        <v/>
      </c>
      <c r="AL247" s="76" t="str">
        <f t="shared" si="77"/>
        <v/>
      </c>
    </row>
    <row r="248" spans="1:38" s="191" customFormat="1" ht="14.65" customHeight="1" x14ac:dyDescent="0.25">
      <c r="A248" s="149" t="str">
        <f t="shared" si="60"/>
        <v/>
      </c>
      <c r="B248" s="188" t="str">
        <f t="shared" si="61"/>
        <v/>
      </c>
      <c r="C248" s="214"/>
      <c r="D248" s="201"/>
      <c r="E248" s="200"/>
      <c r="F248" s="200"/>
      <c r="G248" s="201"/>
      <c r="H248" s="201"/>
      <c r="I248" s="189"/>
      <c r="J248" s="190" t="s">
        <v>84</v>
      </c>
      <c r="K248" s="191">
        <f t="shared" si="63"/>
        <v>0</v>
      </c>
      <c r="L248" s="192">
        <f t="shared" si="64"/>
        <v>0</v>
      </c>
      <c r="M248" s="191">
        <f t="shared" si="65"/>
        <v>0</v>
      </c>
      <c r="N248" s="191">
        <f t="shared" si="66"/>
        <v>0</v>
      </c>
      <c r="O248" s="191">
        <f t="shared" si="67"/>
        <v>0</v>
      </c>
      <c r="P248" s="191">
        <f t="shared" si="68"/>
        <v>0</v>
      </c>
      <c r="Q248" s="191">
        <f t="shared" si="69"/>
        <v>0</v>
      </c>
      <c r="R248" s="191">
        <f t="shared" si="70"/>
        <v>0</v>
      </c>
      <c r="S248" s="192"/>
      <c r="Z248" s="193"/>
      <c r="AA248" s="191" t="str">
        <f t="shared" si="62"/>
        <v/>
      </c>
      <c r="AB248" s="191" t="str">
        <f t="shared" si="71"/>
        <v/>
      </c>
      <c r="AC248" s="191" t="str" cm="1">
        <f t="array" ref="AC248">IF(F248&lt;&gt;"", IF(E248&gt;F248, "| Velden '"&amp;$AC$4&amp;ROW()&amp;"' en '"&amp;$AD$4&amp;ROW()&amp;"': De datum uit dienst mag niet voor de datum in dienst vallen.", ""), IF(E248&gt;Datum_werkingsjaar_einde, "| Veld '"&amp;$AC$4&amp;ROW()&amp;"': De datum in dienst mag niet na 31/12/"&amp;Datum_werkingsjaar&amp;" vallen.  ", ""))</f>
        <v/>
      </c>
      <c r="AD248" s="191" t="str" cm="1">
        <f t="array" ref="AD248">IF(E248&gt;F248, IF(F248&lt;&gt;"", "  ", ""), IF(F248&lt;&gt;"", IF(F248&lt;Datum_werkingsjaar_begin, "| Veld '"&amp;$AD$4&amp;ROW()&amp;"': De datum uit dienst mag niet vóór 1/01/"&amp;Datum_werkingsjaar&amp;" vallen.  ", ""), ""))</f>
        <v/>
      </c>
      <c r="AE248" s="191" t="str">
        <f t="shared" si="72"/>
        <v/>
      </c>
      <c r="AF248" s="191" t="str">
        <f t="shared" si="73"/>
        <v/>
      </c>
      <c r="AG248" s="191" t="str">
        <f t="shared" si="74"/>
        <v/>
      </c>
      <c r="AH248" s="194" t="str">
        <f t="shared" si="75"/>
        <v/>
      </c>
      <c r="AI248" s="191" t="str">
        <f>IF(K248&lt;&gt;1, IF(SUM(K248:$K$504)&lt;&gt;0, "| Laat geen witruimte tussen ingevulde rijen.", ""), "")</f>
        <v/>
      </c>
      <c r="AJ248" s="194" t="str">
        <f t="shared" si="76"/>
        <v/>
      </c>
      <c r="AL248" s="76" t="str">
        <f t="shared" si="77"/>
        <v/>
      </c>
    </row>
    <row r="249" spans="1:38" s="191" customFormat="1" ht="14.65" customHeight="1" x14ac:dyDescent="0.25">
      <c r="A249" s="149" t="str">
        <f t="shared" si="60"/>
        <v/>
      </c>
      <c r="B249" s="188" t="str">
        <f t="shared" si="61"/>
        <v/>
      </c>
      <c r="C249" s="214"/>
      <c r="D249" s="201"/>
      <c r="E249" s="200"/>
      <c r="F249" s="200"/>
      <c r="G249" s="201"/>
      <c r="H249" s="201"/>
      <c r="I249" s="189"/>
      <c r="J249" s="190" t="s">
        <v>84</v>
      </c>
      <c r="K249" s="191">
        <f t="shared" si="63"/>
        <v>0</v>
      </c>
      <c r="L249" s="192">
        <f t="shared" si="64"/>
        <v>0</v>
      </c>
      <c r="M249" s="191">
        <f t="shared" si="65"/>
        <v>0</v>
      </c>
      <c r="N249" s="191">
        <f t="shared" si="66"/>
        <v>0</v>
      </c>
      <c r="O249" s="191">
        <f t="shared" si="67"/>
        <v>0</v>
      </c>
      <c r="P249" s="191">
        <f t="shared" si="68"/>
        <v>0</v>
      </c>
      <c r="Q249" s="191">
        <f t="shared" si="69"/>
        <v>0</v>
      </c>
      <c r="R249" s="191">
        <f t="shared" si="70"/>
        <v>0</v>
      </c>
      <c r="S249" s="192"/>
      <c r="Z249" s="193"/>
      <c r="AA249" s="191" t="str">
        <f t="shared" si="62"/>
        <v/>
      </c>
      <c r="AB249" s="191" t="str">
        <f t="shared" si="71"/>
        <v/>
      </c>
      <c r="AC249" s="191" t="str" cm="1">
        <f t="array" ref="AC249">IF(F249&lt;&gt;"", IF(E249&gt;F249, "| Velden '"&amp;$AC$4&amp;ROW()&amp;"' en '"&amp;$AD$4&amp;ROW()&amp;"': De datum uit dienst mag niet voor de datum in dienst vallen.", ""), IF(E249&gt;Datum_werkingsjaar_einde, "| Veld '"&amp;$AC$4&amp;ROW()&amp;"': De datum in dienst mag niet na 31/12/"&amp;Datum_werkingsjaar&amp;" vallen.  ", ""))</f>
        <v/>
      </c>
      <c r="AD249" s="191" t="str" cm="1">
        <f t="array" ref="AD249">IF(E249&gt;F249, IF(F249&lt;&gt;"", "  ", ""), IF(F249&lt;&gt;"", IF(F249&lt;Datum_werkingsjaar_begin, "| Veld '"&amp;$AD$4&amp;ROW()&amp;"': De datum uit dienst mag niet vóór 1/01/"&amp;Datum_werkingsjaar&amp;" vallen.  ", ""), ""))</f>
        <v/>
      </c>
      <c r="AE249" s="191" t="str">
        <f t="shared" si="72"/>
        <v/>
      </c>
      <c r="AF249" s="191" t="str">
        <f t="shared" si="73"/>
        <v/>
      </c>
      <c r="AG249" s="191" t="str">
        <f t="shared" si="74"/>
        <v/>
      </c>
      <c r="AH249" s="194" t="str">
        <f t="shared" si="75"/>
        <v/>
      </c>
      <c r="AI249" s="191" t="str">
        <f>IF(K249&lt;&gt;1, IF(SUM(K249:$K$504)&lt;&gt;0, "| Laat geen witruimte tussen ingevulde rijen.", ""), "")</f>
        <v/>
      </c>
      <c r="AJ249" s="194" t="str">
        <f t="shared" si="76"/>
        <v/>
      </c>
      <c r="AL249" s="76" t="str">
        <f t="shared" si="77"/>
        <v/>
      </c>
    </row>
    <row r="250" spans="1:38" s="191" customFormat="1" ht="14.65" customHeight="1" x14ac:dyDescent="0.25">
      <c r="A250" s="149" t="str">
        <f t="shared" si="60"/>
        <v/>
      </c>
      <c r="B250" s="188" t="str">
        <f t="shared" si="61"/>
        <v/>
      </c>
      <c r="C250" s="214"/>
      <c r="D250" s="201"/>
      <c r="E250" s="200"/>
      <c r="F250" s="200"/>
      <c r="G250" s="201"/>
      <c r="H250" s="201"/>
      <c r="I250" s="189"/>
      <c r="J250" s="190" t="s">
        <v>84</v>
      </c>
      <c r="K250" s="191">
        <f t="shared" si="63"/>
        <v>0</v>
      </c>
      <c r="L250" s="192">
        <f t="shared" si="64"/>
        <v>0</v>
      </c>
      <c r="M250" s="191">
        <f t="shared" si="65"/>
        <v>0</v>
      </c>
      <c r="N250" s="191">
        <f t="shared" si="66"/>
        <v>0</v>
      </c>
      <c r="O250" s="191">
        <f t="shared" si="67"/>
        <v>0</v>
      </c>
      <c r="P250" s="191">
        <f t="shared" si="68"/>
        <v>0</v>
      </c>
      <c r="Q250" s="191">
        <f t="shared" si="69"/>
        <v>0</v>
      </c>
      <c r="R250" s="191">
        <f t="shared" si="70"/>
        <v>0</v>
      </c>
      <c r="S250" s="192"/>
      <c r="Z250" s="193"/>
      <c r="AA250" s="191" t="str">
        <f t="shared" si="62"/>
        <v/>
      </c>
      <c r="AB250" s="191" t="str">
        <f t="shared" si="71"/>
        <v/>
      </c>
      <c r="AC250" s="191" t="str" cm="1">
        <f t="array" ref="AC250">IF(F250&lt;&gt;"", IF(E250&gt;F250, "| Velden '"&amp;$AC$4&amp;ROW()&amp;"' en '"&amp;$AD$4&amp;ROW()&amp;"': De datum uit dienst mag niet voor de datum in dienst vallen.", ""), IF(E250&gt;Datum_werkingsjaar_einde, "| Veld '"&amp;$AC$4&amp;ROW()&amp;"': De datum in dienst mag niet na 31/12/"&amp;Datum_werkingsjaar&amp;" vallen.  ", ""))</f>
        <v/>
      </c>
      <c r="AD250" s="191" t="str" cm="1">
        <f t="array" ref="AD250">IF(E250&gt;F250, IF(F250&lt;&gt;"", "  ", ""), IF(F250&lt;&gt;"", IF(F250&lt;Datum_werkingsjaar_begin, "| Veld '"&amp;$AD$4&amp;ROW()&amp;"': De datum uit dienst mag niet vóór 1/01/"&amp;Datum_werkingsjaar&amp;" vallen.  ", ""), ""))</f>
        <v/>
      </c>
      <c r="AE250" s="191" t="str">
        <f t="shared" si="72"/>
        <v/>
      </c>
      <c r="AF250" s="191" t="str">
        <f t="shared" si="73"/>
        <v/>
      </c>
      <c r="AG250" s="191" t="str">
        <f t="shared" si="74"/>
        <v/>
      </c>
      <c r="AH250" s="194" t="str">
        <f t="shared" si="75"/>
        <v/>
      </c>
      <c r="AI250" s="191" t="str">
        <f>IF(K250&lt;&gt;1, IF(SUM(K250:$K$504)&lt;&gt;0, "| Laat geen witruimte tussen ingevulde rijen.", ""), "")</f>
        <v/>
      </c>
      <c r="AJ250" s="194" t="str">
        <f t="shared" si="76"/>
        <v/>
      </c>
      <c r="AL250" s="76" t="str">
        <f t="shared" si="77"/>
        <v/>
      </c>
    </row>
    <row r="251" spans="1:38" s="191" customFormat="1" ht="14.65" customHeight="1" x14ac:dyDescent="0.25">
      <c r="A251" s="149" t="str">
        <f t="shared" si="60"/>
        <v/>
      </c>
      <c r="B251" s="188" t="str">
        <f t="shared" si="61"/>
        <v/>
      </c>
      <c r="C251" s="214"/>
      <c r="D251" s="201"/>
      <c r="E251" s="200"/>
      <c r="F251" s="200"/>
      <c r="G251" s="201"/>
      <c r="H251" s="201"/>
      <c r="I251" s="189"/>
      <c r="J251" s="190" t="s">
        <v>84</v>
      </c>
      <c r="K251" s="191">
        <f t="shared" si="63"/>
        <v>0</v>
      </c>
      <c r="L251" s="192">
        <f t="shared" si="64"/>
        <v>0</v>
      </c>
      <c r="M251" s="191">
        <f t="shared" si="65"/>
        <v>0</v>
      </c>
      <c r="N251" s="191">
        <f t="shared" si="66"/>
        <v>0</v>
      </c>
      <c r="O251" s="191">
        <f t="shared" si="67"/>
        <v>0</v>
      </c>
      <c r="P251" s="191">
        <f t="shared" si="68"/>
        <v>0</v>
      </c>
      <c r="Q251" s="191">
        <f t="shared" si="69"/>
        <v>0</v>
      </c>
      <c r="R251" s="191">
        <f t="shared" si="70"/>
        <v>0</v>
      </c>
      <c r="S251" s="192"/>
      <c r="Z251" s="193"/>
      <c r="AA251" s="191" t="str">
        <f t="shared" si="62"/>
        <v/>
      </c>
      <c r="AB251" s="191" t="str">
        <f t="shared" si="71"/>
        <v/>
      </c>
      <c r="AC251" s="191" t="str" cm="1">
        <f t="array" ref="AC251">IF(F251&lt;&gt;"", IF(E251&gt;F251, "| Velden '"&amp;$AC$4&amp;ROW()&amp;"' en '"&amp;$AD$4&amp;ROW()&amp;"': De datum uit dienst mag niet voor de datum in dienst vallen.", ""), IF(E251&gt;Datum_werkingsjaar_einde, "| Veld '"&amp;$AC$4&amp;ROW()&amp;"': De datum in dienst mag niet na 31/12/"&amp;Datum_werkingsjaar&amp;" vallen.  ", ""))</f>
        <v/>
      </c>
      <c r="AD251" s="191" t="str" cm="1">
        <f t="array" ref="AD251">IF(E251&gt;F251, IF(F251&lt;&gt;"", "  ", ""), IF(F251&lt;&gt;"", IF(F251&lt;Datum_werkingsjaar_begin, "| Veld '"&amp;$AD$4&amp;ROW()&amp;"': De datum uit dienst mag niet vóór 1/01/"&amp;Datum_werkingsjaar&amp;" vallen.  ", ""), ""))</f>
        <v/>
      </c>
      <c r="AE251" s="191" t="str">
        <f t="shared" si="72"/>
        <v/>
      </c>
      <c r="AF251" s="191" t="str">
        <f t="shared" si="73"/>
        <v/>
      </c>
      <c r="AG251" s="191" t="str">
        <f t="shared" si="74"/>
        <v/>
      </c>
      <c r="AH251" s="194" t="str">
        <f t="shared" si="75"/>
        <v/>
      </c>
      <c r="AI251" s="191" t="str">
        <f>IF(K251&lt;&gt;1, IF(SUM(K251:$K$504)&lt;&gt;0, "| Laat geen witruimte tussen ingevulde rijen.", ""), "")</f>
        <v/>
      </c>
      <c r="AJ251" s="194" t="str">
        <f t="shared" si="76"/>
        <v/>
      </c>
      <c r="AL251" s="76" t="str">
        <f t="shared" si="77"/>
        <v/>
      </c>
    </row>
    <row r="252" spans="1:38" s="191" customFormat="1" ht="14.65" customHeight="1" x14ac:dyDescent="0.25">
      <c r="A252" s="149" t="str">
        <f t="shared" si="60"/>
        <v/>
      </c>
      <c r="B252" s="188" t="str">
        <f t="shared" si="61"/>
        <v/>
      </c>
      <c r="C252" s="214"/>
      <c r="D252" s="201"/>
      <c r="E252" s="200"/>
      <c r="F252" s="200"/>
      <c r="G252" s="201"/>
      <c r="H252" s="201"/>
      <c r="I252" s="189"/>
      <c r="J252" s="190" t="s">
        <v>84</v>
      </c>
      <c r="K252" s="191">
        <f t="shared" si="63"/>
        <v>0</v>
      </c>
      <c r="L252" s="192">
        <f t="shared" si="64"/>
        <v>0</v>
      </c>
      <c r="M252" s="191">
        <f t="shared" si="65"/>
        <v>0</v>
      </c>
      <c r="N252" s="191">
        <f t="shared" si="66"/>
        <v>0</v>
      </c>
      <c r="O252" s="191">
        <f t="shared" si="67"/>
        <v>0</v>
      </c>
      <c r="P252" s="191">
        <f t="shared" si="68"/>
        <v>0</v>
      </c>
      <c r="Q252" s="191">
        <f t="shared" si="69"/>
        <v>0</v>
      </c>
      <c r="R252" s="191">
        <f t="shared" si="70"/>
        <v>0</v>
      </c>
      <c r="S252" s="192"/>
      <c r="Z252" s="193"/>
      <c r="AA252" s="191" t="str">
        <f t="shared" si="62"/>
        <v/>
      </c>
      <c r="AB252" s="191" t="str">
        <f t="shared" si="71"/>
        <v/>
      </c>
      <c r="AC252" s="191" t="str" cm="1">
        <f t="array" ref="AC252">IF(F252&lt;&gt;"", IF(E252&gt;F252, "| Velden '"&amp;$AC$4&amp;ROW()&amp;"' en '"&amp;$AD$4&amp;ROW()&amp;"': De datum uit dienst mag niet voor de datum in dienst vallen.", ""), IF(E252&gt;Datum_werkingsjaar_einde, "| Veld '"&amp;$AC$4&amp;ROW()&amp;"': De datum in dienst mag niet na 31/12/"&amp;Datum_werkingsjaar&amp;" vallen.  ", ""))</f>
        <v/>
      </c>
      <c r="AD252" s="191" t="str" cm="1">
        <f t="array" ref="AD252">IF(E252&gt;F252, IF(F252&lt;&gt;"", "  ", ""), IF(F252&lt;&gt;"", IF(F252&lt;Datum_werkingsjaar_begin, "| Veld '"&amp;$AD$4&amp;ROW()&amp;"': De datum uit dienst mag niet vóór 1/01/"&amp;Datum_werkingsjaar&amp;" vallen.  ", ""), ""))</f>
        <v/>
      </c>
      <c r="AE252" s="191" t="str">
        <f t="shared" si="72"/>
        <v/>
      </c>
      <c r="AF252" s="191" t="str">
        <f t="shared" si="73"/>
        <v/>
      </c>
      <c r="AG252" s="191" t="str">
        <f t="shared" si="74"/>
        <v/>
      </c>
      <c r="AH252" s="194" t="str">
        <f t="shared" si="75"/>
        <v/>
      </c>
      <c r="AI252" s="191" t="str">
        <f>IF(K252&lt;&gt;1, IF(SUM(K252:$K$504)&lt;&gt;0, "| Laat geen witruimte tussen ingevulde rijen.", ""), "")</f>
        <v/>
      </c>
      <c r="AJ252" s="194" t="str">
        <f t="shared" si="76"/>
        <v/>
      </c>
      <c r="AL252" s="76" t="str">
        <f t="shared" si="77"/>
        <v/>
      </c>
    </row>
    <row r="253" spans="1:38" s="191" customFormat="1" ht="14.65" customHeight="1" x14ac:dyDescent="0.25">
      <c r="A253" s="149" t="str">
        <f t="shared" si="60"/>
        <v/>
      </c>
      <c r="B253" s="188" t="str">
        <f t="shared" si="61"/>
        <v/>
      </c>
      <c r="C253" s="214"/>
      <c r="D253" s="201"/>
      <c r="E253" s="200"/>
      <c r="F253" s="200"/>
      <c r="G253" s="201"/>
      <c r="H253" s="201"/>
      <c r="I253" s="189"/>
      <c r="J253" s="190" t="s">
        <v>84</v>
      </c>
      <c r="K253" s="191">
        <f t="shared" si="63"/>
        <v>0</v>
      </c>
      <c r="L253" s="192">
        <f t="shared" si="64"/>
        <v>0</v>
      </c>
      <c r="M253" s="191">
        <f t="shared" si="65"/>
        <v>0</v>
      </c>
      <c r="N253" s="191">
        <f t="shared" si="66"/>
        <v>0</v>
      </c>
      <c r="O253" s="191">
        <f t="shared" si="67"/>
        <v>0</v>
      </c>
      <c r="P253" s="191">
        <f t="shared" si="68"/>
        <v>0</v>
      </c>
      <c r="Q253" s="191">
        <f t="shared" si="69"/>
        <v>0</v>
      </c>
      <c r="R253" s="191">
        <f t="shared" si="70"/>
        <v>0</v>
      </c>
      <c r="S253" s="192"/>
      <c r="Z253" s="193"/>
      <c r="AA253" s="191" t="str">
        <f t="shared" si="62"/>
        <v/>
      </c>
      <c r="AB253" s="191" t="str">
        <f t="shared" si="71"/>
        <v/>
      </c>
      <c r="AC253" s="191" t="str" cm="1">
        <f t="array" ref="AC253">IF(F253&lt;&gt;"", IF(E253&gt;F253, "| Velden '"&amp;$AC$4&amp;ROW()&amp;"' en '"&amp;$AD$4&amp;ROW()&amp;"': De datum uit dienst mag niet voor de datum in dienst vallen.", ""), IF(E253&gt;Datum_werkingsjaar_einde, "| Veld '"&amp;$AC$4&amp;ROW()&amp;"': De datum in dienst mag niet na 31/12/"&amp;Datum_werkingsjaar&amp;" vallen.  ", ""))</f>
        <v/>
      </c>
      <c r="AD253" s="191" t="str" cm="1">
        <f t="array" ref="AD253">IF(E253&gt;F253, IF(F253&lt;&gt;"", "  ", ""), IF(F253&lt;&gt;"", IF(F253&lt;Datum_werkingsjaar_begin, "| Veld '"&amp;$AD$4&amp;ROW()&amp;"': De datum uit dienst mag niet vóór 1/01/"&amp;Datum_werkingsjaar&amp;" vallen.  ", ""), ""))</f>
        <v/>
      </c>
      <c r="AE253" s="191" t="str">
        <f t="shared" si="72"/>
        <v/>
      </c>
      <c r="AF253" s="191" t="str">
        <f t="shared" si="73"/>
        <v/>
      </c>
      <c r="AG253" s="191" t="str">
        <f t="shared" si="74"/>
        <v/>
      </c>
      <c r="AH253" s="194" t="str">
        <f t="shared" si="75"/>
        <v/>
      </c>
      <c r="AI253" s="191" t="str">
        <f>IF(K253&lt;&gt;1, IF(SUM(K253:$K$504)&lt;&gt;0, "| Laat geen witruimte tussen ingevulde rijen.", ""), "")</f>
        <v/>
      </c>
      <c r="AJ253" s="194" t="str">
        <f t="shared" si="76"/>
        <v/>
      </c>
      <c r="AL253" s="76" t="str">
        <f t="shared" si="77"/>
        <v/>
      </c>
    </row>
    <row r="254" spans="1:38" s="191" customFormat="1" ht="14.65" customHeight="1" x14ac:dyDescent="0.25">
      <c r="A254" s="149" t="str">
        <f t="shared" si="60"/>
        <v/>
      </c>
      <c r="B254" s="188" t="str">
        <f t="shared" si="61"/>
        <v/>
      </c>
      <c r="C254" s="214"/>
      <c r="D254" s="201"/>
      <c r="E254" s="200"/>
      <c r="F254" s="200"/>
      <c r="G254" s="201"/>
      <c r="H254" s="201"/>
      <c r="I254" s="189"/>
      <c r="J254" s="190" t="s">
        <v>84</v>
      </c>
      <c r="K254" s="191">
        <f t="shared" si="63"/>
        <v>0</v>
      </c>
      <c r="L254" s="192">
        <f t="shared" si="64"/>
        <v>0</v>
      </c>
      <c r="M254" s="191">
        <f t="shared" si="65"/>
        <v>0</v>
      </c>
      <c r="N254" s="191">
        <f t="shared" si="66"/>
        <v>0</v>
      </c>
      <c r="O254" s="191">
        <f t="shared" si="67"/>
        <v>0</v>
      </c>
      <c r="P254" s="191">
        <f t="shared" si="68"/>
        <v>0</v>
      </c>
      <c r="Q254" s="191">
        <f t="shared" si="69"/>
        <v>0</v>
      </c>
      <c r="R254" s="191">
        <f t="shared" si="70"/>
        <v>0</v>
      </c>
      <c r="S254" s="192"/>
      <c r="Z254" s="193"/>
      <c r="AA254" s="191" t="str">
        <f t="shared" si="62"/>
        <v/>
      </c>
      <c r="AB254" s="191" t="str">
        <f t="shared" si="71"/>
        <v/>
      </c>
      <c r="AC254" s="191" t="str" cm="1">
        <f t="array" ref="AC254">IF(F254&lt;&gt;"", IF(E254&gt;F254, "| Velden '"&amp;$AC$4&amp;ROW()&amp;"' en '"&amp;$AD$4&amp;ROW()&amp;"': De datum uit dienst mag niet voor de datum in dienst vallen.", ""), IF(E254&gt;Datum_werkingsjaar_einde, "| Veld '"&amp;$AC$4&amp;ROW()&amp;"': De datum in dienst mag niet na 31/12/"&amp;Datum_werkingsjaar&amp;" vallen.  ", ""))</f>
        <v/>
      </c>
      <c r="AD254" s="191" t="str" cm="1">
        <f t="array" ref="AD254">IF(E254&gt;F254, IF(F254&lt;&gt;"", "  ", ""), IF(F254&lt;&gt;"", IF(F254&lt;Datum_werkingsjaar_begin, "| Veld '"&amp;$AD$4&amp;ROW()&amp;"': De datum uit dienst mag niet vóór 1/01/"&amp;Datum_werkingsjaar&amp;" vallen.  ", ""), ""))</f>
        <v/>
      </c>
      <c r="AE254" s="191" t="str">
        <f t="shared" si="72"/>
        <v/>
      </c>
      <c r="AF254" s="191" t="str">
        <f t="shared" si="73"/>
        <v/>
      </c>
      <c r="AG254" s="191" t="str">
        <f t="shared" si="74"/>
        <v/>
      </c>
      <c r="AH254" s="194" t="str">
        <f t="shared" si="75"/>
        <v/>
      </c>
      <c r="AI254" s="191" t="str">
        <f>IF(K254&lt;&gt;1, IF(SUM(K254:$K$504)&lt;&gt;0, "| Laat geen witruimte tussen ingevulde rijen.", ""), "")</f>
        <v/>
      </c>
      <c r="AJ254" s="194" t="str">
        <f t="shared" si="76"/>
        <v/>
      </c>
      <c r="AL254" s="76" t="str">
        <f t="shared" si="77"/>
        <v/>
      </c>
    </row>
    <row r="255" spans="1:38" s="191" customFormat="1" ht="14.65" customHeight="1" x14ac:dyDescent="0.25">
      <c r="A255" s="149" t="str">
        <f t="shared" si="60"/>
        <v/>
      </c>
      <c r="B255" s="188" t="str">
        <f t="shared" si="61"/>
        <v/>
      </c>
      <c r="C255" s="214"/>
      <c r="D255" s="201"/>
      <c r="E255" s="200"/>
      <c r="F255" s="200"/>
      <c r="G255" s="201"/>
      <c r="H255" s="201"/>
      <c r="I255" s="189"/>
      <c r="J255" s="190" t="s">
        <v>84</v>
      </c>
      <c r="K255" s="191">
        <f t="shared" si="63"/>
        <v>0</v>
      </c>
      <c r="L255" s="192">
        <f t="shared" si="64"/>
        <v>0</v>
      </c>
      <c r="M255" s="191">
        <f t="shared" si="65"/>
        <v>0</v>
      </c>
      <c r="N255" s="191">
        <f t="shared" si="66"/>
        <v>0</v>
      </c>
      <c r="O255" s="191">
        <f t="shared" si="67"/>
        <v>0</v>
      </c>
      <c r="P255" s="191">
        <f t="shared" si="68"/>
        <v>0</v>
      </c>
      <c r="Q255" s="191">
        <f t="shared" si="69"/>
        <v>0</v>
      </c>
      <c r="R255" s="191">
        <f t="shared" si="70"/>
        <v>0</v>
      </c>
      <c r="S255" s="192"/>
      <c r="Z255" s="193"/>
      <c r="AA255" s="191" t="str">
        <f t="shared" si="62"/>
        <v/>
      </c>
      <c r="AB255" s="191" t="str">
        <f t="shared" si="71"/>
        <v/>
      </c>
      <c r="AC255" s="191" t="str" cm="1">
        <f t="array" ref="AC255">IF(F255&lt;&gt;"", IF(E255&gt;F255, "| Velden '"&amp;$AC$4&amp;ROW()&amp;"' en '"&amp;$AD$4&amp;ROW()&amp;"': De datum uit dienst mag niet voor de datum in dienst vallen.", ""), IF(E255&gt;Datum_werkingsjaar_einde, "| Veld '"&amp;$AC$4&amp;ROW()&amp;"': De datum in dienst mag niet na 31/12/"&amp;Datum_werkingsjaar&amp;" vallen.  ", ""))</f>
        <v/>
      </c>
      <c r="AD255" s="191" t="str" cm="1">
        <f t="array" ref="AD255">IF(E255&gt;F255, IF(F255&lt;&gt;"", "  ", ""), IF(F255&lt;&gt;"", IF(F255&lt;Datum_werkingsjaar_begin, "| Veld '"&amp;$AD$4&amp;ROW()&amp;"': De datum uit dienst mag niet vóór 1/01/"&amp;Datum_werkingsjaar&amp;" vallen.  ", ""), ""))</f>
        <v/>
      </c>
      <c r="AE255" s="191" t="str">
        <f t="shared" si="72"/>
        <v/>
      </c>
      <c r="AF255" s="191" t="str">
        <f t="shared" si="73"/>
        <v/>
      </c>
      <c r="AG255" s="191" t="str">
        <f t="shared" si="74"/>
        <v/>
      </c>
      <c r="AH255" s="194" t="str">
        <f t="shared" si="75"/>
        <v/>
      </c>
      <c r="AI255" s="191" t="str">
        <f>IF(K255&lt;&gt;1, IF(SUM(K255:$K$504)&lt;&gt;0, "| Laat geen witruimte tussen ingevulde rijen.", ""), "")</f>
        <v/>
      </c>
      <c r="AJ255" s="194" t="str">
        <f t="shared" si="76"/>
        <v/>
      </c>
      <c r="AL255" s="76" t="str">
        <f t="shared" si="77"/>
        <v/>
      </c>
    </row>
    <row r="256" spans="1:38" s="191" customFormat="1" ht="14.65" customHeight="1" x14ac:dyDescent="0.25">
      <c r="A256" s="149" t="str">
        <f t="shared" si="60"/>
        <v/>
      </c>
      <c r="B256" s="188" t="str">
        <f t="shared" si="61"/>
        <v/>
      </c>
      <c r="C256" s="214"/>
      <c r="D256" s="201"/>
      <c r="E256" s="200"/>
      <c r="F256" s="200"/>
      <c r="G256" s="201"/>
      <c r="H256" s="201"/>
      <c r="I256" s="189"/>
      <c r="J256" s="190" t="s">
        <v>84</v>
      </c>
      <c r="K256" s="191">
        <f t="shared" si="63"/>
        <v>0</v>
      </c>
      <c r="L256" s="192">
        <f t="shared" si="64"/>
        <v>0</v>
      </c>
      <c r="M256" s="191">
        <f t="shared" si="65"/>
        <v>0</v>
      </c>
      <c r="N256" s="191">
        <f t="shared" si="66"/>
        <v>0</v>
      </c>
      <c r="O256" s="191">
        <f t="shared" si="67"/>
        <v>0</v>
      </c>
      <c r="P256" s="191">
        <f t="shared" si="68"/>
        <v>0</v>
      </c>
      <c r="Q256" s="191">
        <f t="shared" si="69"/>
        <v>0</v>
      </c>
      <c r="R256" s="191">
        <f t="shared" si="70"/>
        <v>0</v>
      </c>
      <c r="S256" s="192"/>
      <c r="Z256" s="193"/>
      <c r="AA256" s="191" t="str">
        <f t="shared" si="62"/>
        <v/>
      </c>
      <c r="AB256" s="191" t="str">
        <f t="shared" si="71"/>
        <v/>
      </c>
      <c r="AC256" s="191" t="str" cm="1">
        <f t="array" ref="AC256">IF(F256&lt;&gt;"", IF(E256&gt;F256, "| Velden '"&amp;$AC$4&amp;ROW()&amp;"' en '"&amp;$AD$4&amp;ROW()&amp;"': De datum uit dienst mag niet voor de datum in dienst vallen.", ""), IF(E256&gt;Datum_werkingsjaar_einde, "| Veld '"&amp;$AC$4&amp;ROW()&amp;"': De datum in dienst mag niet na 31/12/"&amp;Datum_werkingsjaar&amp;" vallen.  ", ""))</f>
        <v/>
      </c>
      <c r="AD256" s="191" t="str" cm="1">
        <f t="array" ref="AD256">IF(E256&gt;F256, IF(F256&lt;&gt;"", "  ", ""), IF(F256&lt;&gt;"", IF(F256&lt;Datum_werkingsjaar_begin, "| Veld '"&amp;$AD$4&amp;ROW()&amp;"': De datum uit dienst mag niet vóór 1/01/"&amp;Datum_werkingsjaar&amp;" vallen.  ", ""), ""))</f>
        <v/>
      </c>
      <c r="AE256" s="191" t="str">
        <f t="shared" si="72"/>
        <v/>
      </c>
      <c r="AF256" s="191" t="str">
        <f t="shared" si="73"/>
        <v/>
      </c>
      <c r="AG256" s="191" t="str">
        <f t="shared" si="74"/>
        <v/>
      </c>
      <c r="AH256" s="194" t="str">
        <f t="shared" si="75"/>
        <v/>
      </c>
      <c r="AI256" s="191" t="str">
        <f>IF(K256&lt;&gt;1, IF(SUM(K256:$K$504)&lt;&gt;0, "| Laat geen witruimte tussen ingevulde rijen.", ""), "")</f>
        <v/>
      </c>
      <c r="AJ256" s="194" t="str">
        <f t="shared" si="76"/>
        <v/>
      </c>
      <c r="AL256" s="76" t="str">
        <f t="shared" si="77"/>
        <v/>
      </c>
    </row>
    <row r="257" spans="1:38" s="191" customFormat="1" ht="14.65" customHeight="1" x14ac:dyDescent="0.25">
      <c r="A257" s="149" t="str">
        <f t="shared" si="60"/>
        <v/>
      </c>
      <c r="B257" s="188" t="str">
        <f t="shared" si="61"/>
        <v/>
      </c>
      <c r="C257" s="214"/>
      <c r="D257" s="201"/>
      <c r="E257" s="200"/>
      <c r="F257" s="200"/>
      <c r="G257" s="201"/>
      <c r="H257" s="201"/>
      <c r="I257" s="189"/>
      <c r="J257" s="190" t="s">
        <v>84</v>
      </c>
      <c r="K257" s="191">
        <f t="shared" si="63"/>
        <v>0</v>
      </c>
      <c r="L257" s="192">
        <f t="shared" si="64"/>
        <v>0</v>
      </c>
      <c r="M257" s="191">
        <f t="shared" si="65"/>
        <v>0</v>
      </c>
      <c r="N257" s="191">
        <f t="shared" si="66"/>
        <v>0</v>
      </c>
      <c r="O257" s="191">
        <f t="shared" si="67"/>
        <v>0</v>
      </c>
      <c r="P257" s="191">
        <f t="shared" si="68"/>
        <v>0</v>
      </c>
      <c r="Q257" s="191">
        <f t="shared" si="69"/>
        <v>0</v>
      </c>
      <c r="R257" s="191">
        <f t="shared" si="70"/>
        <v>0</v>
      </c>
      <c r="S257" s="192"/>
      <c r="Z257" s="193"/>
      <c r="AA257" s="191" t="str">
        <f t="shared" si="62"/>
        <v/>
      </c>
      <c r="AB257" s="191" t="str">
        <f t="shared" si="71"/>
        <v/>
      </c>
      <c r="AC257" s="191" t="str" cm="1">
        <f t="array" ref="AC257">IF(F257&lt;&gt;"", IF(E257&gt;F257, "| Velden '"&amp;$AC$4&amp;ROW()&amp;"' en '"&amp;$AD$4&amp;ROW()&amp;"': De datum uit dienst mag niet voor de datum in dienst vallen.", ""), IF(E257&gt;Datum_werkingsjaar_einde, "| Veld '"&amp;$AC$4&amp;ROW()&amp;"': De datum in dienst mag niet na 31/12/"&amp;Datum_werkingsjaar&amp;" vallen.  ", ""))</f>
        <v/>
      </c>
      <c r="AD257" s="191" t="str" cm="1">
        <f t="array" ref="AD257">IF(E257&gt;F257, IF(F257&lt;&gt;"", "  ", ""), IF(F257&lt;&gt;"", IF(F257&lt;Datum_werkingsjaar_begin, "| Veld '"&amp;$AD$4&amp;ROW()&amp;"': De datum uit dienst mag niet vóór 1/01/"&amp;Datum_werkingsjaar&amp;" vallen.  ", ""), ""))</f>
        <v/>
      </c>
      <c r="AE257" s="191" t="str">
        <f t="shared" si="72"/>
        <v/>
      </c>
      <c r="AF257" s="191" t="str">
        <f t="shared" si="73"/>
        <v/>
      </c>
      <c r="AG257" s="191" t="str">
        <f t="shared" si="74"/>
        <v/>
      </c>
      <c r="AH257" s="194" t="str">
        <f t="shared" si="75"/>
        <v/>
      </c>
      <c r="AI257" s="191" t="str">
        <f>IF(K257&lt;&gt;1, IF(SUM(K257:$K$504)&lt;&gt;0, "| Laat geen witruimte tussen ingevulde rijen.", ""), "")</f>
        <v/>
      </c>
      <c r="AJ257" s="194" t="str">
        <f t="shared" si="76"/>
        <v/>
      </c>
      <c r="AL257" s="76" t="str">
        <f t="shared" si="77"/>
        <v/>
      </c>
    </row>
    <row r="258" spans="1:38" s="191" customFormat="1" ht="14.65" customHeight="1" x14ac:dyDescent="0.25">
      <c r="A258" s="149" t="str">
        <f t="shared" si="60"/>
        <v/>
      </c>
      <c r="B258" s="188" t="str">
        <f t="shared" si="61"/>
        <v/>
      </c>
      <c r="C258" s="214"/>
      <c r="D258" s="201"/>
      <c r="E258" s="200"/>
      <c r="F258" s="200"/>
      <c r="G258" s="201"/>
      <c r="H258" s="201"/>
      <c r="I258" s="189"/>
      <c r="J258" s="190" t="s">
        <v>84</v>
      </c>
      <c r="K258" s="191">
        <f t="shared" si="63"/>
        <v>0</v>
      </c>
      <c r="L258" s="192">
        <f t="shared" si="64"/>
        <v>0</v>
      </c>
      <c r="M258" s="191">
        <f t="shared" si="65"/>
        <v>0</v>
      </c>
      <c r="N258" s="191">
        <f t="shared" si="66"/>
        <v>0</v>
      </c>
      <c r="O258" s="191">
        <f t="shared" si="67"/>
        <v>0</v>
      </c>
      <c r="P258" s="191">
        <f t="shared" si="68"/>
        <v>0</v>
      </c>
      <c r="Q258" s="191">
        <f t="shared" si="69"/>
        <v>0</v>
      </c>
      <c r="R258" s="191">
        <f t="shared" si="70"/>
        <v>0</v>
      </c>
      <c r="S258" s="192"/>
      <c r="Z258" s="193"/>
      <c r="AA258" s="191" t="str">
        <f t="shared" si="62"/>
        <v/>
      </c>
      <c r="AB258" s="191" t="str">
        <f t="shared" si="71"/>
        <v/>
      </c>
      <c r="AC258" s="191" t="str" cm="1">
        <f t="array" ref="AC258">IF(F258&lt;&gt;"", IF(E258&gt;F258, "| Velden '"&amp;$AC$4&amp;ROW()&amp;"' en '"&amp;$AD$4&amp;ROW()&amp;"': De datum uit dienst mag niet voor de datum in dienst vallen.", ""), IF(E258&gt;Datum_werkingsjaar_einde, "| Veld '"&amp;$AC$4&amp;ROW()&amp;"': De datum in dienst mag niet na 31/12/"&amp;Datum_werkingsjaar&amp;" vallen.  ", ""))</f>
        <v/>
      </c>
      <c r="AD258" s="191" t="str" cm="1">
        <f t="array" ref="AD258">IF(E258&gt;F258, IF(F258&lt;&gt;"", "  ", ""), IF(F258&lt;&gt;"", IF(F258&lt;Datum_werkingsjaar_begin, "| Veld '"&amp;$AD$4&amp;ROW()&amp;"': De datum uit dienst mag niet vóór 1/01/"&amp;Datum_werkingsjaar&amp;" vallen.  ", ""), ""))</f>
        <v/>
      </c>
      <c r="AE258" s="191" t="str">
        <f t="shared" si="72"/>
        <v/>
      </c>
      <c r="AF258" s="191" t="str">
        <f t="shared" si="73"/>
        <v/>
      </c>
      <c r="AG258" s="191" t="str">
        <f t="shared" si="74"/>
        <v/>
      </c>
      <c r="AH258" s="194" t="str">
        <f t="shared" si="75"/>
        <v/>
      </c>
      <c r="AI258" s="191" t="str">
        <f>IF(K258&lt;&gt;1, IF(SUM(K258:$K$504)&lt;&gt;0, "| Laat geen witruimte tussen ingevulde rijen.", ""), "")</f>
        <v/>
      </c>
      <c r="AJ258" s="194" t="str">
        <f t="shared" si="76"/>
        <v/>
      </c>
      <c r="AL258" s="76" t="str">
        <f t="shared" si="77"/>
        <v/>
      </c>
    </row>
    <row r="259" spans="1:38" s="191" customFormat="1" ht="14.65" customHeight="1" x14ac:dyDescent="0.25">
      <c r="A259" s="149" t="str">
        <f t="shared" si="60"/>
        <v/>
      </c>
      <c r="B259" s="188" t="str">
        <f t="shared" si="61"/>
        <v/>
      </c>
      <c r="C259" s="214"/>
      <c r="D259" s="201"/>
      <c r="E259" s="200"/>
      <c r="F259" s="200"/>
      <c r="G259" s="201"/>
      <c r="H259" s="201"/>
      <c r="I259" s="189"/>
      <c r="J259" s="190" t="s">
        <v>84</v>
      </c>
      <c r="K259" s="191">
        <f t="shared" si="63"/>
        <v>0</v>
      </c>
      <c r="L259" s="192">
        <f t="shared" si="64"/>
        <v>0</v>
      </c>
      <c r="M259" s="191">
        <f t="shared" si="65"/>
        <v>0</v>
      </c>
      <c r="N259" s="191">
        <f t="shared" si="66"/>
        <v>0</v>
      </c>
      <c r="O259" s="191">
        <f t="shared" si="67"/>
        <v>0</v>
      </c>
      <c r="P259" s="191">
        <f t="shared" si="68"/>
        <v>0</v>
      </c>
      <c r="Q259" s="191">
        <f t="shared" si="69"/>
        <v>0</v>
      </c>
      <c r="R259" s="191">
        <f t="shared" si="70"/>
        <v>0</v>
      </c>
      <c r="S259" s="192"/>
      <c r="Z259" s="193"/>
      <c r="AA259" s="191" t="str">
        <f t="shared" si="62"/>
        <v/>
      </c>
      <c r="AB259" s="191" t="str">
        <f t="shared" si="71"/>
        <v/>
      </c>
      <c r="AC259" s="191" t="str" cm="1">
        <f t="array" ref="AC259">IF(F259&lt;&gt;"", IF(E259&gt;F259, "| Velden '"&amp;$AC$4&amp;ROW()&amp;"' en '"&amp;$AD$4&amp;ROW()&amp;"': De datum uit dienst mag niet voor de datum in dienst vallen.", ""), IF(E259&gt;Datum_werkingsjaar_einde, "| Veld '"&amp;$AC$4&amp;ROW()&amp;"': De datum in dienst mag niet na 31/12/"&amp;Datum_werkingsjaar&amp;" vallen.  ", ""))</f>
        <v/>
      </c>
      <c r="AD259" s="191" t="str" cm="1">
        <f t="array" ref="AD259">IF(E259&gt;F259, IF(F259&lt;&gt;"", "  ", ""), IF(F259&lt;&gt;"", IF(F259&lt;Datum_werkingsjaar_begin, "| Veld '"&amp;$AD$4&amp;ROW()&amp;"': De datum uit dienst mag niet vóór 1/01/"&amp;Datum_werkingsjaar&amp;" vallen.  ", ""), ""))</f>
        <v/>
      </c>
      <c r="AE259" s="191" t="str">
        <f t="shared" si="72"/>
        <v/>
      </c>
      <c r="AF259" s="191" t="str">
        <f t="shared" si="73"/>
        <v/>
      </c>
      <c r="AG259" s="191" t="str">
        <f t="shared" si="74"/>
        <v/>
      </c>
      <c r="AH259" s="194" t="str">
        <f t="shared" si="75"/>
        <v/>
      </c>
      <c r="AI259" s="191" t="str">
        <f>IF(K259&lt;&gt;1, IF(SUM(K259:$K$504)&lt;&gt;0, "| Laat geen witruimte tussen ingevulde rijen.", ""), "")</f>
        <v/>
      </c>
      <c r="AJ259" s="194" t="str">
        <f t="shared" si="76"/>
        <v/>
      </c>
      <c r="AL259" s="76" t="str">
        <f t="shared" si="77"/>
        <v/>
      </c>
    </row>
    <row r="260" spans="1:38" s="191" customFormat="1" ht="14.65" customHeight="1" x14ac:dyDescent="0.25">
      <c r="A260" s="149" t="str">
        <f t="shared" si="60"/>
        <v/>
      </c>
      <c r="B260" s="188" t="str">
        <f t="shared" si="61"/>
        <v/>
      </c>
      <c r="C260" s="214"/>
      <c r="D260" s="201"/>
      <c r="E260" s="200"/>
      <c r="F260" s="200"/>
      <c r="G260" s="201"/>
      <c r="H260" s="201"/>
      <c r="I260" s="189"/>
      <c r="J260" s="190" t="s">
        <v>84</v>
      </c>
      <c r="K260" s="191">
        <f t="shared" si="63"/>
        <v>0</v>
      </c>
      <c r="L260" s="192">
        <f t="shared" si="64"/>
        <v>0</v>
      </c>
      <c r="M260" s="191">
        <f t="shared" si="65"/>
        <v>0</v>
      </c>
      <c r="N260" s="191">
        <f t="shared" si="66"/>
        <v>0</v>
      </c>
      <c r="O260" s="191">
        <f t="shared" si="67"/>
        <v>0</v>
      </c>
      <c r="P260" s="191">
        <f t="shared" si="68"/>
        <v>0</v>
      </c>
      <c r="Q260" s="191">
        <f t="shared" si="69"/>
        <v>0</v>
      </c>
      <c r="R260" s="191">
        <f t="shared" si="70"/>
        <v>0</v>
      </c>
      <c r="S260" s="192"/>
      <c r="Z260" s="193"/>
      <c r="AA260" s="191" t="str">
        <f t="shared" si="62"/>
        <v/>
      </c>
      <c r="AB260" s="191" t="str">
        <f t="shared" si="71"/>
        <v/>
      </c>
      <c r="AC260" s="191" t="str" cm="1">
        <f t="array" ref="AC260">IF(F260&lt;&gt;"", IF(E260&gt;F260, "| Velden '"&amp;$AC$4&amp;ROW()&amp;"' en '"&amp;$AD$4&amp;ROW()&amp;"': De datum uit dienst mag niet voor de datum in dienst vallen.", ""), IF(E260&gt;Datum_werkingsjaar_einde, "| Veld '"&amp;$AC$4&amp;ROW()&amp;"': De datum in dienst mag niet na 31/12/"&amp;Datum_werkingsjaar&amp;" vallen.  ", ""))</f>
        <v/>
      </c>
      <c r="AD260" s="191" t="str" cm="1">
        <f t="array" ref="AD260">IF(E260&gt;F260, IF(F260&lt;&gt;"", "  ", ""), IF(F260&lt;&gt;"", IF(F260&lt;Datum_werkingsjaar_begin, "| Veld '"&amp;$AD$4&amp;ROW()&amp;"': De datum uit dienst mag niet vóór 1/01/"&amp;Datum_werkingsjaar&amp;" vallen.  ", ""), ""))</f>
        <v/>
      </c>
      <c r="AE260" s="191" t="str">
        <f t="shared" si="72"/>
        <v/>
      </c>
      <c r="AF260" s="191" t="str">
        <f t="shared" si="73"/>
        <v/>
      </c>
      <c r="AG260" s="191" t="str">
        <f t="shared" si="74"/>
        <v/>
      </c>
      <c r="AH260" s="194" t="str">
        <f t="shared" si="75"/>
        <v/>
      </c>
      <c r="AI260" s="191" t="str">
        <f>IF(K260&lt;&gt;1, IF(SUM(K260:$K$504)&lt;&gt;0, "| Laat geen witruimte tussen ingevulde rijen.", ""), "")</f>
        <v/>
      </c>
      <c r="AJ260" s="194" t="str">
        <f t="shared" si="76"/>
        <v/>
      </c>
      <c r="AL260" s="76" t="str">
        <f t="shared" si="77"/>
        <v/>
      </c>
    </row>
    <row r="261" spans="1:38" s="191" customFormat="1" ht="14.65" customHeight="1" x14ac:dyDescent="0.25">
      <c r="A261" s="149" t="str">
        <f t="shared" ref="A261:A324" si="78">IF(AL261&lt;&gt;"", "✘", "")</f>
        <v/>
      </c>
      <c r="B261" s="188" t="str">
        <f t="shared" ref="B261:B324" si="79">IF(OR(K261&lt;&gt;0, AI261&lt;&gt;""), ROW()-4, "")</f>
        <v/>
      </c>
      <c r="C261" s="214"/>
      <c r="D261" s="201"/>
      <c r="E261" s="200"/>
      <c r="F261" s="200"/>
      <c r="G261" s="201"/>
      <c r="H261" s="201"/>
      <c r="I261" s="189"/>
      <c r="J261" s="190" t="s">
        <v>84</v>
      </c>
      <c r="K261" s="191">
        <f t="shared" si="63"/>
        <v>0</v>
      </c>
      <c r="L261" s="192">
        <f t="shared" si="64"/>
        <v>0</v>
      </c>
      <c r="M261" s="191">
        <f t="shared" si="65"/>
        <v>0</v>
      </c>
      <c r="N261" s="191">
        <f t="shared" si="66"/>
        <v>0</v>
      </c>
      <c r="O261" s="191">
        <f t="shared" si="67"/>
        <v>0</v>
      </c>
      <c r="P261" s="191">
        <f t="shared" si="68"/>
        <v>0</v>
      </c>
      <c r="Q261" s="191">
        <f t="shared" si="69"/>
        <v>0</v>
      </c>
      <c r="R261" s="191">
        <f t="shared" si="70"/>
        <v>0</v>
      </c>
      <c r="S261" s="192"/>
      <c r="Z261" s="193"/>
      <c r="AA261" s="191" t="str">
        <f t="shared" ref="AA261:AA324" si="80">IF(C261&lt;&gt;"", IF(IFERROR((97-MOD(VALUE(IF(VALUE(LEFT(TEXT(SUBSTITUTE(SUBSTITUTE(C261, ".", ""), "-", ""), "00000000000"), 2))&lt;23, LEFT("2"&amp;TEXT(SUBSTITUTE(SUBSTITUTE(C261, ".", ""), "-", ""), "00000000000"), 10), LEFT(TEXT(SUBSTITUTE(SUBSTITUTE(C261, ".", ""), "-", ""), "00000000000"), 9))), 97))=VALUE(RIGHT(TEXT(SUBSTITUTE(SUBSTITUTE(C261, ".", ""), "-", ""), "00000000000"), 2)), FALSE), "", "| Veld '"&amp;AA$4&amp;ROW()&amp;"': Dit is geen geldig INSZ-nummer.  "), "")</f>
        <v/>
      </c>
      <c r="AB261" s="191" t="str">
        <f t="shared" si="71"/>
        <v/>
      </c>
      <c r="AC261" s="191" t="str" cm="1">
        <f t="array" ref="AC261">IF(F261&lt;&gt;"", IF(E261&gt;F261, "| Velden '"&amp;$AC$4&amp;ROW()&amp;"' en '"&amp;$AD$4&amp;ROW()&amp;"': De datum uit dienst mag niet voor de datum in dienst vallen.", ""), IF(E261&gt;Datum_werkingsjaar_einde, "| Veld '"&amp;$AC$4&amp;ROW()&amp;"': De datum in dienst mag niet na 31/12/"&amp;Datum_werkingsjaar&amp;" vallen.  ", ""))</f>
        <v/>
      </c>
      <c r="AD261" s="191" t="str" cm="1">
        <f t="array" ref="AD261">IF(E261&gt;F261, IF(F261&lt;&gt;"", "  ", ""), IF(F261&lt;&gt;"", IF(F261&lt;Datum_werkingsjaar_begin, "| Veld '"&amp;$AD$4&amp;ROW()&amp;"': De datum uit dienst mag niet vóór 1/01/"&amp;Datum_werkingsjaar&amp;" vallen.  ", ""), ""))</f>
        <v/>
      </c>
      <c r="AE261" s="191" t="str">
        <f t="shared" si="72"/>
        <v/>
      </c>
      <c r="AF261" s="191" t="str">
        <f t="shared" si="73"/>
        <v/>
      </c>
      <c r="AG261" s="191" t="str">
        <f t="shared" si="74"/>
        <v/>
      </c>
      <c r="AH261" s="194" t="str">
        <f t="shared" si="75"/>
        <v/>
      </c>
      <c r="AI261" s="191" t="str">
        <f>IF(K261&lt;&gt;1, IF(SUM(K261:$K$504)&lt;&gt;0, "| Laat geen witruimte tussen ingevulde rijen.", ""), "")</f>
        <v/>
      </c>
      <c r="AJ261" s="194" t="str">
        <f t="shared" si="76"/>
        <v/>
      </c>
      <c r="AL261" s="76" t="str">
        <f t="shared" si="77"/>
        <v/>
      </c>
    </row>
    <row r="262" spans="1:38" s="191" customFormat="1" ht="14.65" customHeight="1" x14ac:dyDescent="0.25">
      <c r="A262" s="149" t="str">
        <f t="shared" si="78"/>
        <v/>
      </c>
      <c r="B262" s="188" t="str">
        <f t="shared" si="79"/>
        <v/>
      </c>
      <c r="C262" s="214"/>
      <c r="D262" s="201"/>
      <c r="E262" s="200"/>
      <c r="F262" s="200"/>
      <c r="G262" s="201"/>
      <c r="H262" s="201"/>
      <c r="I262" s="189"/>
      <c r="J262" s="190" t="s">
        <v>84</v>
      </c>
      <c r="K262" s="191">
        <f t="shared" ref="K262:K325" si="81">IF(C262&amp;D262&amp;E262&amp;F262&amp;G262&amp;I262&amp;H262&lt;&gt;"", 1, 0)</f>
        <v>0</v>
      </c>
      <c r="L262" s="192">
        <f t="shared" ref="L262:L325" si="82">IF($K262&lt;&gt;0, IF(C262&lt;&gt;"", 0, 1), 0)</f>
        <v>0</v>
      </c>
      <c r="M262" s="191">
        <f t="shared" ref="M262:M325" si="83">IF($K262&lt;&gt;0, IF($AA262&lt;&gt;"", -1, IF(C262&lt;&gt;"", IF(VALUE(LEFT(RIGHT(TEXT(SUBSTITUTE(SUBSTITUTE(C262, ".", ""), "-", ""), "00000000000"), 9), 2))&gt;20, IF(VALUE(LEFT(RIGHT(TEXT(SUBSTITUTE(SUBSTITUTE(C262, ".", ""), "-", ""), "00000000000"), 9), 2))&lt;=32, 1, -1), -1), -1)), 0)</f>
        <v>0</v>
      </c>
      <c r="N262" s="191">
        <f t="shared" ref="N262:N325" si="84">IF($K262&lt;&gt;0, IF(E262&lt;&gt;"", 0, 1), 0)</f>
        <v>0</v>
      </c>
      <c r="O262" s="191">
        <f t="shared" ref="O262:O325" si="85">IF($K262&lt;&gt;0, IF(F262&lt;&gt;"", 0, 0), 0)</f>
        <v>0</v>
      </c>
      <c r="P262" s="191">
        <f t="shared" ref="P262:P325" si="86">IF($K262&lt;&gt;0, IF(G262&lt;&gt;"", 0, 1), 0)</f>
        <v>0</v>
      </c>
      <c r="Q262" s="191">
        <f t="shared" ref="Q262:Q325" si="87">IF($K262&lt;&gt;0, IF(H262&lt;&gt;"", 0, 1), 0)</f>
        <v>0</v>
      </c>
      <c r="R262" s="191">
        <f t="shared" ref="R262:R325" si="88">IF($K262&lt;&gt;0, IF(I262&lt;&gt;"", 0, 1), 0)</f>
        <v>0</v>
      </c>
      <c r="S262" s="192"/>
      <c r="Z262" s="193"/>
      <c r="AA262" s="191" t="str">
        <f t="shared" si="80"/>
        <v/>
      </c>
      <c r="AB262" s="191" t="str">
        <f t="shared" ref="AB262:AB325" si="89">IF(D262&lt;&gt;"", IF(M262&lt;&gt;-1, IF(AND(D262&lt;&gt;"M", D262&lt;&gt;"V"), "| Veld '"&amp;AB$4&amp;ROW()&amp;"': Maak een keuze uit de uitvallijst.  ", ""), "| Veld '"&amp;AB$4&amp;ROW()&amp;"': Laat dit veld leeg.  "), "")</f>
        <v/>
      </c>
      <c r="AC262" s="191" t="str" cm="1">
        <f t="array" ref="AC262">IF(F262&lt;&gt;"", IF(E262&gt;F262, "| Velden '"&amp;$AC$4&amp;ROW()&amp;"' en '"&amp;$AD$4&amp;ROW()&amp;"': De datum uit dienst mag niet voor de datum in dienst vallen.", ""), IF(E262&gt;Datum_werkingsjaar_einde, "| Veld '"&amp;$AC$4&amp;ROW()&amp;"': De datum in dienst mag niet na 31/12/"&amp;Datum_werkingsjaar&amp;" vallen.  ", ""))</f>
        <v/>
      </c>
      <c r="AD262" s="191" t="str" cm="1">
        <f t="array" ref="AD262">IF(E262&gt;F262, IF(F262&lt;&gt;"", "  ", ""), IF(F262&lt;&gt;"", IF(F262&lt;Datum_werkingsjaar_begin, "| Veld '"&amp;$AD$4&amp;ROW()&amp;"': De datum uit dienst mag niet vóór 1/01/"&amp;Datum_werkingsjaar&amp;" vallen.  ", ""), ""))</f>
        <v/>
      </c>
      <c r="AE262" s="191" t="str">
        <f t="shared" ref="AE262:AE325" si="90">IF(ISTEXT(G262), IFERROR(IF(SEARCH(".", G262)&lt;&gt;0, "| Veld '"&amp;AE$4&amp;ROW()&amp;"': "&amp;Fout_punt), "| Veld '"&amp;AE$4&amp;ROW()&amp;"': "&amp;Fout_geen_getal), IF(G262&lt;0, "| Veld '"&amp;AE$4&amp;ROW()&amp;"': "&amp;Fout_negatief, IF(G262&gt;1, "| Veld '"&amp;AE$4&amp;ROW()&amp;"': Dit getal mag niet groter dan 1 zijn.  ", "")))</f>
        <v/>
      </c>
      <c r="AF262" s="191" t="str">
        <f t="shared" ref="AF262:AF325" si="91">IF(ISTEXT(H262), IFERROR(IF(SEARCH(".", H262)&lt;&gt;0, "| Veld '"&amp;AF$4&amp;ROW()&amp;"': "&amp;Fout_punt), "| Veld '"&amp;AF$4&amp;ROW()&amp;"': "&amp;Fout_geen_getal), IF(H262&lt;0, "| Veld '"&amp;AF$4&amp;ROW()&amp;"': "&amp;Fout_negatief, IF(H262&gt;1, "| Veld '"&amp;AF$4&amp;ROW()&amp;"': Dit getal mag niet groter dan 1 zijn.  ", IF(H262&gt;G262,  "| Veld '"&amp;AF$4&amp;ROW()&amp;"': Dit getal mag niet groter dan het getal in veld '"&amp;$AE$4&amp;ROW()&amp;"' zijn.  ", ""))))</f>
        <v/>
      </c>
      <c r="AG262" s="191" t="str">
        <f t="shared" ref="AG262:AG325" si="92">IF(ISTEXT(I262), IFERROR(IF(SEARCH(".", I262)&lt;&gt;0, "| Veld '"&amp;AG$4&amp;ROW()&amp;"': "&amp;Fout_punt), "| Veld '"&amp;AG$4&amp;ROW()&amp;"': "&amp;Fout_geen_getal), IF(I262&lt;0, "| Veld '"&amp;AG$4&amp;ROW()&amp;"': "&amp;Fout_negatief, ""))</f>
        <v/>
      </c>
      <c r="AH262" s="194" t="str">
        <f t="shared" ref="AH262:AH325" si="93">IF(SUMIF(L262:R262, "&gt;0")&gt;0, "| Vul verplichte velden in.", "")</f>
        <v/>
      </c>
      <c r="AI262" s="191" t="str">
        <f>IF(K262&lt;&gt;1, IF(SUM(K262:$K$504)&lt;&gt;0, "| Laat geen witruimte tussen ingevulde rijen.", ""), "")</f>
        <v/>
      </c>
      <c r="AJ262" s="194" t="str">
        <f t="shared" ref="AJ262:AJ325" si="94">IF(AA262&amp;AB262&amp;AC262&amp;AD262&amp;AE262&amp;AF262&amp;AG262&lt;&gt;"", AA262&amp;AB262&amp;AC262&amp;AD262&amp;AE262&amp;AF262&amp;AG262, AH262&amp;AI262)</f>
        <v/>
      </c>
      <c r="AL262" s="76" t="str">
        <f t="shared" ref="AL262:AL325" si="95">IF(AJ262&lt;&gt;"", AJ262&amp;"", Z262&amp;"")</f>
        <v/>
      </c>
    </row>
    <row r="263" spans="1:38" s="191" customFormat="1" ht="14.65" customHeight="1" x14ac:dyDescent="0.25">
      <c r="A263" s="149" t="str">
        <f t="shared" si="78"/>
        <v/>
      </c>
      <c r="B263" s="188" t="str">
        <f t="shared" si="79"/>
        <v/>
      </c>
      <c r="C263" s="214"/>
      <c r="D263" s="201"/>
      <c r="E263" s="200"/>
      <c r="F263" s="200"/>
      <c r="G263" s="201"/>
      <c r="H263" s="201"/>
      <c r="I263" s="189"/>
      <c r="J263" s="190" t="s">
        <v>84</v>
      </c>
      <c r="K263" s="191">
        <f t="shared" si="81"/>
        <v>0</v>
      </c>
      <c r="L263" s="192">
        <f t="shared" si="82"/>
        <v>0</v>
      </c>
      <c r="M263" s="191">
        <f t="shared" si="83"/>
        <v>0</v>
      </c>
      <c r="N263" s="191">
        <f t="shared" si="84"/>
        <v>0</v>
      </c>
      <c r="O263" s="191">
        <f t="shared" si="85"/>
        <v>0</v>
      </c>
      <c r="P263" s="191">
        <f t="shared" si="86"/>
        <v>0</v>
      </c>
      <c r="Q263" s="191">
        <f t="shared" si="87"/>
        <v>0</v>
      </c>
      <c r="R263" s="191">
        <f t="shared" si="88"/>
        <v>0</v>
      </c>
      <c r="S263" s="192"/>
      <c r="Z263" s="193"/>
      <c r="AA263" s="191" t="str">
        <f t="shared" si="80"/>
        <v/>
      </c>
      <c r="AB263" s="191" t="str">
        <f t="shared" si="89"/>
        <v/>
      </c>
      <c r="AC263" s="191" t="str" cm="1">
        <f t="array" ref="AC263">IF(F263&lt;&gt;"", IF(E263&gt;F263, "| Velden '"&amp;$AC$4&amp;ROW()&amp;"' en '"&amp;$AD$4&amp;ROW()&amp;"': De datum uit dienst mag niet voor de datum in dienst vallen.", ""), IF(E263&gt;Datum_werkingsjaar_einde, "| Veld '"&amp;$AC$4&amp;ROW()&amp;"': De datum in dienst mag niet na 31/12/"&amp;Datum_werkingsjaar&amp;" vallen.  ", ""))</f>
        <v/>
      </c>
      <c r="AD263" s="191" t="str" cm="1">
        <f t="array" ref="AD263">IF(E263&gt;F263, IF(F263&lt;&gt;"", "  ", ""), IF(F263&lt;&gt;"", IF(F263&lt;Datum_werkingsjaar_begin, "| Veld '"&amp;$AD$4&amp;ROW()&amp;"': De datum uit dienst mag niet vóór 1/01/"&amp;Datum_werkingsjaar&amp;" vallen.  ", ""), ""))</f>
        <v/>
      </c>
      <c r="AE263" s="191" t="str">
        <f t="shared" si="90"/>
        <v/>
      </c>
      <c r="AF263" s="191" t="str">
        <f t="shared" si="91"/>
        <v/>
      </c>
      <c r="AG263" s="191" t="str">
        <f t="shared" si="92"/>
        <v/>
      </c>
      <c r="AH263" s="194" t="str">
        <f t="shared" si="93"/>
        <v/>
      </c>
      <c r="AI263" s="191" t="str">
        <f>IF(K263&lt;&gt;1, IF(SUM(K263:$K$504)&lt;&gt;0, "| Laat geen witruimte tussen ingevulde rijen.", ""), "")</f>
        <v/>
      </c>
      <c r="AJ263" s="194" t="str">
        <f t="shared" si="94"/>
        <v/>
      </c>
      <c r="AL263" s="76" t="str">
        <f t="shared" si="95"/>
        <v/>
      </c>
    </row>
    <row r="264" spans="1:38" s="191" customFormat="1" ht="14.65" customHeight="1" x14ac:dyDescent="0.25">
      <c r="A264" s="149" t="str">
        <f t="shared" si="78"/>
        <v/>
      </c>
      <c r="B264" s="188" t="str">
        <f t="shared" si="79"/>
        <v/>
      </c>
      <c r="C264" s="214"/>
      <c r="D264" s="201"/>
      <c r="E264" s="200"/>
      <c r="F264" s="200"/>
      <c r="G264" s="201"/>
      <c r="H264" s="201"/>
      <c r="I264" s="189"/>
      <c r="J264" s="190" t="s">
        <v>84</v>
      </c>
      <c r="K264" s="191">
        <f t="shared" si="81"/>
        <v>0</v>
      </c>
      <c r="L264" s="192">
        <f t="shared" si="82"/>
        <v>0</v>
      </c>
      <c r="M264" s="191">
        <f t="shared" si="83"/>
        <v>0</v>
      </c>
      <c r="N264" s="191">
        <f t="shared" si="84"/>
        <v>0</v>
      </c>
      <c r="O264" s="191">
        <f t="shared" si="85"/>
        <v>0</v>
      </c>
      <c r="P264" s="191">
        <f t="shared" si="86"/>
        <v>0</v>
      </c>
      <c r="Q264" s="191">
        <f t="shared" si="87"/>
        <v>0</v>
      </c>
      <c r="R264" s="191">
        <f t="shared" si="88"/>
        <v>0</v>
      </c>
      <c r="S264" s="192"/>
      <c r="Z264" s="193"/>
      <c r="AA264" s="191" t="str">
        <f t="shared" si="80"/>
        <v/>
      </c>
      <c r="AB264" s="191" t="str">
        <f t="shared" si="89"/>
        <v/>
      </c>
      <c r="AC264" s="191" t="str" cm="1">
        <f t="array" ref="AC264">IF(F264&lt;&gt;"", IF(E264&gt;F264, "| Velden '"&amp;$AC$4&amp;ROW()&amp;"' en '"&amp;$AD$4&amp;ROW()&amp;"': De datum uit dienst mag niet voor de datum in dienst vallen.", ""), IF(E264&gt;Datum_werkingsjaar_einde, "| Veld '"&amp;$AC$4&amp;ROW()&amp;"': De datum in dienst mag niet na 31/12/"&amp;Datum_werkingsjaar&amp;" vallen.  ", ""))</f>
        <v/>
      </c>
      <c r="AD264" s="191" t="str" cm="1">
        <f t="array" ref="AD264">IF(E264&gt;F264, IF(F264&lt;&gt;"", "  ", ""), IF(F264&lt;&gt;"", IF(F264&lt;Datum_werkingsjaar_begin, "| Veld '"&amp;$AD$4&amp;ROW()&amp;"': De datum uit dienst mag niet vóór 1/01/"&amp;Datum_werkingsjaar&amp;" vallen.  ", ""), ""))</f>
        <v/>
      </c>
      <c r="AE264" s="191" t="str">
        <f t="shared" si="90"/>
        <v/>
      </c>
      <c r="AF264" s="191" t="str">
        <f t="shared" si="91"/>
        <v/>
      </c>
      <c r="AG264" s="191" t="str">
        <f t="shared" si="92"/>
        <v/>
      </c>
      <c r="AH264" s="194" t="str">
        <f t="shared" si="93"/>
        <v/>
      </c>
      <c r="AI264" s="191" t="str">
        <f>IF(K264&lt;&gt;1, IF(SUM(K264:$K$504)&lt;&gt;0, "| Laat geen witruimte tussen ingevulde rijen.", ""), "")</f>
        <v/>
      </c>
      <c r="AJ264" s="194" t="str">
        <f t="shared" si="94"/>
        <v/>
      </c>
      <c r="AL264" s="76" t="str">
        <f t="shared" si="95"/>
        <v/>
      </c>
    </row>
    <row r="265" spans="1:38" s="191" customFormat="1" ht="14.65" customHeight="1" x14ac:dyDescent="0.25">
      <c r="A265" s="149" t="str">
        <f t="shared" si="78"/>
        <v/>
      </c>
      <c r="B265" s="188" t="str">
        <f t="shared" si="79"/>
        <v/>
      </c>
      <c r="C265" s="214"/>
      <c r="D265" s="201"/>
      <c r="E265" s="200"/>
      <c r="F265" s="200"/>
      <c r="G265" s="201"/>
      <c r="H265" s="201"/>
      <c r="I265" s="189"/>
      <c r="J265" s="190" t="s">
        <v>84</v>
      </c>
      <c r="K265" s="191">
        <f t="shared" si="81"/>
        <v>0</v>
      </c>
      <c r="L265" s="192">
        <f t="shared" si="82"/>
        <v>0</v>
      </c>
      <c r="M265" s="191">
        <f t="shared" si="83"/>
        <v>0</v>
      </c>
      <c r="N265" s="191">
        <f t="shared" si="84"/>
        <v>0</v>
      </c>
      <c r="O265" s="191">
        <f t="shared" si="85"/>
        <v>0</v>
      </c>
      <c r="P265" s="191">
        <f t="shared" si="86"/>
        <v>0</v>
      </c>
      <c r="Q265" s="191">
        <f t="shared" si="87"/>
        <v>0</v>
      </c>
      <c r="R265" s="191">
        <f t="shared" si="88"/>
        <v>0</v>
      </c>
      <c r="S265" s="192"/>
      <c r="Z265" s="193"/>
      <c r="AA265" s="191" t="str">
        <f t="shared" si="80"/>
        <v/>
      </c>
      <c r="AB265" s="191" t="str">
        <f t="shared" si="89"/>
        <v/>
      </c>
      <c r="AC265" s="191" t="str" cm="1">
        <f t="array" ref="AC265">IF(F265&lt;&gt;"", IF(E265&gt;F265, "| Velden '"&amp;$AC$4&amp;ROW()&amp;"' en '"&amp;$AD$4&amp;ROW()&amp;"': De datum uit dienst mag niet voor de datum in dienst vallen.", ""), IF(E265&gt;Datum_werkingsjaar_einde, "| Veld '"&amp;$AC$4&amp;ROW()&amp;"': De datum in dienst mag niet na 31/12/"&amp;Datum_werkingsjaar&amp;" vallen.  ", ""))</f>
        <v/>
      </c>
      <c r="AD265" s="191" t="str" cm="1">
        <f t="array" ref="AD265">IF(E265&gt;F265, IF(F265&lt;&gt;"", "  ", ""), IF(F265&lt;&gt;"", IF(F265&lt;Datum_werkingsjaar_begin, "| Veld '"&amp;$AD$4&amp;ROW()&amp;"': De datum uit dienst mag niet vóór 1/01/"&amp;Datum_werkingsjaar&amp;" vallen.  ", ""), ""))</f>
        <v/>
      </c>
      <c r="AE265" s="191" t="str">
        <f t="shared" si="90"/>
        <v/>
      </c>
      <c r="AF265" s="191" t="str">
        <f t="shared" si="91"/>
        <v/>
      </c>
      <c r="AG265" s="191" t="str">
        <f t="shared" si="92"/>
        <v/>
      </c>
      <c r="AH265" s="194" t="str">
        <f t="shared" si="93"/>
        <v/>
      </c>
      <c r="AI265" s="191" t="str">
        <f>IF(K265&lt;&gt;1, IF(SUM(K265:$K$504)&lt;&gt;0, "| Laat geen witruimte tussen ingevulde rijen.", ""), "")</f>
        <v/>
      </c>
      <c r="AJ265" s="194" t="str">
        <f t="shared" si="94"/>
        <v/>
      </c>
      <c r="AL265" s="76" t="str">
        <f t="shared" si="95"/>
        <v/>
      </c>
    </row>
    <row r="266" spans="1:38" s="191" customFormat="1" ht="14.65" customHeight="1" x14ac:dyDescent="0.25">
      <c r="A266" s="149" t="str">
        <f t="shared" si="78"/>
        <v/>
      </c>
      <c r="B266" s="188" t="str">
        <f t="shared" si="79"/>
        <v/>
      </c>
      <c r="C266" s="214"/>
      <c r="D266" s="201"/>
      <c r="E266" s="200"/>
      <c r="F266" s="200"/>
      <c r="G266" s="201"/>
      <c r="H266" s="201"/>
      <c r="I266" s="189"/>
      <c r="J266" s="190" t="s">
        <v>84</v>
      </c>
      <c r="K266" s="191">
        <f t="shared" si="81"/>
        <v>0</v>
      </c>
      <c r="L266" s="192">
        <f t="shared" si="82"/>
        <v>0</v>
      </c>
      <c r="M266" s="191">
        <f t="shared" si="83"/>
        <v>0</v>
      </c>
      <c r="N266" s="191">
        <f t="shared" si="84"/>
        <v>0</v>
      </c>
      <c r="O266" s="191">
        <f t="shared" si="85"/>
        <v>0</v>
      </c>
      <c r="P266" s="191">
        <f t="shared" si="86"/>
        <v>0</v>
      </c>
      <c r="Q266" s="191">
        <f t="shared" si="87"/>
        <v>0</v>
      </c>
      <c r="R266" s="191">
        <f t="shared" si="88"/>
        <v>0</v>
      </c>
      <c r="S266" s="192"/>
      <c r="Z266" s="193"/>
      <c r="AA266" s="191" t="str">
        <f t="shared" si="80"/>
        <v/>
      </c>
      <c r="AB266" s="191" t="str">
        <f t="shared" si="89"/>
        <v/>
      </c>
      <c r="AC266" s="191" t="str" cm="1">
        <f t="array" ref="AC266">IF(F266&lt;&gt;"", IF(E266&gt;F266, "| Velden '"&amp;$AC$4&amp;ROW()&amp;"' en '"&amp;$AD$4&amp;ROW()&amp;"': De datum uit dienst mag niet voor de datum in dienst vallen.", ""), IF(E266&gt;Datum_werkingsjaar_einde, "| Veld '"&amp;$AC$4&amp;ROW()&amp;"': De datum in dienst mag niet na 31/12/"&amp;Datum_werkingsjaar&amp;" vallen.  ", ""))</f>
        <v/>
      </c>
      <c r="AD266" s="191" t="str" cm="1">
        <f t="array" ref="AD266">IF(E266&gt;F266, IF(F266&lt;&gt;"", "  ", ""), IF(F266&lt;&gt;"", IF(F266&lt;Datum_werkingsjaar_begin, "| Veld '"&amp;$AD$4&amp;ROW()&amp;"': De datum uit dienst mag niet vóór 1/01/"&amp;Datum_werkingsjaar&amp;" vallen.  ", ""), ""))</f>
        <v/>
      </c>
      <c r="AE266" s="191" t="str">
        <f t="shared" si="90"/>
        <v/>
      </c>
      <c r="AF266" s="191" t="str">
        <f t="shared" si="91"/>
        <v/>
      </c>
      <c r="AG266" s="191" t="str">
        <f t="shared" si="92"/>
        <v/>
      </c>
      <c r="AH266" s="194" t="str">
        <f t="shared" si="93"/>
        <v/>
      </c>
      <c r="AI266" s="191" t="str">
        <f>IF(K266&lt;&gt;1, IF(SUM(K266:$K$504)&lt;&gt;0, "| Laat geen witruimte tussen ingevulde rijen.", ""), "")</f>
        <v/>
      </c>
      <c r="AJ266" s="194" t="str">
        <f t="shared" si="94"/>
        <v/>
      </c>
      <c r="AL266" s="76" t="str">
        <f t="shared" si="95"/>
        <v/>
      </c>
    </row>
    <row r="267" spans="1:38" s="191" customFormat="1" ht="14.65" customHeight="1" x14ac:dyDescent="0.25">
      <c r="A267" s="149" t="str">
        <f t="shared" si="78"/>
        <v/>
      </c>
      <c r="B267" s="188" t="str">
        <f t="shared" si="79"/>
        <v/>
      </c>
      <c r="C267" s="214"/>
      <c r="D267" s="201"/>
      <c r="E267" s="200"/>
      <c r="F267" s="200"/>
      <c r="G267" s="201"/>
      <c r="H267" s="201"/>
      <c r="I267" s="189"/>
      <c r="J267" s="190" t="s">
        <v>84</v>
      </c>
      <c r="K267" s="191">
        <f t="shared" si="81"/>
        <v>0</v>
      </c>
      <c r="L267" s="192">
        <f t="shared" si="82"/>
        <v>0</v>
      </c>
      <c r="M267" s="191">
        <f t="shared" si="83"/>
        <v>0</v>
      </c>
      <c r="N267" s="191">
        <f t="shared" si="84"/>
        <v>0</v>
      </c>
      <c r="O267" s="191">
        <f t="shared" si="85"/>
        <v>0</v>
      </c>
      <c r="P267" s="191">
        <f t="shared" si="86"/>
        <v>0</v>
      </c>
      <c r="Q267" s="191">
        <f t="shared" si="87"/>
        <v>0</v>
      </c>
      <c r="R267" s="191">
        <f t="shared" si="88"/>
        <v>0</v>
      </c>
      <c r="S267" s="192"/>
      <c r="Z267" s="193"/>
      <c r="AA267" s="191" t="str">
        <f t="shared" si="80"/>
        <v/>
      </c>
      <c r="AB267" s="191" t="str">
        <f t="shared" si="89"/>
        <v/>
      </c>
      <c r="AC267" s="191" t="str" cm="1">
        <f t="array" ref="AC267">IF(F267&lt;&gt;"", IF(E267&gt;F267, "| Velden '"&amp;$AC$4&amp;ROW()&amp;"' en '"&amp;$AD$4&amp;ROW()&amp;"': De datum uit dienst mag niet voor de datum in dienst vallen.", ""), IF(E267&gt;Datum_werkingsjaar_einde, "| Veld '"&amp;$AC$4&amp;ROW()&amp;"': De datum in dienst mag niet na 31/12/"&amp;Datum_werkingsjaar&amp;" vallen.  ", ""))</f>
        <v/>
      </c>
      <c r="AD267" s="191" t="str" cm="1">
        <f t="array" ref="AD267">IF(E267&gt;F267, IF(F267&lt;&gt;"", "  ", ""), IF(F267&lt;&gt;"", IF(F267&lt;Datum_werkingsjaar_begin, "| Veld '"&amp;$AD$4&amp;ROW()&amp;"': De datum uit dienst mag niet vóór 1/01/"&amp;Datum_werkingsjaar&amp;" vallen.  ", ""), ""))</f>
        <v/>
      </c>
      <c r="AE267" s="191" t="str">
        <f t="shared" si="90"/>
        <v/>
      </c>
      <c r="AF267" s="191" t="str">
        <f t="shared" si="91"/>
        <v/>
      </c>
      <c r="AG267" s="191" t="str">
        <f t="shared" si="92"/>
        <v/>
      </c>
      <c r="AH267" s="194" t="str">
        <f t="shared" si="93"/>
        <v/>
      </c>
      <c r="AI267" s="191" t="str">
        <f>IF(K267&lt;&gt;1, IF(SUM(K267:$K$504)&lt;&gt;0, "| Laat geen witruimte tussen ingevulde rijen.", ""), "")</f>
        <v/>
      </c>
      <c r="AJ267" s="194" t="str">
        <f t="shared" si="94"/>
        <v/>
      </c>
      <c r="AL267" s="76" t="str">
        <f t="shared" si="95"/>
        <v/>
      </c>
    </row>
    <row r="268" spans="1:38" s="191" customFormat="1" ht="14.65" customHeight="1" x14ac:dyDescent="0.25">
      <c r="A268" s="149" t="str">
        <f t="shared" si="78"/>
        <v/>
      </c>
      <c r="B268" s="188" t="str">
        <f t="shared" si="79"/>
        <v/>
      </c>
      <c r="C268" s="214"/>
      <c r="D268" s="201"/>
      <c r="E268" s="200"/>
      <c r="F268" s="200"/>
      <c r="G268" s="201"/>
      <c r="H268" s="201"/>
      <c r="I268" s="189"/>
      <c r="J268" s="190" t="s">
        <v>84</v>
      </c>
      <c r="K268" s="191">
        <f t="shared" si="81"/>
        <v>0</v>
      </c>
      <c r="L268" s="192">
        <f t="shared" si="82"/>
        <v>0</v>
      </c>
      <c r="M268" s="191">
        <f t="shared" si="83"/>
        <v>0</v>
      </c>
      <c r="N268" s="191">
        <f t="shared" si="84"/>
        <v>0</v>
      </c>
      <c r="O268" s="191">
        <f t="shared" si="85"/>
        <v>0</v>
      </c>
      <c r="P268" s="191">
        <f t="shared" si="86"/>
        <v>0</v>
      </c>
      <c r="Q268" s="191">
        <f t="shared" si="87"/>
        <v>0</v>
      </c>
      <c r="R268" s="191">
        <f t="shared" si="88"/>
        <v>0</v>
      </c>
      <c r="S268" s="192"/>
      <c r="Z268" s="193"/>
      <c r="AA268" s="191" t="str">
        <f t="shared" si="80"/>
        <v/>
      </c>
      <c r="AB268" s="191" t="str">
        <f t="shared" si="89"/>
        <v/>
      </c>
      <c r="AC268" s="191" t="str" cm="1">
        <f t="array" ref="AC268">IF(F268&lt;&gt;"", IF(E268&gt;F268, "| Velden '"&amp;$AC$4&amp;ROW()&amp;"' en '"&amp;$AD$4&amp;ROW()&amp;"': De datum uit dienst mag niet voor de datum in dienst vallen.", ""), IF(E268&gt;Datum_werkingsjaar_einde, "| Veld '"&amp;$AC$4&amp;ROW()&amp;"': De datum in dienst mag niet na 31/12/"&amp;Datum_werkingsjaar&amp;" vallen.  ", ""))</f>
        <v/>
      </c>
      <c r="AD268" s="191" t="str" cm="1">
        <f t="array" ref="AD268">IF(E268&gt;F268, IF(F268&lt;&gt;"", "  ", ""), IF(F268&lt;&gt;"", IF(F268&lt;Datum_werkingsjaar_begin, "| Veld '"&amp;$AD$4&amp;ROW()&amp;"': De datum uit dienst mag niet vóór 1/01/"&amp;Datum_werkingsjaar&amp;" vallen.  ", ""), ""))</f>
        <v/>
      </c>
      <c r="AE268" s="191" t="str">
        <f t="shared" si="90"/>
        <v/>
      </c>
      <c r="AF268" s="191" t="str">
        <f t="shared" si="91"/>
        <v/>
      </c>
      <c r="AG268" s="191" t="str">
        <f t="shared" si="92"/>
        <v/>
      </c>
      <c r="AH268" s="194" t="str">
        <f t="shared" si="93"/>
        <v/>
      </c>
      <c r="AI268" s="191" t="str">
        <f>IF(K268&lt;&gt;1, IF(SUM(K268:$K$504)&lt;&gt;0, "| Laat geen witruimte tussen ingevulde rijen.", ""), "")</f>
        <v/>
      </c>
      <c r="AJ268" s="194" t="str">
        <f t="shared" si="94"/>
        <v/>
      </c>
      <c r="AL268" s="76" t="str">
        <f t="shared" si="95"/>
        <v/>
      </c>
    </row>
    <row r="269" spans="1:38" s="191" customFormat="1" ht="14.65" customHeight="1" x14ac:dyDescent="0.25">
      <c r="A269" s="149" t="str">
        <f t="shared" si="78"/>
        <v/>
      </c>
      <c r="B269" s="188" t="str">
        <f t="shared" si="79"/>
        <v/>
      </c>
      <c r="C269" s="214"/>
      <c r="D269" s="201"/>
      <c r="E269" s="200"/>
      <c r="F269" s="200"/>
      <c r="G269" s="201"/>
      <c r="H269" s="201"/>
      <c r="I269" s="189"/>
      <c r="J269" s="190" t="s">
        <v>84</v>
      </c>
      <c r="K269" s="191">
        <f t="shared" si="81"/>
        <v>0</v>
      </c>
      <c r="L269" s="192">
        <f t="shared" si="82"/>
        <v>0</v>
      </c>
      <c r="M269" s="191">
        <f t="shared" si="83"/>
        <v>0</v>
      </c>
      <c r="N269" s="191">
        <f t="shared" si="84"/>
        <v>0</v>
      </c>
      <c r="O269" s="191">
        <f t="shared" si="85"/>
        <v>0</v>
      </c>
      <c r="P269" s="191">
        <f t="shared" si="86"/>
        <v>0</v>
      </c>
      <c r="Q269" s="191">
        <f t="shared" si="87"/>
        <v>0</v>
      </c>
      <c r="R269" s="191">
        <f t="shared" si="88"/>
        <v>0</v>
      </c>
      <c r="S269" s="192"/>
      <c r="Z269" s="193"/>
      <c r="AA269" s="191" t="str">
        <f t="shared" si="80"/>
        <v/>
      </c>
      <c r="AB269" s="191" t="str">
        <f t="shared" si="89"/>
        <v/>
      </c>
      <c r="AC269" s="191" t="str" cm="1">
        <f t="array" ref="AC269">IF(F269&lt;&gt;"", IF(E269&gt;F269, "| Velden '"&amp;$AC$4&amp;ROW()&amp;"' en '"&amp;$AD$4&amp;ROW()&amp;"': De datum uit dienst mag niet voor de datum in dienst vallen.", ""), IF(E269&gt;Datum_werkingsjaar_einde, "| Veld '"&amp;$AC$4&amp;ROW()&amp;"': De datum in dienst mag niet na 31/12/"&amp;Datum_werkingsjaar&amp;" vallen.  ", ""))</f>
        <v/>
      </c>
      <c r="AD269" s="191" t="str" cm="1">
        <f t="array" ref="AD269">IF(E269&gt;F269, IF(F269&lt;&gt;"", "  ", ""), IF(F269&lt;&gt;"", IF(F269&lt;Datum_werkingsjaar_begin, "| Veld '"&amp;$AD$4&amp;ROW()&amp;"': De datum uit dienst mag niet vóór 1/01/"&amp;Datum_werkingsjaar&amp;" vallen.  ", ""), ""))</f>
        <v/>
      </c>
      <c r="AE269" s="191" t="str">
        <f t="shared" si="90"/>
        <v/>
      </c>
      <c r="AF269" s="191" t="str">
        <f t="shared" si="91"/>
        <v/>
      </c>
      <c r="AG269" s="191" t="str">
        <f t="shared" si="92"/>
        <v/>
      </c>
      <c r="AH269" s="194" t="str">
        <f t="shared" si="93"/>
        <v/>
      </c>
      <c r="AI269" s="191" t="str">
        <f>IF(K269&lt;&gt;1, IF(SUM(K269:$K$504)&lt;&gt;0, "| Laat geen witruimte tussen ingevulde rijen.", ""), "")</f>
        <v/>
      </c>
      <c r="AJ269" s="194" t="str">
        <f t="shared" si="94"/>
        <v/>
      </c>
      <c r="AL269" s="76" t="str">
        <f t="shared" si="95"/>
        <v/>
      </c>
    </row>
    <row r="270" spans="1:38" s="191" customFormat="1" ht="14.65" customHeight="1" x14ac:dyDescent="0.25">
      <c r="A270" s="149" t="str">
        <f t="shared" si="78"/>
        <v/>
      </c>
      <c r="B270" s="188" t="str">
        <f t="shared" si="79"/>
        <v/>
      </c>
      <c r="C270" s="214"/>
      <c r="D270" s="201"/>
      <c r="E270" s="200"/>
      <c r="F270" s="200"/>
      <c r="G270" s="201"/>
      <c r="H270" s="201"/>
      <c r="I270" s="189"/>
      <c r="J270" s="190" t="s">
        <v>84</v>
      </c>
      <c r="K270" s="191">
        <f t="shared" si="81"/>
        <v>0</v>
      </c>
      <c r="L270" s="192">
        <f t="shared" si="82"/>
        <v>0</v>
      </c>
      <c r="M270" s="191">
        <f t="shared" si="83"/>
        <v>0</v>
      </c>
      <c r="N270" s="191">
        <f t="shared" si="84"/>
        <v>0</v>
      </c>
      <c r="O270" s="191">
        <f t="shared" si="85"/>
        <v>0</v>
      </c>
      <c r="P270" s="191">
        <f t="shared" si="86"/>
        <v>0</v>
      </c>
      <c r="Q270" s="191">
        <f t="shared" si="87"/>
        <v>0</v>
      </c>
      <c r="R270" s="191">
        <f t="shared" si="88"/>
        <v>0</v>
      </c>
      <c r="S270" s="192"/>
      <c r="Z270" s="193"/>
      <c r="AA270" s="191" t="str">
        <f t="shared" si="80"/>
        <v/>
      </c>
      <c r="AB270" s="191" t="str">
        <f t="shared" si="89"/>
        <v/>
      </c>
      <c r="AC270" s="191" t="str" cm="1">
        <f t="array" ref="AC270">IF(F270&lt;&gt;"", IF(E270&gt;F270, "| Velden '"&amp;$AC$4&amp;ROW()&amp;"' en '"&amp;$AD$4&amp;ROW()&amp;"': De datum uit dienst mag niet voor de datum in dienst vallen.", ""), IF(E270&gt;Datum_werkingsjaar_einde, "| Veld '"&amp;$AC$4&amp;ROW()&amp;"': De datum in dienst mag niet na 31/12/"&amp;Datum_werkingsjaar&amp;" vallen.  ", ""))</f>
        <v/>
      </c>
      <c r="AD270" s="191" t="str" cm="1">
        <f t="array" ref="AD270">IF(E270&gt;F270, IF(F270&lt;&gt;"", "  ", ""), IF(F270&lt;&gt;"", IF(F270&lt;Datum_werkingsjaar_begin, "| Veld '"&amp;$AD$4&amp;ROW()&amp;"': De datum uit dienst mag niet vóór 1/01/"&amp;Datum_werkingsjaar&amp;" vallen.  ", ""), ""))</f>
        <v/>
      </c>
      <c r="AE270" s="191" t="str">
        <f t="shared" si="90"/>
        <v/>
      </c>
      <c r="AF270" s="191" t="str">
        <f t="shared" si="91"/>
        <v/>
      </c>
      <c r="AG270" s="191" t="str">
        <f t="shared" si="92"/>
        <v/>
      </c>
      <c r="AH270" s="194" t="str">
        <f t="shared" si="93"/>
        <v/>
      </c>
      <c r="AI270" s="191" t="str">
        <f>IF(K270&lt;&gt;1, IF(SUM(K270:$K$504)&lt;&gt;0, "| Laat geen witruimte tussen ingevulde rijen.", ""), "")</f>
        <v/>
      </c>
      <c r="AJ270" s="194" t="str">
        <f t="shared" si="94"/>
        <v/>
      </c>
      <c r="AL270" s="76" t="str">
        <f t="shared" si="95"/>
        <v/>
      </c>
    </row>
    <row r="271" spans="1:38" s="191" customFormat="1" ht="14.65" customHeight="1" x14ac:dyDescent="0.25">
      <c r="A271" s="149" t="str">
        <f t="shared" si="78"/>
        <v/>
      </c>
      <c r="B271" s="188" t="str">
        <f t="shared" si="79"/>
        <v/>
      </c>
      <c r="C271" s="214"/>
      <c r="D271" s="201"/>
      <c r="E271" s="200"/>
      <c r="F271" s="200"/>
      <c r="G271" s="201"/>
      <c r="H271" s="201"/>
      <c r="I271" s="189"/>
      <c r="J271" s="190" t="s">
        <v>84</v>
      </c>
      <c r="K271" s="191">
        <f t="shared" si="81"/>
        <v>0</v>
      </c>
      <c r="L271" s="192">
        <f t="shared" si="82"/>
        <v>0</v>
      </c>
      <c r="M271" s="191">
        <f t="shared" si="83"/>
        <v>0</v>
      </c>
      <c r="N271" s="191">
        <f t="shared" si="84"/>
        <v>0</v>
      </c>
      <c r="O271" s="191">
        <f t="shared" si="85"/>
        <v>0</v>
      </c>
      <c r="P271" s="191">
        <f t="shared" si="86"/>
        <v>0</v>
      </c>
      <c r="Q271" s="191">
        <f t="shared" si="87"/>
        <v>0</v>
      </c>
      <c r="R271" s="191">
        <f t="shared" si="88"/>
        <v>0</v>
      </c>
      <c r="S271" s="192"/>
      <c r="Z271" s="193"/>
      <c r="AA271" s="191" t="str">
        <f t="shared" si="80"/>
        <v/>
      </c>
      <c r="AB271" s="191" t="str">
        <f t="shared" si="89"/>
        <v/>
      </c>
      <c r="AC271" s="191" t="str" cm="1">
        <f t="array" ref="AC271">IF(F271&lt;&gt;"", IF(E271&gt;F271, "| Velden '"&amp;$AC$4&amp;ROW()&amp;"' en '"&amp;$AD$4&amp;ROW()&amp;"': De datum uit dienst mag niet voor de datum in dienst vallen.", ""), IF(E271&gt;Datum_werkingsjaar_einde, "| Veld '"&amp;$AC$4&amp;ROW()&amp;"': De datum in dienst mag niet na 31/12/"&amp;Datum_werkingsjaar&amp;" vallen.  ", ""))</f>
        <v/>
      </c>
      <c r="AD271" s="191" t="str" cm="1">
        <f t="array" ref="AD271">IF(E271&gt;F271, IF(F271&lt;&gt;"", "  ", ""), IF(F271&lt;&gt;"", IF(F271&lt;Datum_werkingsjaar_begin, "| Veld '"&amp;$AD$4&amp;ROW()&amp;"': De datum uit dienst mag niet vóór 1/01/"&amp;Datum_werkingsjaar&amp;" vallen.  ", ""), ""))</f>
        <v/>
      </c>
      <c r="AE271" s="191" t="str">
        <f t="shared" si="90"/>
        <v/>
      </c>
      <c r="AF271" s="191" t="str">
        <f t="shared" si="91"/>
        <v/>
      </c>
      <c r="AG271" s="191" t="str">
        <f t="shared" si="92"/>
        <v/>
      </c>
      <c r="AH271" s="194" t="str">
        <f t="shared" si="93"/>
        <v/>
      </c>
      <c r="AI271" s="191" t="str">
        <f>IF(K271&lt;&gt;1, IF(SUM(K271:$K$504)&lt;&gt;0, "| Laat geen witruimte tussen ingevulde rijen.", ""), "")</f>
        <v/>
      </c>
      <c r="AJ271" s="194" t="str">
        <f t="shared" si="94"/>
        <v/>
      </c>
      <c r="AL271" s="76" t="str">
        <f t="shared" si="95"/>
        <v/>
      </c>
    </row>
    <row r="272" spans="1:38" s="191" customFormat="1" ht="14.65" customHeight="1" x14ac:dyDescent="0.25">
      <c r="A272" s="149" t="str">
        <f t="shared" si="78"/>
        <v/>
      </c>
      <c r="B272" s="188" t="str">
        <f t="shared" si="79"/>
        <v/>
      </c>
      <c r="C272" s="214"/>
      <c r="D272" s="201"/>
      <c r="E272" s="200"/>
      <c r="F272" s="200"/>
      <c r="G272" s="201"/>
      <c r="H272" s="201"/>
      <c r="I272" s="189"/>
      <c r="J272" s="190" t="s">
        <v>84</v>
      </c>
      <c r="K272" s="191">
        <f t="shared" si="81"/>
        <v>0</v>
      </c>
      <c r="L272" s="192">
        <f t="shared" si="82"/>
        <v>0</v>
      </c>
      <c r="M272" s="191">
        <f t="shared" si="83"/>
        <v>0</v>
      </c>
      <c r="N272" s="191">
        <f t="shared" si="84"/>
        <v>0</v>
      </c>
      <c r="O272" s="191">
        <f t="shared" si="85"/>
        <v>0</v>
      </c>
      <c r="P272" s="191">
        <f t="shared" si="86"/>
        <v>0</v>
      </c>
      <c r="Q272" s="191">
        <f t="shared" si="87"/>
        <v>0</v>
      </c>
      <c r="R272" s="191">
        <f t="shared" si="88"/>
        <v>0</v>
      </c>
      <c r="S272" s="192"/>
      <c r="Z272" s="193"/>
      <c r="AA272" s="191" t="str">
        <f t="shared" si="80"/>
        <v/>
      </c>
      <c r="AB272" s="191" t="str">
        <f t="shared" si="89"/>
        <v/>
      </c>
      <c r="AC272" s="191" t="str" cm="1">
        <f t="array" ref="AC272">IF(F272&lt;&gt;"", IF(E272&gt;F272, "| Velden '"&amp;$AC$4&amp;ROW()&amp;"' en '"&amp;$AD$4&amp;ROW()&amp;"': De datum uit dienst mag niet voor de datum in dienst vallen.", ""), IF(E272&gt;Datum_werkingsjaar_einde, "| Veld '"&amp;$AC$4&amp;ROW()&amp;"': De datum in dienst mag niet na 31/12/"&amp;Datum_werkingsjaar&amp;" vallen.  ", ""))</f>
        <v/>
      </c>
      <c r="AD272" s="191" t="str" cm="1">
        <f t="array" ref="AD272">IF(E272&gt;F272, IF(F272&lt;&gt;"", "  ", ""), IF(F272&lt;&gt;"", IF(F272&lt;Datum_werkingsjaar_begin, "| Veld '"&amp;$AD$4&amp;ROW()&amp;"': De datum uit dienst mag niet vóór 1/01/"&amp;Datum_werkingsjaar&amp;" vallen.  ", ""), ""))</f>
        <v/>
      </c>
      <c r="AE272" s="191" t="str">
        <f t="shared" si="90"/>
        <v/>
      </c>
      <c r="AF272" s="191" t="str">
        <f t="shared" si="91"/>
        <v/>
      </c>
      <c r="AG272" s="191" t="str">
        <f t="shared" si="92"/>
        <v/>
      </c>
      <c r="AH272" s="194" t="str">
        <f t="shared" si="93"/>
        <v/>
      </c>
      <c r="AI272" s="191" t="str">
        <f>IF(K272&lt;&gt;1, IF(SUM(K272:$K$504)&lt;&gt;0, "| Laat geen witruimte tussen ingevulde rijen.", ""), "")</f>
        <v/>
      </c>
      <c r="AJ272" s="194" t="str">
        <f t="shared" si="94"/>
        <v/>
      </c>
      <c r="AL272" s="76" t="str">
        <f t="shared" si="95"/>
        <v/>
      </c>
    </row>
    <row r="273" spans="1:38" s="191" customFormat="1" ht="14.65" customHeight="1" x14ac:dyDescent="0.25">
      <c r="A273" s="149" t="str">
        <f t="shared" si="78"/>
        <v/>
      </c>
      <c r="B273" s="188" t="str">
        <f t="shared" si="79"/>
        <v/>
      </c>
      <c r="C273" s="214"/>
      <c r="D273" s="201"/>
      <c r="E273" s="200"/>
      <c r="F273" s="200"/>
      <c r="G273" s="201"/>
      <c r="H273" s="201"/>
      <c r="I273" s="189"/>
      <c r="J273" s="190" t="s">
        <v>84</v>
      </c>
      <c r="K273" s="191">
        <f t="shared" si="81"/>
        <v>0</v>
      </c>
      <c r="L273" s="192">
        <f t="shared" si="82"/>
        <v>0</v>
      </c>
      <c r="M273" s="191">
        <f t="shared" si="83"/>
        <v>0</v>
      </c>
      <c r="N273" s="191">
        <f t="shared" si="84"/>
        <v>0</v>
      </c>
      <c r="O273" s="191">
        <f t="shared" si="85"/>
        <v>0</v>
      </c>
      <c r="P273" s="191">
        <f t="shared" si="86"/>
        <v>0</v>
      </c>
      <c r="Q273" s="191">
        <f t="shared" si="87"/>
        <v>0</v>
      </c>
      <c r="R273" s="191">
        <f t="shared" si="88"/>
        <v>0</v>
      </c>
      <c r="S273" s="192"/>
      <c r="Z273" s="193"/>
      <c r="AA273" s="191" t="str">
        <f t="shared" si="80"/>
        <v/>
      </c>
      <c r="AB273" s="191" t="str">
        <f t="shared" si="89"/>
        <v/>
      </c>
      <c r="AC273" s="191" t="str" cm="1">
        <f t="array" ref="AC273">IF(F273&lt;&gt;"", IF(E273&gt;F273, "| Velden '"&amp;$AC$4&amp;ROW()&amp;"' en '"&amp;$AD$4&amp;ROW()&amp;"': De datum uit dienst mag niet voor de datum in dienst vallen.", ""), IF(E273&gt;Datum_werkingsjaar_einde, "| Veld '"&amp;$AC$4&amp;ROW()&amp;"': De datum in dienst mag niet na 31/12/"&amp;Datum_werkingsjaar&amp;" vallen.  ", ""))</f>
        <v/>
      </c>
      <c r="AD273" s="191" t="str" cm="1">
        <f t="array" ref="AD273">IF(E273&gt;F273, IF(F273&lt;&gt;"", "  ", ""), IF(F273&lt;&gt;"", IF(F273&lt;Datum_werkingsjaar_begin, "| Veld '"&amp;$AD$4&amp;ROW()&amp;"': De datum uit dienst mag niet vóór 1/01/"&amp;Datum_werkingsjaar&amp;" vallen.  ", ""), ""))</f>
        <v/>
      </c>
      <c r="AE273" s="191" t="str">
        <f t="shared" si="90"/>
        <v/>
      </c>
      <c r="AF273" s="191" t="str">
        <f t="shared" si="91"/>
        <v/>
      </c>
      <c r="AG273" s="191" t="str">
        <f t="shared" si="92"/>
        <v/>
      </c>
      <c r="AH273" s="194" t="str">
        <f t="shared" si="93"/>
        <v/>
      </c>
      <c r="AI273" s="191" t="str">
        <f>IF(K273&lt;&gt;1, IF(SUM(K273:$K$504)&lt;&gt;0, "| Laat geen witruimte tussen ingevulde rijen.", ""), "")</f>
        <v/>
      </c>
      <c r="AJ273" s="194" t="str">
        <f t="shared" si="94"/>
        <v/>
      </c>
      <c r="AL273" s="76" t="str">
        <f t="shared" si="95"/>
        <v/>
      </c>
    </row>
    <row r="274" spans="1:38" s="191" customFormat="1" ht="14.65" customHeight="1" x14ac:dyDescent="0.25">
      <c r="A274" s="149" t="str">
        <f t="shared" si="78"/>
        <v/>
      </c>
      <c r="B274" s="188" t="str">
        <f t="shared" si="79"/>
        <v/>
      </c>
      <c r="C274" s="214"/>
      <c r="D274" s="201"/>
      <c r="E274" s="200"/>
      <c r="F274" s="200"/>
      <c r="G274" s="201"/>
      <c r="H274" s="201"/>
      <c r="I274" s="189"/>
      <c r="J274" s="190" t="s">
        <v>84</v>
      </c>
      <c r="K274" s="191">
        <f t="shared" si="81"/>
        <v>0</v>
      </c>
      <c r="L274" s="192">
        <f t="shared" si="82"/>
        <v>0</v>
      </c>
      <c r="M274" s="191">
        <f t="shared" si="83"/>
        <v>0</v>
      </c>
      <c r="N274" s="191">
        <f t="shared" si="84"/>
        <v>0</v>
      </c>
      <c r="O274" s="191">
        <f t="shared" si="85"/>
        <v>0</v>
      </c>
      <c r="P274" s="191">
        <f t="shared" si="86"/>
        <v>0</v>
      </c>
      <c r="Q274" s="191">
        <f t="shared" si="87"/>
        <v>0</v>
      </c>
      <c r="R274" s="191">
        <f t="shared" si="88"/>
        <v>0</v>
      </c>
      <c r="S274" s="192"/>
      <c r="Z274" s="193"/>
      <c r="AA274" s="191" t="str">
        <f t="shared" si="80"/>
        <v/>
      </c>
      <c r="AB274" s="191" t="str">
        <f t="shared" si="89"/>
        <v/>
      </c>
      <c r="AC274" s="191" t="str" cm="1">
        <f t="array" ref="AC274">IF(F274&lt;&gt;"", IF(E274&gt;F274, "| Velden '"&amp;$AC$4&amp;ROW()&amp;"' en '"&amp;$AD$4&amp;ROW()&amp;"': De datum uit dienst mag niet voor de datum in dienst vallen.", ""), IF(E274&gt;Datum_werkingsjaar_einde, "| Veld '"&amp;$AC$4&amp;ROW()&amp;"': De datum in dienst mag niet na 31/12/"&amp;Datum_werkingsjaar&amp;" vallen.  ", ""))</f>
        <v/>
      </c>
      <c r="AD274" s="191" t="str" cm="1">
        <f t="array" ref="AD274">IF(E274&gt;F274, IF(F274&lt;&gt;"", "  ", ""), IF(F274&lt;&gt;"", IF(F274&lt;Datum_werkingsjaar_begin, "| Veld '"&amp;$AD$4&amp;ROW()&amp;"': De datum uit dienst mag niet vóór 1/01/"&amp;Datum_werkingsjaar&amp;" vallen.  ", ""), ""))</f>
        <v/>
      </c>
      <c r="AE274" s="191" t="str">
        <f t="shared" si="90"/>
        <v/>
      </c>
      <c r="AF274" s="191" t="str">
        <f t="shared" si="91"/>
        <v/>
      </c>
      <c r="AG274" s="191" t="str">
        <f t="shared" si="92"/>
        <v/>
      </c>
      <c r="AH274" s="194" t="str">
        <f t="shared" si="93"/>
        <v/>
      </c>
      <c r="AI274" s="191" t="str">
        <f>IF(K274&lt;&gt;1, IF(SUM(K274:$K$504)&lt;&gt;0, "| Laat geen witruimte tussen ingevulde rijen.", ""), "")</f>
        <v/>
      </c>
      <c r="AJ274" s="194" t="str">
        <f t="shared" si="94"/>
        <v/>
      </c>
      <c r="AL274" s="76" t="str">
        <f t="shared" si="95"/>
        <v/>
      </c>
    </row>
    <row r="275" spans="1:38" s="191" customFormat="1" ht="14.65" customHeight="1" x14ac:dyDescent="0.25">
      <c r="A275" s="149" t="str">
        <f t="shared" si="78"/>
        <v/>
      </c>
      <c r="B275" s="188" t="str">
        <f t="shared" si="79"/>
        <v/>
      </c>
      <c r="C275" s="214"/>
      <c r="D275" s="201"/>
      <c r="E275" s="200"/>
      <c r="F275" s="200"/>
      <c r="G275" s="201"/>
      <c r="H275" s="201"/>
      <c r="I275" s="189"/>
      <c r="J275" s="190" t="s">
        <v>84</v>
      </c>
      <c r="K275" s="191">
        <f t="shared" si="81"/>
        <v>0</v>
      </c>
      <c r="L275" s="192">
        <f t="shared" si="82"/>
        <v>0</v>
      </c>
      <c r="M275" s="191">
        <f t="shared" si="83"/>
        <v>0</v>
      </c>
      <c r="N275" s="191">
        <f t="shared" si="84"/>
        <v>0</v>
      </c>
      <c r="O275" s="191">
        <f t="shared" si="85"/>
        <v>0</v>
      </c>
      <c r="P275" s="191">
        <f t="shared" si="86"/>
        <v>0</v>
      </c>
      <c r="Q275" s="191">
        <f t="shared" si="87"/>
        <v>0</v>
      </c>
      <c r="R275" s="191">
        <f t="shared" si="88"/>
        <v>0</v>
      </c>
      <c r="S275" s="192"/>
      <c r="Z275" s="193"/>
      <c r="AA275" s="191" t="str">
        <f t="shared" si="80"/>
        <v/>
      </c>
      <c r="AB275" s="191" t="str">
        <f t="shared" si="89"/>
        <v/>
      </c>
      <c r="AC275" s="191" t="str" cm="1">
        <f t="array" ref="AC275">IF(F275&lt;&gt;"", IF(E275&gt;F275, "| Velden '"&amp;$AC$4&amp;ROW()&amp;"' en '"&amp;$AD$4&amp;ROW()&amp;"': De datum uit dienst mag niet voor de datum in dienst vallen.", ""), IF(E275&gt;Datum_werkingsjaar_einde, "| Veld '"&amp;$AC$4&amp;ROW()&amp;"': De datum in dienst mag niet na 31/12/"&amp;Datum_werkingsjaar&amp;" vallen.  ", ""))</f>
        <v/>
      </c>
      <c r="AD275" s="191" t="str" cm="1">
        <f t="array" ref="AD275">IF(E275&gt;F275, IF(F275&lt;&gt;"", "  ", ""), IF(F275&lt;&gt;"", IF(F275&lt;Datum_werkingsjaar_begin, "| Veld '"&amp;$AD$4&amp;ROW()&amp;"': De datum uit dienst mag niet vóór 1/01/"&amp;Datum_werkingsjaar&amp;" vallen.  ", ""), ""))</f>
        <v/>
      </c>
      <c r="AE275" s="191" t="str">
        <f t="shared" si="90"/>
        <v/>
      </c>
      <c r="AF275" s="191" t="str">
        <f t="shared" si="91"/>
        <v/>
      </c>
      <c r="AG275" s="191" t="str">
        <f t="shared" si="92"/>
        <v/>
      </c>
      <c r="AH275" s="194" t="str">
        <f t="shared" si="93"/>
        <v/>
      </c>
      <c r="AI275" s="191" t="str">
        <f>IF(K275&lt;&gt;1, IF(SUM(K275:$K$504)&lt;&gt;0, "| Laat geen witruimte tussen ingevulde rijen.", ""), "")</f>
        <v/>
      </c>
      <c r="AJ275" s="194" t="str">
        <f t="shared" si="94"/>
        <v/>
      </c>
      <c r="AL275" s="76" t="str">
        <f t="shared" si="95"/>
        <v/>
      </c>
    </row>
    <row r="276" spans="1:38" s="191" customFormat="1" ht="14.65" customHeight="1" x14ac:dyDescent="0.25">
      <c r="A276" s="149" t="str">
        <f t="shared" si="78"/>
        <v/>
      </c>
      <c r="B276" s="188" t="str">
        <f t="shared" si="79"/>
        <v/>
      </c>
      <c r="C276" s="214"/>
      <c r="D276" s="201"/>
      <c r="E276" s="200"/>
      <c r="F276" s="200"/>
      <c r="G276" s="201"/>
      <c r="H276" s="201"/>
      <c r="I276" s="189"/>
      <c r="J276" s="190" t="s">
        <v>84</v>
      </c>
      <c r="K276" s="191">
        <f t="shared" si="81"/>
        <v>0</v>
      </c>
      <c r="L276" s="192">
        <f t="shared" si="82"/>
        <v>0</v>
      </c>
      <c r="M276" s="191">
        <f t="shared" si="83"/>
        <v>0</v>
      </c>
      <c r="N276" s="191">
        <f t="shared" si="84"/>
        <v>0</v>
      </c>
      <c r="O276" s="191">
        <f t="shared" si="85"/>
        <v>0</v>
      </c>
      <c r="P276" s="191">
        <f t="shared" si="86"/>
        <v>0</v>
      </c>
      <c r="Q276" s="191">
        <f t="shared" si="87"/>
        <v>0</v>
      </c>
      <c r="R276" s="191">
        <f t="shared" si="88"/>
        <v>0</v>
      </c>
      <c r="S276" s="192"/>
      <c r="Z276" s="193"/>
      <c r="AA276" s="191" t="str">
        <f t="shared" si="80"/>
        <v/>
      </c>
      <c r="AB276" s="191" t="str">
        <f t="shared" si="89"/>
        <v/>
      </c>
      <c r="AC276" s="191" t="str" cm="1">
        <f t="array" ref="AC276">IF(F276&lt;&gt;"", IF(E276&gt;F276, "| Velden '"&amp;$AC$4&amp;ROW()&amp;"' en '"&amp;$AD$4&amp;ROW()&amp;"': De datum uit dienst mag niet voor de datum in dienst vallen.", ""), IF(E276&gt;Datum_werkingsjaar_einde, "| Veld '"&amp;$AC$4&amp;ROW()&amp;"': De datum in dienst mag niet na 31/12/"&amp;Datum_werkingsjaar&amp;" vallen.  ", ""))</f>
        <v/>
      </c>
      <c r="AD276" s="191" t="str" cm="1">
        <f t="array" ref="AD276">IF(E276&gt;F276, IF(F276&lt;&gt;"", "  ", ""), IF(F276&lt;&gt;"", IF(F276&lt;Datum_werkingsjaar_begin, "| Veld '"&amp;$AD$4&amp;ROW()&amp;"': De datum uit dienst mag niet vóór 1/01/"&amp;Datum_werkingsjaar&amp;" vallen.  ", ""), ""))</f>
        <v/>
      </c>
      <c r="AE276" s="191" t="str">
        <f t="shared" si="90"/>
        <v/>
      </c>
      <c r="AF276" s="191" t="str">
        <f t="shared" si="91"/>
        <v/>
      </c>
      <c r="AG276" s="191" t="str">
        <f t="shared" si="92"/>
        <v/>
      </c>
      <c r="AH276" s="194" t="str">
        <f t="shared" si="93"/>
        <v/>
      </c>
      <c r="AI276" s="191" t="str">
        <f>IF(K276&lt;&gt;1, IF(SUM(K276:$K$504)&lt;&gt;0, "| Laat geen witruimte tussen ingevulde rijen.", ""), "")</f>
        <v/>
      </c>
      <c r="AJ276" s="194" t="str">
        <f t="shared" si="94"/>
        <v/>
      </c>
      <c r="AL276" s="76" t="str">
        <f t="shared" si="95"/>
        <v/>
      </c>
    </row>
    <row r="277" spans="1:38" s="191" customFormat="1" ht="14.65" customHeight="1" x14ac:dyDescent="0.25">
      <c r="A277" s="149" t="str">
        <f t="shared" si="78"/>
        <v/>
      </c>
      <c r="B277" s="188" t="str">
        <f t="shared" si="79"/>
        <v/>
      </c>
      <c r="C277" s="214"/>
      <c r="D277" s="201"/>
      <c r="E277" s="200"/>
      <c r="F277" s="200"/>
      <c r="G277" s="201"/>
      <c r="H277" s="201"/>
      <c r="I277" s="189"/>
      <c r="J277" s="190" t="s">
        <v>84</v>
      </c>
      <c r="K277" s="191">
        <f t="shared" si="81"/>
        <v>0</v>
      </c>
      <c r="L277" s="192">
        <f t="shared" si="82"/>
        <v>0</v>
      </c>
      <c r="M277" s="191">
        <f t="shared" si="83"/>
        <v>0</v>
      </c>
      <c r="N277" s="191">
        <f t="shared" si="84"/>
        <v>0</v>
      </c>
      <c r="O277" s="191">
        <f t="shared" si="85"/>
        <v>0</v>
      </c>
      <c r="P277" s="191">
        <f t="shared" si="86"/>
        <v>0</v>
      </c>
      <c r="Q277" s="191">
        <f t="shared" si="87"/>
        <v>0</v>
      </c>
      <c r="R277" s="191">
        <f t="shared" si="88"/>
        <v>0</v>
      </c>
      <c r="S277" s="192"/>
      <c r="Z277" s="193"/>
      <c r="AA277" s="191" t="str">
        <f t="shared" si="80"/>
        <v/>
      </c>
      <c r="AB277" s="191" t="str">
        <f t="shared" si="89"/>
        <v/>
      </c>
      <c r="AC277" s="191" t="str" cm="1">
        <f t="array" ref="AC277">IF(F277&lt;&gt;"", IF(E277&gt;F277, "| Velden '"&amp;$AC$4&amp;ROW()&amp;"' en '"&amp;$AD$4&amp;ROW()&amp;"': De datum uit dienst mag niet voor de datum in dienst vallen.", ""), IF(E277&gt;Datum_werkingsjaar_einde, "| Veld '"&amp;$AC$4&amp;ROW()&amp;"': De datum in dienst mag niet na 31/12/"&amp;Datum_werkingsjaar&amp;" vallen.  ", ""))</f>
        <v/>
      </c>
      <c r="AD277" s="191" t="str" cm="1">
        <f t="array" ref="AD277">IF(E277&gt;F277, IF(F277&lt;&gt;"", "  ", ""), IF(F277&lt;&gt;"", IF(F277&lt;Datum_werkingsjaar_begin, "| Veld '"&amp;$AD$4&amp;ROW()&amp;"': De datum uit dienst mag niet vóór 1/01/"&amp;Datum_werkingsjaar&amp;" vallen.  ", ""), ""))</f>
        <v/>
      </c>
      <c r="AE277" s="191" t="str">
        <f t="shared" si="90"/>
        <v/>
      </c>
      <c r="AF277" s="191" t="str">
        <f t="shared" si="91"/>
        <v/>
      </c>
      <c r="AG277" s="191" t="str">
        <f t="shared" si="92"/>
        <v/>
      </c>
      <c r="AH277" s="194" t="str">
        <f t="shared" si="93"/>
        <v/>
      </c>
      <c r="AI277" s="191" t="str">
        <f>IF(K277&lt;&gt;1, IF(SUM(K277:$K$504)&lt;&gt;0, "| Laat geen witruimte tussen ingevulde rijen.", ""), "")</f>
        <v/>
      </c>
      <c r="AJ277" s="194" t="str">
        <f t="shared" si="94"/>
        <v/>
      </c>
      <c r="AL277" s="76" t="str">
        <f t="shared" si="95"/>
        <v/>
      </c>
    </row>
    <row r="278" spans="1:38" s="191" customFormat="1" ht="14.65" customHeight="1" x14ac:dyDescent="0.25">
      <c r="A278" s="149" t="str">
        <f t="shared" si="78"/>
        <v/>
      </c>
      <c r="B278" s="188" t="str">
        <f t="shared" si="79"/>
        <v/>
      </c>
      <c r="C278" s="214"/>
      <c r="D278" s="201"/>
      <c r="E278" s="200"/>
      <c r="F278" s="200"/>
      <c r="G278" s="201"/>
      <c r="H278" s="201"/>
      <c r="I278" s="189"/>
      <c r="J278" s="190" t="s">
        <v>84</v>
      </c>
      <c r="K278" s="191">
        <f t="shared" si="81"/>
        <v>0</v>
      </c>
      <c r="L278" s="192">
        <f t="shared" si="82"/>
        <v>0</v>
      </c>
      <c r="M278" s="191">
        <f t="shared" si="83"/>
        <v>0</v>
      </c>
      <c r="N278" s="191">
        <f t="shared" si="84"/>
        <v>0</v>
      </c>
      <c r="O278" s="191">
        <f t="shared" si="85"/>
        <v>0</v>
      </c>
      <c r="P278" s="191">
        <f t="shared" si="86"/>
        <v>0</v>
      </c>
      <c r="Q278" s="191">
        <f t="shared" si="87"/>
        <v>0</v>
      </c>
      <c r="R278" s="191">
        <f t="shared" si="88"/>
        <v>0</v>
      </c>
      <c r="S278" s="192"/>
      <c r="Z278" s="193"/>
      <c r="AA278" s="191" t="str">
        <f t="shared" si="80"/>
        <v/>
      </c>
      <c r="AB278" s="191" t="str">
        <f t="shared" si="89"/>
        <v/>
      </c>
      <c r="AC278" s="191" t="str" cm="1">
        <f t="array" ref="AC278">IF(F278&lt;&gt;"", IF(E278&gt;F278, "| Velden '"&amp;$AC$4&amp;ROW()&amp;"' en '"&amp;$AD$4&amp;ROW()&amp;"': De datum uit dienst mag niet voor de datum in dienst vallen.", ""), IF(E278&gt;Datum_werkingsjaar_einde, "| Veld '"&amp;$AC$4&amp;ROW()&amp;"': De datum in dienst mag niet na 31/12/"&amp;Datum_werkingsjaar&amp;" vallen.  ", ""))</f>
        <v/>
      </c>
      <c r="AD278" s="191" t="str" cm="1">
        <f t="array" ref="AD278">IF(E278&gt;F278, IF(F278&lt;&gt;"", "  ", ""), IF(F278&lt;&gt;"", IF(F278&lt;Datum_werkingsjaar_begin, "| Veld '"&amp;$AD$4&amp;ROW()&amp;"': De datum uit dienst mag niet vóór 1/01/"&amp;Datum_werkingsjaar&amp;" vallen.  ", ""), ""))</f>
        <v/>
      </c>
      <c r="AE278" s="191" t="str">
        <f t="shared" si="90"/>
        <v/>
      </c>
      <c r="AF278" s="191" t="str">
        <f t="shared" si="91"/>
        <v/>
      </c>
      <c r="AG278" s="191" t="str">
        <f t="shared" si="92"/>
        <v/>
      </c>
      <c r="AH278" s="194" t="str">
        <f t="shared" si="93"/>
        <v/>
      </c>
      <c r="AI278" s="191" t="str">
        <f>IF(K278&lt;&gt;1, IF(SUM(K278:$K$504)&lt;&gt;0, "| Laat geen witruimte tussen ingevulde rijen.", ""), "")</f>
        <v/>
      </c>
      <c r="AJ278" s="194" t="str">
        <f t="shared" si="94"/>
        <v/>
      </c>
      <c r="AL278" s="76" t="str">
        <f t="shared" si="95"/>
        <v/>
      </c>
    </row>
    <row r="279" spans="1:38" s="191" customFormat="1" ht="14.65" customHeight="1" x14ac:dyDescent="0.25">
      <c r="A279" s="149" t="str">
        <f t="shared" si="78"/>
        <v/>
      </c>
      <c r="B279" s="188" t="str">
        <f t="shared" si="79"/>
        <v/>
      </c>
      <c r="C279" s="214"/>
      <c r="D279" s="201"/>
      <c r="E279" s="200"/>
      <c r="F279" s="200"/>
      <c r="G279" s="201"/>
      <c r="H279" s="201"/>
      <c r="I279" s="189"/>
      <c r="J279" s="190" t="s">
        <v>84</v>
      </c>
      <c r="K279" s="191">
        <f t="shared" si="81"/>
        <v>0</v>
      </c>
      <c r="L279" s="192">
        <f t="shared" si="82"/>
        <v>0</v>
      </c>
      <c r="M279" s="191">
        <f t="shared" si="83"/>
        <v>0</v>
      </c>
      <c r="N279" s="191">
        <f t="shared" si="84"/>
        <v>0</v>
      </c>
      <c r="O279" s="191">
        <f t="shared" si="85"/>
        <v>0</v>
      </c>
      <c r="P279" s="191">
        <f t="shared" si="86"/>
        <v>0</v>
      </c>
      <c r="Q279" s="191">
        <f t="shared" si="87"/>
        <v>0</v>
      </c>
      <c r="R279" s="191">
        <f t="shared" si="88"/>
        <v>0</v>
      </c>
      <c r="S279" s="192"/>
      <c r="Z279" s="193"/>
      <c r="AA279" s="191" t="str">
        <f t="shared" si="80"/>
        <v/>
      </c>
      <c r="AB279" s="191" t="str">
        <f t="shared" si="89"/>
        <v/>
      </c>
      <c r="AC279" s="191" t="str" cm="1">
        <f t="array" ref="AC279">IF(F279&lt;&gt;"", IF(E279&gt;F279, "| Velden '"&amp;$AC$4&amp;ROW()&amp;"' en '"&amp;$AD$4&amp;ROW()&amp;"': De datum uit dienst mag niet voor de datum in dienst vallen.", ""), IF(E279&gt;Datum_werkingsjaar_einde, "| Veld '"&amp;$AC$4&amp;ROW()&amp;"': De datum in dienst mag niet na 31/12/"&amp;Datum_werkingsjaar&amp;" vallen.  ", ""))</f>
        <v/>
      </c>
      <c r="AD279" s="191" t="str" cm="1">
        <f t="array" ref="AD279">IF(E279&gt;F279, IF(F279&lt;&gt;"", "  ", ""), IF(F279&lt;&gt;"", IF(F279&lt;Datum_werkingsjaar_begin, "| Veld '"&amp;$AD$4&amp;ROW()&amp;"': De datum uit dienst mag niet vóór 1/01/"&amp;Datum_werkingsjaar&amp;" vallen.  ", ""), ""))</f>
        <v/>
      </c>
      <c r="AE279" s="191" t="str">
        <f t="shared" si="90"/>
        <v/>
      </c>
      <c r="AF279" s="191" t="str">
        <f t="shared" si="91"/>
        <v/>
      </c>
      <c r="AG279" s="191" t="str">
        <f t="shared" si="92"/>
        <v/>
      </c>
      <c r="AH279" s="194" t="str">
        <f t="shared" si="93"/>
        <v/>
      </c>
      <c r="AI279" s="191" t="str">
        <f>IF(K279&lt;&gt;1, IF(SUM(K279:$K$504)&lt;&gt;0, "| Laat geen witruimte tussen ingevulde rijen.", ""), "")</f>
        <v/>
      </c>
      <c r="AJ279" s="194" t="str">
        <f t="shared" si="94"/>
        <v/>
      </c>
      <c r="AL279" s="76" t="str">
        <f t="shared" si="95"/>
        <v/>
      </c>
    </row>
    <row r="280" spans="1:38" s="191" customFormat="1" ht="14.65" customHeight="1" x14ac:dyDescent="0.25">
      <c r="A280" s="149" t="str">
        <f t="shared" si="78"/>
        <v/>
      </c>
      <c r="B280" s="188" t="str">
        <f t="shared" si="79"/>
        <v/>
      </c>
      <c r="C280" s="214"/>
      <c r="D280" s="201"/>
      <c r="E280" s="200"/>
      <c r="F280" s="200"/>
      <c r="G280" s="201"/>
      <c r="H280" s="201"/>
      <c r="I280" s="189"/>
      <c r="J280" s="190" t="s">
        <v>84</v>
      </c>
      <c r="K280" s="191">
        <f t="shared" si="81"/>
        <v>0</v>
      </c>
      <c r="L280" s="192">
        <f t="shared" si="82"/>
        <v>0</v>
      </c>
      <c r="M280" s="191">
        <f t="shared" si="83"/>
        <v>0</v>
      </c>
      <c r="N280" s="191">
        <f t="shared" si="84"/>
        <v>0</v>
      </c>
      <c r="O280" s="191">
        <f t="shared" si="85"/>
        <v>0</v>
      </c>
      <c r="P280" s="191">
        <f t="shared" si="86"/>
        <v>0</v>
      </c>
      <c r="Q280" s="191">
        <f t="shared" si="87"/>
        <v>0</v>
      </c>
      <c r="R280" s="191">
        <f t="shared" si="88"/>
        <v>0</v>
      </c>
      <c r="S280" s="192"/>
      <c r="Z280" s="193"/>
      <c r="AA280" s="191" t="str">
        <f t="shared" si="80"/>
        <v/>
      </c>
      <c r="AB280" s="191" t="str">
        <f t="shared" si="89"/>
        <v/>
      </c>
      <c r="AC280" s="191" t="str" cm="1">
        <f t="array" ref="AC280">IF(F280&lt;&gt;"", IF(E280&gt;F280, "| Velden '"&amp;$AC$4&amp;ROW()&amp;"' en '"&amp;$AD$4&amp;ROW()&amp;"': De datum uit dienst mag niet voor de datum in dienst vallen.", ""), IF(E280&gt;Datum_werkingsjaar_einde, "| Veld '"&amp;$AC$4&amp;ROW()&amp;"': De datum in dienst mag niet na 31/12/"&amp;Datum_werkingsjaar&amp;" vallen.  ", ""))</f>
        <v/>
      </c>
      <c r="AD280" s="191" t="str" cm="1">
        <f t="array" ref="AD280">IF(E280&gt;F280, IF(F280&lt;&gt;"", "  ", ""), IF(F280&lt;&gt;"", IF(F280&lt;Datum_werkingsjaar_begin, "| Veld '"&amp;$AD$4&amp;ROW()&amp;"': De datum uit dienst mag niet vóór 1/01/"&amp;Datum_werkingsjaar&amp;" vallen.  ", ""), ""))</f>
        <v/>
      </c>
      <c r="AE280" s="191" t="str">
        <f t="shared" si="90"/>
        <v/>
      </c>
      <c r="AF280" s="191" t="str">
        <f t="shared" si="91"/>
        <v/>
      </c>
      <c r="AG280" s="191" t="str">
        <f t="shared" si="92"/>
        <v/>
      </c>
      <c r="AH280" s="194" t="str">
        <f t="shared" si="93"/>
        <v/>
      </c>
      <c r="AI280" s="191" t="str">
        <f>IF(K280&lt;&gt;1, IF(SUM(K280:$K$504)&lt;&gt;0, "| Laat geen witruimte tussen ingevulde rijen.", ""), "")</f>
        <v/>
      </c>
      <c r="AJ280" s="194" t="str">
        <f t="shared" si="94"/>
        <v/>
      </c>
      <c r="AL280" s="76" t="str">
        <f t="shared" si="95"/>
        <v/>
      </c>
    </row>
    <row r="281" spans="1:38" s="191" customFormat="1" ht="14.65" customHeight="1" x14ac:dyDescent="0.25">
      <c r="A281" s="149" t="str">
        <f t="shared" si="78"/>
        <v/>
      </c>
      <c r="B281" s="188" t="str">
        <f t="shared" si="79"/>
        <v/>
      </c>
      <c r="C281" s="214"/>
      <c r="D281" s="201"/>
      <c r="E281" s="200"/>
      <c r="F281" s="200"/>
      <c r="G281" s="201"/>
      <c r="H281" s="201"/>
      <c r="I281" s="189"/>
      <c r="J281" s="190" t="s">
        <v>84</v>
      </c>
      <c r="K281" s="191">
        <f t="shared" si="81"/>
        <v>0</v>
      </c>
      <c r="L281" s="192">
        <f t="shared" si="82"/>
        <v>0</v>
      </c>
      <c r="M281" s="191">
        <f t="shared" si="83"/>
        <v>0</v>
      </c>
      <c r="N281" s="191">
        <f t="shared" si="84"/>
        <v>0</v>
      </c>
      <c r="O281" s="191">
        <f t="shared" si="85"/>
        <v>0</v>
      </c>
      <c r="P281" s="191">
        <f t="shared" si="86"/>
        <v>0</v>
      </c>
      <c r="Q281" s="191">
        <f t="shared" si="87"/>
        <v>0</v>
      </c>
      <c r="R281" s="191">
        <f t="shared" si="88"/>
        <v>0</v>
      </c>
      <c r="S281" s="192"/>
      <c r="Z281" s="193"/>
      <c r="AA281" s="191" t="str">
        <f t="shared" si="80"/>
        <v/>
      </c>
      <c r="AB281" s="191" t="str">
        <f t="shared" si="89"/>
        <v/>
      </c>
      <c r="AC281" s="191" t="str" cm="1">
        <f t="array" ref="AC281">IF(F281&lt;&gt;"", IF(E281&gt;F281, "| Velden '"&amp;$AC$4&amp;ROW()&amp;"' en '"&amp;$AD$4&amp;ROW()&amp;"': De datum uit dienst mag niet voor de datum in dienst vallen.", ""), IF(E281&gt;Datum_werkingsjaar_einde, "| Veld '"&amp;$AC$4&amp;ROW()&amp;"': De datum in dienst mag niet na 31/12/"&amp;Datum_werkingsjaar&amp;" vallen.  ", ""))</f>
        <v/>
      </c>
      <c r="AD281" s="191" t="str" cm="1">
        <f t="array" ref="AD281">IF(E281&gt;F281, IF(F281&lt;&gt;"", "  ", ""), IF(F281&lt;&gt;"", IF(F281&lt;Datum_werkingsjaar_begin, "| Veld '"&amp;$AD$4&amp;ROW()&amp;"': De datum uit dienst mag niet vóór 1/01/"&amp;Datum_werkingsjaar&amp;" vallen.  ", ""), ""))</f>
        <v/>
      </c>
      <c r="AE281" s="191" t="str">
        <f t="shared" si="90"/>
        <v/>
      </c>
      <c r="AF281" s="191" t="str">
        <f t="shared" si="91"/>
        <v/>
      </c>
      <c r="AG281" s="191" t="str">
        <f t="shared" si="92"/>
        <v/>
      </c>
      <c r="AH281" s="194" t="str">
        <f t="shared" si="93"/>
        <v/>
      </c>
      <c r="AI281" s="191" t="str">
        <f>IF(K281&lt;&gt;1, IF(SUM(K281:$K$504)&lt;&gt;0, "| Laat geen witruimte tussen ingevulde rijen.", ""), "")</f>
        <v/>
      </c>
      <c r="AJ281" s="194" t="str">
        <f t="shared" si="94"/>
        <v/>
      </c>
      <c r="AL281" s="76" t="str">
        <f t="shared" si="95"/>
        <v/>
      </c>
    </row>
    <row r="282" spans="1:38" s="191" customFormat="1" ht="14.65" customHeight="1" x14ac:dyDescent="0.25">
      <c r="A282" s="149" t="str">
        <f t="shared" si="78"/>
        <v/>
      </c>
      <c r="B282" s="188" t="str">
        <f t="shared" si="79"/>
        <v/>
      </c>
      <c r="C282" s="214"/>
      <c r="D282" s="201"/>
      <c r="E282" s="200"/>
      <c r="F282" s="200"/>
      <c r="G282" s="201"/>
      <c r="H282" s="201"/>
      <c r="I282" s="189"/>
      <c r="J282" s="190" t="s">
        <v>84</v>
      </c>
      <c r="K282" s="191">
        <f t="shared" si="81"/>
        <v>0</v>
      </c>
      <c r="L282" s="192">
        <f t="shared" si="82"/>
        <v>0</v>
      </c>
      <c r="M282" s="191">
        <f t="shared" si="83"/>
        <v>0</v>
      </c>
      <c r="N282" s="191">
        <f t="shared" si="84"/>
        <v>0</v>
      </c>
      <c r="O282" s="191">
        <f t="shared" si="85"/>
        <v>0</v>
      </c>
      <c r="P282" s="191">
        <f t="shared" si="86"/>
        <v>0</v>
      </c>
      <c r="Q282" s="191">
        <f t="shared" si="87"/>
        <v>0</v>
      </c>
      <c r="R282" s="191">
        <f t="shared" si="88"/>
        <v>0</v>
      </c>
      <c r="S282" s="192"/>
      <c r="Z282" s="193"/>
      <c r="AA282" s="191" t="str">
        <f t="shared" si="80"/>
        <v/>
      </c>
      <c r="AB282" s="191" t="str">
        <f t="shared" si="89"/>
        <v/>
      </c>
      <c r="AC282" s="191" t="str" cm="1">
        <f t="array" ref="AC282">IF(F282&lt;&gt;"", IF(E282&gt;F282, "| Velden '"&amp;$AC$4&amp;ROW()&amp;"' en '"&amp;$AD$4&amp;ROW()&amp;"': De datum uit dienst mag niet voor de datum in dienst vallen.", ""), IF(E282&gt;Datum_werkingsjaar_einde, "| Veld '"&amp;$AC$4&amp;ROW()&amp;"': De datum in dienst mag niet na 31/12/"&amp;Datum_werkingsjaar&amp;" vallen.  ", ""))</f>
        <v/>
      </c>
      <c r="AD282" s="191" t="str" cm="1">
        <f t="array" ref="AD282">IF(E282&gt;F282, IF(F282&lt;&gt;"", "  ", ""), IF(F282&lt;&gt;"", IF(F282&lt;Datum_werkingsjaar_begin, "| Veld '"&amp;$AD$4&amp;ROW()&amp;"': De datum uit dienst mag niet vóór 1/01/"&amp;Datum_werkingsjaar&amp;" vallen.  ", ""), ""))</f>
        <v/>
      </c>
      <c r="AE282" s="191" t="str">
        <f t="shared" si="90"/>
        <v/>
      </c>
      <c r="AF282" s="191" t="str">
        <f t="shared" si="91"/>
        <v/>
      </c>
      <c r="AG282" s="191" t="str">
        <f t="shared" si="92"/>
        <v/>
      </c>
      <c r="AH282" s="194" t="str">
        <f t="shared" si="93"/>
        <v/>
      </c>
      <c r="AI282" s="191" t="str">
        <f>IF(K282&lt;&gt;1, IF(SUM(K282:$K$504)&lt;&gt;0, "| Laat geen witruimte tussen ingevulde rijen.", ""), "")</f>
        <v/>
      </c>
      <c r="AJ282" s="194" t="str">
        <f t="shared" si="94"/>
        <v/>
      </c>
      <c r="AL282" s="76" t="str">
        <f t="shared" si="95"/>
        <v/>
      </c>
    </row>
    <row r="283" spans="1:38" s="191" customFormat="1" ht="14.65" customHeight="1" x14ac:dyDescent="0.25">
      <c r="A283" s="149" t="str">
        <f t="shared" si="78"/>
        <v/>
      </c>
      <c r="B283" s="188" t="str">
        <f t="shared" si="79"/>
        <v/>
      </c>
      <c r="C283" s="214"/>
      <c r="D283" s="201"/>
      <c r="E283" s="200"/>
      <c r="F283" s="200"/>
      <c r="G283" s="201"/>
      <c r="H283" s="201"/>
      <c r="I283" s="189"/>
      <c r="J283" s="190" t="s">
        <v>84</v>
      </c>
      <c r="K283" s="191">
        <f t="shared" si="81"/>
        <v>0</v>
      </c>
      <c r="L283" s="192">
        <f t="shared" si="82"/>
        <v>0</v>
      </c>
      <c r="M283" s="191">
        <f t="shared" si="83"/>
        <v>0</v>
      </c>
      <c r="N283" s="191">
        <f t="shared" si="84"/>
        <v>0</v>
      </c>
      <c r="O283" s="191">
        <f t="shared" si="85"/>
        <v>0</v>
      </c>
      <c r="P283" s="191">
        <f t="shared" si="86"/>
        <v>0</v>
      </c>
      <c r="Q283" s="191">
        <f t="shared" si="87"/>
        <v>0</v>
      </c>
      <c r="R283" s="191">
        <f t="shared" si="88"/>
        <v>0</v>
      </c>
      <c r="S283" s="192"/>
      <c r="Z283" s="193"/>
      <c r="AA283" s="191" t="str">
        <f t="shared" si="80"/>
        <v/>
      </c>
      <c r="AB283" s="191" t="str">
        <f t="shared" si="89"/>
        <v/>
      </c>
      <c r="AC283" s="191" t="str" cm="1">
        <f t="array" ref="AC283">IF(F283&lt;&gt;"", IF(E283&gt;F283, "| Velden '"&amp;$AC$4&amp;ROW()&amp;"' en '"&amp;$AD$4&amp;ROW()&amp;"': De datum uit dienst mag niet voor de datum in dienst vallen.", ""), IF(E283&gt;Datum_werkingsjaar_einde, "| Veld '"&amp;$AC$4&amp;ROW()&amp;"': De datum in dienst mag niet na 31/12/"&amp;Datum_werkingsjaar&amp;" vallen.  ", ""))</f>
        <v/>
      </c>
      <c r="AD283" s="191" t="str" cm="1">
        <f t="array" ref="AD283">IF(E283&gt;F283, IF(F283&lt;&gt;"", "  ", ""), IF(F283&lt;&gt;"", IF(F283&lt;Datum_werkingsjaar_begin, "| Veld '"&amp;$AD$4&amp;ROW()&amp;"': De datum uit dienst mag niet vóór 1/01/"&amp;Datum_werkingsjaar&amp;" vallen.  ", ""), ""))</f>
        <v/>
      </c>
      <c r="AE283" s="191" t="str">
        <f t="shared" si="90"/>
        <v/>
      </c>
      <c r="AF283" s="191" t="str">
        <f t="shared" si="91"/>
        <v/>
      </c>
      <c r="AG283" s="191" t="str">
        <f t="shared" si="92"/>
        <v/>
      </c>
      <c r="AH283" s="194" t="str">
        <f t="shared" si="93"/>
        <v/>
      </c>
      <c r="AI283" s="191" t="str">
        <f>IF(K283&lt;&gt;1, IF(SUM(K283:$K$504)&lt;&gt;0, "| Laat geen witruimte tussen ingevulde rijen.", ""), "")</f>
        <v/>
      </c>
      <c r="AJ283" s="194" t="str">
        <f t="shared" si="94"/>
        <v/>
      </c>
      <c r="AL283" s="76" t="str">
        <f t="shared" si="95"/>
        <v/>
      </c>
    </row>
    <row r="284" spans="1:38" s="191" customFormat="1" ht="14.65" customHeight="1" x14ac:dyDescent="0.25">
      <c r="A284" s="149" t="str">
        <f t="shared" si="78"/>
        <v/>
      </c>
      <c r="B284" s="188" t="str">
        <f t="shared" si="79"/>
        <v/>
      </c>
      <c r="C284" s="214"/>
      <c r="D284" s="201"/>
      <c r="E284" s="200"/>
      <c r="F284" s="200"/>
      <c r="G284" s="201"/>
      <c r="H284" s="201"/>
      <c r="I284" s="189"/>
      <c r="J284" s="190" t="s">
        <v>84</v>
      </c>
      <c r="K284" s="191">
        <f t="shared" si="81"/>
        <v>0</v>
      </c>
      <c r="L284" s="192">
        <f t="shared" si="82"/>
        <v>0</v>
      </c>
      <c r="M284" s="191">
        <f t="shared" si="83"/>
        <v>0</v>
      </c>
      <c r="N284" s="191">
        <f t="shared" si="84"/>
        <v>0</v>
      </c>
      <c r="O284" s="191">
        <f t="shared" si="85"/>
        <v>0</v>
      </c>
      <c r="P284" s="191">
        <f t="shared" si="86"/>
        <v>0</v>
      </c>
      <c r="Q284" s="191">
        <f t="shared" si="87"/>
        <v>0</v>
      </c>
      <c r="R284" s="191">
        <f t="shared" si="88"/>
        <v>0</v>
      </c>
      <c r="S284" s="192"/>
      <c r="Z284" s="193"/>
      <c r="AA284" s="191" t="str">
        <f t="shared" si="80"/>
        <v/>
      </c>
      <c r="AB284" s="191" t="str">
        <f t="shared" si="89"/>
        <v/>
      </c>
      <c r="AC284" s="191" t="str" cm="1">
        <f t="array" ref="AC284">IF(F284&lt;&gt;"", IF(E284&gt;F284, "| Velden '"&amp;$AC$4&amp;ROW()&amp;"' en '"&amp;$AD$4&amp;ROW()&amp;"': De datum uit dienst mag niet voor de datum in dienst vallen.", ""), IF(E284&gt;Datum_werkingsjaar_einde, "| Veld '"&amp;$AC$4&amp;ROW()&amp;"': De datum in dienst mag niet na 31/12/"&amp;Datum_werkingsjaar&amp;" vallen.  ", ""))</f>
        <v/>
      </c>
      <c r="AD284" s="191" t="str" cm="1">
        <f t="array" ref="AD284">IF(E284&gt;F284, IF(F284&lt;&gt;"", "  ", ""), IF(F284&lt;&gt;"", IF(F284&lt;Datum_werkingsjaar_begin, "| Veld '"&amp;$AD$4&amp;ROW()&amp;"': De datum uit dienst mag niet vóór 1/01/"&amp;Datum_werkingsjaar&amp;" vallen.  ", ""), ""))</f>
        <v/>
      </c>
      <c r="AE284" s="191" t="str">
        <f t="shared" si="90"/>
        <v/>
      </c>
      <c r="AF284" s="191" t="str">
        <f t="shared" si="91"/>
        <v/>
      </c>
      <c r="AG284" s="191" t="str">
        <f t="shared" si="92"/>
        <v/>
      </c>
      <c r="AH284" s="194" t="str">
        <f t="shared" si="93"/>
        <v/>
      </c>
      <c r="AI284" s="191" t="str">
        <f>IF(K284&lt;&gt;1, IF(SUM(K284:$K$504)&lt;&gt;0, "| Laat geen witruimte tussen ingevulde rijen.", ""), "")</f>
        <v/>
      </c>
      <c r="AJ284" s="194" t="str">
        <f t="shared" si="94"/>
        <v/>
      </c>
      <c r="AL284" s="76" t="str">
        <f t="shared" si="95"/>
        <v/>
      </c>
    </row>
    <row r="285" spans="1:38" s="191" customFormat="1" ht="14.65" customHeight="1" x14ac:dyDescent="0.25">
      <c r="A285" s="149" t="str">
        <f t="shared" si="78"/>
        <v/>
      </c>
      <c r="B285" s="188" t="str">
        <f t="shared" si="79"/>
        <v/>
      </c>
      <c r="C285" s="214"/>
      <c r="D285" s="201"/>
      <c r="E285" s="200"/>
      <c r="F285" s="200"/>
      <c r="G285" s="201"/>
      <c r="H285" s="201"/>
      <c r="I285" s="189"/>
      <c r="J285" s="190" t="s">
        <v>84</v>
      </c>
      <c r="K285" s="191">
        <f t="shared" si="81"/>
        <v>0</v>
      </c>
      <c r="L285" s="192">
        <f t="shared" si="82"/>
        <v>0</v>
      </c>
      <c r="M285" s="191">
        <f t="shared" si="83"/>
        <v>0</v>
      </c>
      <c r="N285" s="191">
        <f t="shared" si="84"/>
        <v>0</v>
      </c>
      <c r="O285" s="191">
        <f t="shared" si="85"/>
        <v>0</v>
      </c>
      <c r="P285" s="191">
        <f t="shared" si="86"/>
        <v>0</v>
      </c>
      <c r="Q285" s="191">
        <f t="shared" si="87"/>
        <v>0</v>
      </c>
      <c r="R285" s="191">
        <f t="shared" si="88"/>
        <v>0</v>
      </c>
      <c r="S285" s="192"/>
      <c r="Z285" s="193"/>
      <c r="AA285" s="191" t="str">
        <f t="shared" si="80"/>
        <v/>
      </c>
      <c r="AB285" s="191" t="str">
        <f t="shared" si="89"/>
        <v/>
      </c>
      <c r="AC285" s="191" t="str" cm="1">
        <f t="array" ref="AC285">IF(F285&lt;&gt;"", IF(E285&gt;F285, "| Velden '"&amp;$AC$4&amp;ROW()&amp;"' en '"&amp;$AD$4&amp;ROW()&amp;"': De datum uit dienst mag niet voor de datum in dienst vallen.", ""), IF(E285&gt;Datum_werkingsjaar_einde, "| Veld '"&amp;$AC$4&amp;ROW()&amp;"': De datum in dienst mag niet na 31/12/"&amp;Datum_werkingsjaar&amp;" vallen.  ", ""))</f>
        <v/>
      </c>
      <c r="AD285" s="191" t="str" cm="1">
        <f t="array" ref="AD285">IF(E285&gt;F285, IF(F285&lt;&gt;"", "  ", ""), IF(F285&lt;&gt;"", IF(F285&lt;Datum_werkingsjaar_begin, "| Veld '"&amp;$AD$4&amp;ROW()&amp;"': De datum uit dienst mag niet vóór 1/01/"&amp;Datum_werkingsjaar&amp;" vallen.  ", ""), ""))</f>
        <v/>
      </c>
      <c r="AE285" s="191" t="str">
        <f t="shared" si="90"/>
        <v/>
      </c>
      <c r="AF285" s="191" t="str">
        <f t="shared" si="91"/>
        <v/>
      </c>
      <c r="AG285" s="191" t="str">
        <f t="shared" si="92"/>
        <v/>
      </c>
      <c r="AH285" s="194" t="str">
        <f t="shared" si="93"/>
        <v/>
      </c>
      <c r="AI285" s="191" t="str">
        <f>IF(K285&lt;&gt;1, IF(SUM(K285:$K$504)&lt;&gt;0, "| Laat geen witruimte tussen ingevulde rijen.", ""), "")</f>
        <v/>
      </c>
      <c r="AJ285" s="194" t="str">
        <f t="shared" si="94"/>
        <v/>
      </c>
      <c r="AL285" s="76" t="str">
        <f t="shared" si="95"/>
        <v/>
      </c>
    </row>
    <row r="286" spans="1:38" s="191" customFormat="1" ht="14.65" customHeight="1" x14ac:dyDescent="0.25">
      <c r="A286" s="149" t="str">
        <f t="shared" si="78"/>
        <v/>
      </c>
      <c r="B286" s="188" t="str">
        <f t="shared" si="79"/>
        <v/>
      </c>
      <c r="C286" s="214"/>
      <c r="D286" s="201"/>
      <c r="E286" s="200"/>
      <c r="F286" s="200"/>
      <c r="G286" s="201"/>
      <c r="H286" s="201"/>
      <c r="I286" s="189"/>
      <c r="J286" s="190" t="s">
        <v>84</v>
      </c>
      <c r="K286" s="191">
        <f t="shared" si="81"/>
        <v>0</v>
      </c>
      <c r="L286" s="192">
        <f t="shared" si="82"/>
        <v>0</v>
      </c>
      <c r="M286" s="191">
        <f t="shared" si="83"/>
        <v>0</v>
      </c>
      <c r="N286" s="191">
        <f t="shared" si="84"/>
        <v>0</v>
      </c>
      <c r="O286" s="191">
        <f t="shared" si="85"/>
        <v>0</v>
      </c>
      <c r="P286" s="191">
        <f t="shared" si="86"/>
        <v>0</v>
      </c>
      <c r="Q286" s="191">
        <f t="shared" si="87"/>
        <v>0</v>
      </c>
      <c r="R286" s="191">
        <f t="shared" si="88"/>
        <v>0</v>
      </c>
      <c r="S286" s="192"/>
      <c r="Z286" s="193"/>
      <c r="AA286" s="191" t="str">
        <f t="shared" si="80"/>
        <v/>
      </c>
      <c r="AB286" s="191" t="str">
        <f t="shared" si="89"/>
        <v/>
      </c>
      <c r="AC286" s="191" t="str" cm="1">
        <f t="array" ref="AC286">IF(F286&lt;&gt;"", IF(E286&gt;F286, "| Velden '"&amp;$AC$4&amp;ROW()&amp;"' en '"&amp;$AD$4&amp;ROW()&amp;"': De datum uit dienst mag niet voor de datum in dienst vallen.", ""), IF(E286&gt;Datum_werkingsjaar_einde, "| Veld '"&amp;$AC$4&amp;ROW()&amp;"': De datum in dienst mag niet na 31/12/"&amp;Datum_werkingsjaar&amp;" vallen.  ", ""))</f>
        <v/>
      </c>
      <c r="AD286" s="191" t="str" cm="1">
        <f t="array" ref="AD286">IF(E286&gt;F286, IF(F286&lt;&gt;"", "  ", ""), IF(F286&lt;&gt;"", IF(F286&lt;Datum_werkingsjaar_begin, "| Veld '"&amp;$AD$4&amp;ROW()&amp;"': De datum uit dienst mag niet vóór 1/01/"&amp;Datum_werkingsjaar&amp;" vallen.  ", ""), ""))</f>
        <v/>
      </c>
      <c r="AE286" s="191" t="str">
        <f t="shared" si="90"/>
        <v/>
      </c>
      <c r="AF286" s="191" t="str">
        <f t="shared" si="91"/>
        <v/>
      </c>
      <c r="AG286" s="191" t="str">
        <f t="shared" si="92"/>
        <v/>
      </c>
      <c r="AH286" s="194" t="str">
        <f t="shared" si="93"/>
        <v/>
      </c>
      <c r="AI286" s="191" t="str">
        <f>IF(K286&lt;&gt;1, IF(SUM(K286:$K$504)&lt;&gt;0, "| Laat geen witruimte tussen ingevulde rijen.", ""), "")</f>
        <v/>
      </c>
      <c r="AJ286" s="194" t="str">
        <f t="shared" si="94"/>
        <v/>
      </c>
      <c r="AL286" s="76" t="str">
        <f t="shared" si="95"/>
        <v/>
      </c>
    </row>
    <row r="287" spans="1:38" s="191" customFormat="1" ht="14.65" customHeight="1" x14ac:dyDescent="0.25">
      <c r="A287" s="149" t="str">
        <f t="shared" si="78"/>
        <v/>
      </c>
      <c r="B287" s="188" t="str">
        <f t="shared" si="79"/>
        <v/>
      </c>
      <c r="C287" s="214"/>
      <c r="D287" s="201"/>
      <c r="E287" s="200"/>
      <c r="F287" s="200"/>
      <c r="G287" s="201"/>
      <c r="H287" s="201"/>
      <c r="I287" s="189"/>
      <c r="J287" s="190" t="s">
        <v>84</v>
      </c>
      <c r="K287" s="191">
        <f t="shared" si="81"/>
        <v>0</v>
      </c>
      <c r="L287" s="192">
        <f t="shared" si="82"/>
        <v>0</v>
      </c>
      <c r="M287" s="191">
        <f t="shared" si="83"/>
        <v>0</v>
      </c>
      <c r="N287" s="191">
        <f t="shared" si="84"/>
        <v>0</v>
      </c>
      <c r="O287" s="191">
        <f t="shared" si="85"/>
        <v>0</v>
      </c>
      <c r="P287" s="191">
        <f t="shared" si="86"/>
        <v>0</v>
      </c>
      <c r="Q287" s="191">
        <f t="shared" si="87"/>
        <v>0</v>
      </c>
      <c r="R287" s="191">
        <f t="shared" si="88"/>
        <v>0</v>
      </c>
      <c r="S287" s="192"/>
      <c r="Z287" s="193"/>
      <c r="AA287" s="191" t="str">
        <f t="shared" si="80"/>
        <v/>
      </c>
      <c r="AB287" s="191" t="str">
        <f t="shared" si="89"/>
        <v/>
      </c>
      <c r="AC287" s="191" t="str" cm="1">
        <f t="array" ref="AC287">IF(F287&lt;&gt;"", IF(E287&gt;F287, "| Velden '"&amp;$AC$4&amp;ROW()&amp;"' en '"&amp;$AD$4&amp;ROW()&amp;"': De datum uit dienst mag niet voor de datum in dienst vallen.", ""), IF(E287&gt;Datum_werkingsjaar_einde, "| Veld '"&amp;$AC$4&amp;ROW()&amp;"': De datum in dienst mag niet na 31/12/"&amp;Datum_werkingsjaar&amp;" vallen.  ", ""))</f>
        <v/>
      </c>
      <c r="AD287" s="191" t="str" cm="1">
        <f t="array" ref="AD287">IF(E287&gt;F287, IF(F287&lt;&gt;"", "  ", ""), IF(F287&lt;&gt;"", IF(F287&lt;Datum_werkingsjaar_begin, "| Veld '"&amp;$AD$4&amp;ROW()&amp;"': De datum uit dienst mag niet vóór 1/01/"&amp;Datum_werkingsjaar&amp;" vallen.  ", ""), ""))</f>
        <v/>
      </c>
      <c r="AE287" s="191" t="str">
        <f t="shared" si="90"/>
        <v/>
      </c>
      <c r="AF287" s="191" t="str">
        <f t="shared" si="91"/>
        <v/>
      </c>
      <c r="AG287" s="191" t="str">
        <f t="shared" si="92"/>
        <v/>
      </c>
      <c r="AH287" s="194" t="str">
        <f t="shared" si="93"/>
        <v/>
      </c>
      <c r="AI287" s="191" t="str">
        <f>IF(K287&lt;&gt;1, IF(SUM(K287:$K$504)&lt;&gt;0, "| Laat geen witruimte tussen ingevulde rijen.", ""), "")</f>
        <v/>
      </c>
      <c r="AJ287" s="194" t="str">
        <f t="shared" si="94"/>
        <v/>
      </c>
      <c r="AL287" s="76" t="str">
        <f t="shared" si="95"/>
        <v/>
      </c>
    </row>
    <row r="288" spans="1:38" s="191" customFormat="1" ht="14.65" customHeight="1" x14ac:dyDescent="0.25">
      <c r="A288" s="149" t="str">
        <f t="shared" si="78"/>
        <v/>
      </c>
      <c r="B288" s="188" t="str">
        <f t="shared" si="79"/>
        <v/>
      </c>
      <c r="C288" s="214"/>
      <c r="D288" s="201"/>
      <c r="E288" s="200"/>
      <c r="F288" s="200"/>
      <c r="G288" s="201"/>
      <c r="H288" s="201"/>
      <c r="I288" s="189"/>
      <c r="J288" s="190" t="s">
        <v>84</v>
      </c>
      <c r="K288" s="191">
        <f t="shared" si="81"/>
        <v>0</v>
      </c>
      <c r="L288" s="192">
        <f t="shared" si="82"/>
        <v>0</v>
      </c>
      <c r="M288" s="191">
        <f t="shared" si="83"/>
        <v>0</v>
      </c>
      <c r="N288" s="191">
        <f t="shared" si="84"/>
        <v>0</v>
      </c>
      <c r="O288" s="191">
        <f t="shared" si="85"/>
        <v>0</v>
      </c>
      <c r="P288" s="191">
        <f t="shared" si="86"/>
        <v>0</v>
      </c>
      <c r="Q288" s="191">
        <f t="shared" si="87"/>
        <v>0</v>
      </c>
      <c r="R288" s="191">
        <f t="shared" si="88"/>
        <v>0</v>
      </c>
      <c r="S288" s="192"/>
      <c r="Z288" s="193"/>
      <c r="AA288" s="191" t="str">
        <f t="shared" si="80"/>
        <v/>
      </c>
      <c r="AB288" s="191" t="str">
        <f t="shared" si="89"/>
        <v/>
      </c>
      <c r="AC288" s="191" t="str" cm="1">
        <f t="array" ref="AC288">IF(F288&lt;&gt;"", IF(E288&gt;F288, "| Velden '"&amp;$AC$4&amp;ROW()&amp;"' en '"&amp;$AD$4&amp;ROW()&amp;"': De datum uit dienst mag niet voor de datum in dienst vallen.", ""), IF(E288&gt;Datum_werkingsjaar_einde, "| Veld '"&amp;$AC$4&amp;ROW()&amp;"': De datum in dienst mag niet na 31/12/"&amp;Datum_werkingsjaar&amp;" vallen.  ", ""))</f>
        <v/>
      </c>
      <c r="AD288" s="191" t="str" cm="1">
        <f t="array" ref="AD288">IF(E288&gt;F288, IF(F288&lt;&gt;"", "  ", ""), IF(F288&lt;&gt;"", IF(F288&lt;Datum_werkingsjaar_begin, "| Veld '"&amp;$AD$4&amp;ROW()&amp;"': De datum uit dienst mag niet vóór 1/01/"&amp;Datum_werkingsjaar&amp;" vallen.  ", ""), ""))</f>
        <v/>
      </c>
      <c r="AE288" s="191" t="str">
        <f t="shared" si="90"/>
        <v/>
      </c>
      <c r="AF288" s="191" t="str">
        <f t="shared" si="91"/>
        <v/>
      </c>
      <c r="AG288" s="191" t="str">
        <f t="shared" si="92"/>
        <v/>
      </c>
      <c r="AH288" s="194" t="str">
        <f t="shared" si="93"/>
        <v/>
      </c>
      <c r="AI288" s="191" t="str">
        <f>IF(K288&lt;&gt;1, IF(SUM(K288:$K$504)&lt;&gt;0, "| Laat geen witruimte tussen ingevulde rijen.", ""), "")</f>
        <v/>
      </c>
      <c r="AJ288" s="194" t="str">
        <f t="shared" si="94"/>
        <v/>
      </c>
      <c r="AL288" s="76" t="str">
        <f t="shared" si="95"/>
        <v/>
      </c>
    </row>
    <row r="289" spans="1:38" s="191" customFormat="1" ht="14.65" customHeight="1" x14ac:dyDescent="0.25">
      <c r="A289" s="149" t="str">
        <f t="shared" si="78"/>
        <v/>
      </c>
      <c r="B289" s="188" t="str">
        <f t="shared" si="79"/>
        <v/>
      </c>
      <c r="C289" s="214"/>
      <c r="D289" s="201"/>
      <c r="E289" s="200"/>
      <c r="F289" s="200"/>
      <c r="G289" s="201"/>
      <c r="H289" s="201"/>
      <c r="I289" s="189"/>
      <c r="J289" s="190" t="s">
        <v>84</v>
      </c>
      <c r="K289" s="191">
        <f t="shared" si="81"/>
        <v>0</v>
      </c>
      <c r="L289" s="192">
        <f t="shared" si="82"/>
        <v>0</v>
      </c>
      <c r="M289" s="191">
        <f t="shared" si="83"/>
        <v>0</v>
      </c>
      <c r="N289" s="191">
        <f t="shared" si="84"/>
        <v>0</v>
      </c>
      <c r="O289" s="191">
        <f t="shared" si="85"/>
        <v>0</v>
      </c>
      <c r="P289" s="191">
        <f t="shared" si="86"/>
        <v>0</v>
      </c>
      <c r="Q289" s="191">
        <f t="shared" si="87"/>
        <v>0</v>
      </c>
      <c r="R289" s="191">
        <f t="shared" si="88"/>
        <v>0</v>
      </c>
      <c r="S289" s="192"/>
      <c r="Z289" s="193"/>
      <c r="AA289" s="191" t="str">
        <f t="shared" si="80"/>
        <v/>
      </c>
      <c r="AB289" s="191" t="str">
        <f t="shared" si="89"/>
        <v/>
      </c>
      <c r="AC289" s="191" t="str" cm="1">
        <f t="array" ref="AC289">IF(F289&lt;&gt;"", IF(E289&gt;F289, "| Velden '"&amp;$AC$4&amp;ROW()&amp;"' en '"&amp;$AD$4&amp;ROW()&amp;"': De datum uit dienst mag niet voor de datum in dienst vallen.", ""), IF(E289&gt;Datum_werkingsjaar_einde, "| Veld '"&amp;$AC$4&amp;ROW()&amp;"': De datum in dienst mag niet na 31/12/"&amp;Datum_werkingsjaar&amp;" vallen.  ", ""))</f>
        <v/>
      </c>
      <c r="AD289" s="191" t="str" cm="1">
        <f t="array" ref="AD289">IF(E289&gt;F289, IF(F289&lt;&gt;"", "  ", ""), IF(F289&lt;&gt;"", IF(F289&lt;Datum_werkingsjaar_begin, "| Veld '"&amp;$AD$4&amp;ROW()&amp;"': De datum uit dienst mag niet vóór 1/01/"&amp;Datum_werkingsjaar&amp;" vallen.  ", ""), ""))</f>
        <v/>
      </c>
      <c r="AE289" s="191" t="str">
        <f t="shared" si="90"/>
        <v/>
      </c>
      <c r="AF289" s="191" t="str">
        <f t="shared" si="91"/>
        <v/>
      </c>
      <c r="AG289" s="191" t="str">
        <f t="shared" si="92"/>
        <v/>
      </c>
      <c r="AH289" s="194" t="str">
        <f t="shared" si="93"/>
        <v/>
      </c>
      <c r="AI289" s="191" t="str">
        <f>IF(K289&lt;&gt;1, IF(SUM(K289:$K$504)&lt;&gt;0, "| Laat geen witruimte tussen ingevulde rijen.", ""), "")</f>
        <v/>
      </c>
      <c r="AJ289" s="194" t="str">
        <f t="shared" si="94"/>
        <v/>
      </c>
      <c r="AL289" s="76" t="str">
        <f t="shared" si="95"/>
        <v/>
      </c>
    </row>
    <row r="290" spans="1:38" s="191" customFormat="1" ht="14.65" customHeight="1" x14ac:dyDescent="0.25">
      <c r="A290" s="149" t="str">
        <f t="shared" si="78"/>
        <v/>
      </c>
      <c r="B290" s="188" t="str">
        <f t="shared" si="79"/>
        <v/>
      </c>
      <c r="C290" s="214"/>
      <c r="D290" s="201"/>
      <c r="E290" s="200"/>
      <c r="F290" s="200"/>
      <c r="G290" s="201"/>
      <c r="H290" s="201"/>
      <c r="I290" s="189"/>
      <c r="J290" s="190" t="s">
        <v>84</v>
      </c>
      <c r="K290" s="191">
        <f t="shared" si="81"/>
        <v>0</v>
      </c>
      <c r="L290" s="192">
        <f t="shared" si="82"/>
        <v>0</v>
      </c>
      <c r="M290" s="191">
        <f t="shared" si="83"/>
        <v>0</v>
      </c>
      <c r="N290" s="191">
        <f t="shared" si="84"/>
        <v>0</v>
      </c>
      <c r="O290" s="191">
        <f t="shared" si="85"/>
        <v>0</v>
      </c>
      <c r="P290" s="191">
        <f t="shared" si="86"/>
        <v>0</v>
      </c>
      <c r="Q290" s="191">
        <f t="shared" si="87"/>
        <v>0</v>
      </c>
      <c r="R290" s="191">
        <f t="shared" si="88"/>
        <v>0</v>
      </c>
      <c r="S290" s="192"/>
      <c r="Z290" s="193"/>
      <c r="AA290" s="191" t="str">
        <f t="shared" si="80"/>
        <v/>
      </c>
      <c r="AB290" s="191" t="str">
        <f t="shared" si="89"/>
        <v/>
      </c>
      <c r="AC290" s="191" t="str" cm="1">
        <f t="array" ref="AC290">IF(F290&lt;&gt;"", IF(E290&gt;F290, "| Velden '"&amp;$AC$4&amp;ROW()&amp;"' en '"&amp;$AD$4&amp;ROW()&amp;"': De datum uit dienst mag niet voor de datum in dienst vallen.", ""), IF(E290&gt;Datum_werkingsjaar_einde, "| Veld '"&amp;$AC$4&amp;ROW()&amp;"': De datum in dienst mag niet na 31/12/"&amp;Datum_werkingsjaar&amp;" vallen.  ", ""))</f>
        <v/>
      </c>
      <c r="AD290" s="191" t="str" cm="1">
        <f t="array" ref="AD290">IF(E290&gt;F290, IF(F290&lt;&gt;"", "  ", ""), IF(F290&lt;&gt;"", IF(F290&lt;Datum_werkingsjaar_begin, "| Veld '"&amp;$AD$4&amp;ROW()&amp;"': De datum uit dienst mag niet vóór 1/01/"&amp;Datum_werkingsjaar&amp;" vallen.  ", ""), ""))</f>
        <v/>
      </c>
      <c r="AE290" s="191" t="str">
        <f t="shared" si="90"/>
        <v/>
      </c>
      <c r="AF290" s="191" t="str">
        <f t="shared" si="91"/>
        <v/>
      </c>
      <c r="AG290" s="191" t="str">
        <f t="shared" si="92"/>
        <v/>
      </c>
      <c r="AH290" s="194" t="str">
        <f t="shared" si="93"/>
        <v/>
      </c>
      <c r="AI290" s="191" t="str">
        <f>IF(K290&lt;&gt;1, IF(SUM(K290:$K$504)&lt;&gt;0, "| Laat geen witruimte tussen ingevulde rijen.", ""), "")</f>
        <v/>
      </c>
      <c r="AJ290" s="194" t="str">
        <f t="shared" si="94"/>
        <v/>
      </c>
      <c r="AL290" s="76" t="str">
        <f t="shared" si="95"/>
        <v/>
      </c>
    </row>
    <row r="291" spans="1:38" s="191" customFormat="1" ht="14.65" customHeight="1" x14ac:dyDescent="0.25">
      <c r="A291" s="149" t="str">
        <f t="shared" si="78"/>
        <v/>
      </c>
      <c r="B291" s="188" t="str">
        <f t="shared" si="79"/>
        <v/>
      </c>
      <c r="C291" s="214"/>
      <c r="D291" s="201"/>
      <c r="E291" s="200"/>
      <c r="F291" s="200"/>
      <c r="G291" s="201"/>
      <c r="H291" s="201"/>
      <c r="I291" s="189"/>
      <c r="J291" s="190" t="s">
        <v>84</v>
      </c>
      <c r="K291" s="191">
        <f t="shared" si="81"/>
        <v>0</v>
      </c>
      <c r="L291" s="192">
        <f t="shared" si="82"/>
        <v>0</v>
      </c>
      <c r="M291" s="191">
        <f t="shared" si="83"/>
        <v>0</v>
      </c>
      <c r="N291" s="191">
        <f t="shared" si="84"/>
        <v>0</v>
      </c>
      <c r="O291" s="191">
        <f t="shared" si="85"/>
        <v>0</v>
      </c>
      <c r="P291" s="191">
        <f t="shared" si="86"/>
        <v>0</v>
      </c>
      <c r="Q291" s="191">
        <f t="shared" si="87"/>
        <v>0</v>
      </c>
      <c r="R291" s="191">
        <f t="shared" si="88"/>
        <v>0</v>
      </c>
      <c r="S291" s="192"/>
      <c r="Z291" s="193"/>
      <c r="AA291" s="191" t="str">
        <f t="shared" si="80"/>
        <v/>
      </c>
      <c r="AB291" s="191" t="str">
        <f t="shared" si="89"/>
        <v/>
      </c>
      <c r="AC291" s="191" t="str" cm="1">
        <f t="array" ref="AC291">IF(F291&lt;&gt;"", IF(E291&gt;F291, "| Velden '"&amp;$AC$4&amp;ROW()&amp;"' en '"&amp;$AD$4&amp;ROW()&amp;"': De datum uit dienst mag niet voor de datum in dienst vallen.", ""), IF(E291&gt;Datum_werkingsjaar_einde, "| Veld '"&amp;$AC$4&amp;ROW()&amp;"': De datum in dienst mag niet na 31/12/"&amp;Datum_werkingsjaar&amp;" vallen.  ", ""))</f>
        <v/>
      </c>
      <c r="AD291" s="191" t="str" cm="1">
        <f t="array" ref="AD291">IF(E291&gt;F291, IF(F291&lt;&gt;"", "  ", ""), IF(F291&lt;&gt;"", IF(F291&lt;Datum_werkingsjaar_begin, "| Veld '"&amp;$AD$4&amp;ROW()&amp;"': De datum uit dienst mag niet vóór 1/01/"&amp;Datum_werkingsjaar&amp;" vallen.  ", ""), ""))</f>
        <v/>
      </c>
      <c r="AE291" s="191" t="str">
        <f t="shared" si="90"/>
        <v/>
      </c>
      <c r="AF291" s="191" t="str">
        <f t="shared" si="91"/>
        <v/>
      </c>
      <c r="AG291" s="191" t="str">
        <f t="shared" si="92"/>
        <v/>
      </c>
      <c r="AH291" s="194" t="str">
        <f t="shared" si="93"/>
        <v/>
      </c>
      <c r="AI291" s="191" t="str">
        <f>IF(K291&lt;&gt;1, IF(SUM(K291:$K$504)&lt;&gt;0, "| Laat geen witruimte tussen ingevulde rijen.", ""), "")</f>
        <v/>
      </c>
      <c r="AJ291" s="194" t="str">
        <f t="shared" si="94"/>
        <v/>
      </c>
      <c r="AL291" s="76" t="str">
        <f t="shared" si="95"/>
        <v/>
      </c>
    </row>
    <row r="292" spans="1:38" s="191" customFormat="1" ht="14.65" customHeight="1" x14ac:dyDescent="0.25">
      <c r="A292" s="149" t="str">
        <f t="shared" si="78"/>
        <v/>
      </c>
      <c r="B292" s="188" t="str">
        <f t="shared" si="79"/>
        <v/>
      </c>
      <c r="C292" s="214"/>
      <c r="D292" s="201"/>
      <c r="E292" s="200"/>
      <c r="F292" s="200"/>
      <c r="G292" s="201"/>
      <c r="H292" s="201"/>
      <c r="I292" s="189"/>
      <c r="J292" s="190" t="s">
        <v>84</v>
      </c>
      <c r="K292" s="191">
        <f t="shared" si="81"/>
        <v>0</v>
      </c>
      <c r="L292" s="192">
        <f t="shared" si="82"/>
        <v>0</v>
      </c>
      <c r="M292" s="191">
        <f t="shared" si="83"/>
        <v>0</v>
      </c>
      <c r="N292" s="191">
        <f t="shared" si="84"/>
        <v>0</v>
      </c>
      <c r="O292" s="191">
        <f t="shared" si="85"/>
        <v>0</v>
      </c>
      <c r="P292" s="191">
        <f t="shared" si="86"/>
        <v>0</v>
      </c>
      <c r="Q292" s="191">
        <f t="shared" si="87"/>
        <v>0</v>
      </c>
      <c r="R292" s="191">
        <f t="shared" si="88"/>
        <v>0</v>
      </c>
      <c r="S292" s="192"/>
      <c r="Z292" s="193"/>
      <c r="AA292" s="191" t="str">
        <f t="shared" si="80"/>
        <v/>
      </c>
      <c r="AB292" s="191" t="str">
        <f t="shared" si="89"/>
        <v/>
      </c>
      <c r="AC292" s="191" t="str" cm="1">
        <f t="array" ref="AC292">IF(F292&lt;&gt;"", IF(E292&gt;F292, "| Velden '"&amp;$AC$4&amp;ROW()&amp;"' en '"&amp;$AD$4&amp;ROW()&amp;"': De datum uit dienst mag niet voor de datum in dienst vallen.", ""), IF(E292&gt;Datum_werkingsjaar_einde, "| Veld '"&amp;$AC$4&amp;ROW()&amp;"': De datum in dienst mag niet na 31/12/"&amp;Datum_werkingsjaar&amp;" vallen.  ", ""))</f>
        <v/>
      </c>
      <c r="AD292" s="191" t="str" cm="1">
        <f t="array" ref="AD292">IF(E292&gt;F292, IF(F292&lt;&gt;"", "  ", ""), IF(F292&lt;&gt;"", IF(F292&lt;Datum_werkingsjaar_begin, "| Veld '"&amp;$AD$4&amp;ROW()&amp;"': De datum uit dienst mag niet vóór 1/01/"&amp;Datum_werkingsjaar&amp;" vallen.  ", ""), ""))</f>
        <v/>
      </c>
      <c r="AE292" s="191" t="str">
        <f t="shared" si="90"/>
        <v/>
      </c>
      <c r="AF292" s="191" t="str">
        <f t="shared" si="91"/>
        <v/>
      </c>
      <c r="AG292" s="191" t="str">
        <f t="shared" si="92"/>
        <v/>
      </c>
      <c r="AH292" s="194" t="str">
        <f t="shared" si="93"/>
        <v/>
      </c>
      <c r="AI292" s="191" t="str">
        <f>IF(K292&lt;&gt;1, IF(SUM(K292:$K$504)&lt;&gt;0, "| Laat geen witruimte tussen ingevulde rijen.", ""), "")</f>
        <v/>
      </c>
      <c r="AJ292" s="194" t="str">
        <f t="shared" si="94"/>
        <v/>
      </c>
      <c r="AL292" s="76" t="str">
        <f t="shared" si="95"/>
        <v/>
      </c>
    </row>
    <row r="293" spans="1:38" s="191" customFormat="1" ht="14.65" customHeight="1" x14ac:dyDescent="0.25">
      <c r="A293" s="149" t="str">
        <f t="shared" si="78"/>
        <v/>
      </c>
      <c r="B293" s="188" t="str">
        <f t="shared" si="79"/>
        <v/>
      </c>
      <c r="C293" s="214"/>
      <c r="D293" s="201"/>
      <c r="E293" s="200"/>
      <c r="F293" s="200"/>
      <c r="G293" s="201"/>
      <c r="H293" s="201"/>
      <c r="I293" s="189"/>
      <c r="J293" s="190" t="s">
        <v>84</v>
      </c>
      <c r="K293" s="191">
        <f t="shared" si="81"/>
        <v>0</v>
      </c>
      <c r="L293" s="192">
        <f t="shared" si="82"/>
        <v>0</v>
      </c>
      <c r="M293" s="191">
        <f t="shared" si="83"/>
        <v>0</v>
      </c>
      <c r="N293" s="191">
        <f t="shared" si="84"/>
        <v>0</v>
      </c>
      <c r="O293" s="191">
        <f t="shared" si="85"/>
        <v>0</v>
      </c>
      <c r="P293" s="191">
        <f t="shared" si="86"/>
        <v>0</v>
      </c>
      <c r="Q293" s="191">
        <f t="shared" si="87"/>
        <v>0</v>
      </c>
      <c r="R293" s="191">
        <f t="shared" si="88"/>
        <v>0</v>
      </c>
      <c r="S293" s="192"/>
      <c r="Z293" s="193"/>
      <c r="AA293" s="191" t="str">
        <f t="shared" si="80"/>
        <v/>
      </c>
      <c r="AB293" s="191" t="str">
        <f t="shared" si="89"/>
        <v/>
      </c>
      <c r="AC293" s="191" t="str" cm="1">
        <f t="array" ref="AC293">IF(F293&lt;&gt;"", IF(E293&gt;F293, "| Velden '"&amp;$AC$4&amp;ROW()&amp;"' en '"&amp;$AD$4&amp;ROW()&amp;"': De datum uit dienst mag niet voor de datum in dienst vallen.", ""), IF(E293&gt;Datum_werkingsjaar_einde, "| Veld '"&amp;$AC$4&amp;ROW()&amp;"': De datum in dienst mag niet na 31/12/"&amp;Datum_werkingsjaar&amp;" vallen.  ", ""))</f>
        <v/>
      </c>
      <c r="AD293" s="191" t="str" cm="1">
        <f t="array" ref="AD293">IF(E293&gt;F293, IF(F293&lt;&gt;"", "  ", ""), IF(F293&lt;&gt;"", IF(F293&lt;Datum_werkingsjaar_begin, "| Veld '"&amp;$AD$4&amp;ROW()&amp;"': De datum uit dienst mag niet vóór 1/01/"&amp;Datum_werkingsjaar&amp;" vallen.  ", ""), ""))</f>
        <v/>
      </c>
      <c r="AE293" s="191" t="str">
        <f t="shared" si="90"/>
        <v/>
      </c>
      <c r="AF293" s="191" t="str">
        <f t="shared" si="91"/>
        <v/>
      </c>
      <c r="AG293" s="191" t="str">
        <f t="shared" si="92"/>
        <v/>
      </c>
      <c r="AH293" s="194" t="str">
        <f t="shared" si="93"/>
        <v/>
      </c>
      <c r="AI293" s="191" t="str">
        <f>IF(K293&lt;&gt;1, IF(SUM(K293:$K$504)&lt;&gt;0, "| Laat geen witruimte tussen ingevulde rijen.", ""), "")</f>
        <v/>
      </c>
      <c r="AJ293" s="194" t="str">
        <f t="shared" si="94"/>
        <v/>
      </c>
      <c r="AL293" s="76" t="str">
        <f t="shared" si="95"/>
        <v/>
      </c>
    </row>
    <row r="294" spans="1:38" s="191" customFormat="1" ht="14.65" customHeight="1" x14ac:dyDescent="0.25">
      <c r="A294" s="149" t="str">
        <f t="shared" si="78"/>
        <v/>
      </c>
      <c r="B294" s="188" t="str">
        <f t="shared" si="79"/>
        <v/>
      </c>
      <c r="C294" s="214"/>
      <c r="D294" s="201"/>
      <c r="E294" s="200"/>
      <c r="F294" s="200"/>
      <c r="G294" s="201"/>
      <c r="H294" s="201"/>
      <c r="I294" s="189"/>
      <c r="J294" s="190" t="s">
        <v>84</v>
      </c>
      <c r="K294" s="191">
        <f t="shared" si="81"/>
        <v>0</v>
      </c>
      <c r="L294" s="192">
        <f t="shared" si="82"/>
        <v>0</v>
      </c>
      <c r="M294" s="191">
        <f t="shared" si="83"/>
        <v>0</v>
      </c>
      <c r="N294" s="191">
        <f t="shared" si="84"/>
        <v>0</v>
      </c>
      <c r="O294" s="191">
        <f t="shared" si="85"/>
        <v>0</v>
      </c>
      <c r="P294" s="191">
        <f t="shared" si="86"/>
        <v>0</v>
      </c>
      <c r="Q294" s="191">
        <f t="shared" si="87"/>
        <v>0</v>
      </c>
      <c r="R294" s="191">
        <f t="shared" si="88"/>
        <v>0</v>
      </c>
      <c r="S294" s="192"/>
      <c r="Z294" s="193"/>
      <c r="AA294" s="191" t="str">
        <f t="shared" si="80"/>
        <v/>
      </c>
      <c r="AB294" s="191" t="str">
        <f t="shared" si="89"/>
        <v/>
      </c>
      <c r="AC294" s="191" t="str" cm="1">
        <f t="array" ref="AC294">IF(F294&lt;&gt;"", IF(E294&gt;F294, "| Velden '"&amp;$AC$4&amp;ROW()&amp;"' en '"&amp;$AD$4&amp;ROW()&amp;"': De datum uit dienst mag niet voor de datum in dienst vallen.", ""), IF(E294&gt;Datum_werkingsjaar_einde, "| Veld '"&amp;$AC$4&amp;ROW()&amp;"': De datum in dienst mag niet na 31/12/"&amp;Datum_werkingsjaar&amp;" vallen.  ", ""))</f>
        <v/>
      </c>
      <c r="AD294" s="191" t="str" cm="1">
        <f t="array" ref="AD294">IF(E294&gt;F294, IF(F294&lt;&gt;"", "  ", ""), IF(F294&lt;&gt;"", IF(F294&lt;Datum_werkingsjaar_begin, "| Veld '"&amp;$AD$4&amp;ROW()&amp;"': De datum uit dienst mag niet vóór 1/01/"&amp;Datum_werkingsjaar&amp;" vallen.  ", ""), ""))</f>
        <v/>
      </c>
      <c r="AE294" s="191" t="str">
        <f t="shared" si="90"/>
        <v/>
      </c>
      <c r="AF294" s="191" t="str">
        <f t="shared" si="91"/>
        <v/>
      </c>
      <c r="AG294" s="191" t="str">
        <f t="shared" si="92"/>
        <v/>
      </c>
      <c r="AH294" s="194" t="str">
        <f t="shared" si="93"/>
        <v/>
      </c>
      <c r="AI294" s="191" t="str">
        <f>IF(K294&lt;&gt;1, IF(SUM(K294:$K$504)&lt;&gt;0, "| Laat geen witruimte tussen ingevulde rijen.", ""), "")</f>
        <v/>
      </c>
      <c r="AJ294" s="194" t="str">
        <f t="shared" si="94"/>
        <v/>
      </c>
      <c r="AL294" s="76" t="str">
        <f t="shared" si="95"/>
        <v/>
      </c>
    </row>
    <row r="295" spans="1:38" s="191" customFormat="1" ht="14.65" customHeight="1" x14ac:dyDescent="0.25">
      <c r="A295" s="149" t="str">
        <f t="shared" si="78"/>
        <v/>
      </c>
      <c r="B295" s="188" t="str">
        <f t="shared" si="79"/>
        <v/>
      </c>
      <c r="C295" s="214"/>
      <c r="D295" s="201"/>
      <c r="E295" s="200"/>
      <c r="F295" s="200"/>
      <c r="G295" s="201"/>
      <c r="H295" s="201"/>
      <c r="I295" s="189"/>
      <c r="J295" s="190" t="s">
        <v>84</v>
      </c>
      <c r="K295" s="191">
        <f t="shared" si="81"/>
        <v>0</v>
      </c>
      <c r="L295" s="192">
        <f t="shared" si="82"/>
        <v>0</v>
      </c>
      <c r="M295" s="191">
        <f t="shared" si="83"/>
        <v>0</v>
      </c>
      <c r="N295" s="191">
        <f t="shared" si="84"/>
        <v>0</v>
      </c>
      <c r="O295" s="191">
        <f t="shared" si="85"/>
        <v>0</v>
      </c>
      <c r="P295" s="191">
        <f t="shared" si="86"/>
        <v>0</v>
      </c>
      <c r="Q295" s="191">
        <f t="shared" si="87"/>
        <v>0</v>
      </c>
      <c r="R295" s="191">
        <f t="shared" si="88"/>
        <v>0</v>
      </c>
      <c r="S295" s="192"/>
      <c r="Z295" s="193"/>
      <c r="AA295" s="191" t="str">
        <f t="shared" si="80"/>
        <v/>
      </c>
      <c r="AB295" s="191" t="str">
        <f t="shared" si="89"/>
        <v/>
      </c>
      <c r="AC295" s="191" t="str" cm="1">
        <f t="array" ref="AC295">IF(F295&lt;&gt;"", IF(E295&gt;F295, "| Velden '"&amp;$AC$4&amp;ROW()&amp;"' en '"&amp;$AD$4&amp;ROW()&amp;"': De datum uit dienst mag niet voor de datum in dienst vallen.", ""), IF(E295&gt;Datum_werkingsjaar_einde, "| Veld '"&amp;$AC$4&amp;ROW()&amp;"': De datum in dienst mag niet na 31/12/"&amp;Datum_werkingsjaar&amp;" vallen.  ", ""))</f>
        <v/>
      </c>
      <c r="AD295" s="191" t="str" cm="1">
        <f t="array" ref="AD295">IF(E295&gt;F295, IF(F295&lt;&gt;"", "  ", ""), IF(F295&lt;&gt;"", IF(F295&lt;Datum_werkingsjaar_begin, "| Veld '"&amp;$AD$4&amp;ROW()&amp;"': De datum uit dienst mag niet vóór 1/01/"&amp;Datum_werkingsjaar&amp;" vallen.  ", ""), ""))</f>
        <v/>
      </c>
      <c r="AE295" s="191" t="str">
        <f t="shared" si="90"/>
        <v/>
      </c>
      <c r="AF295" s="191" t="str">
        <f t="shared" si="91"/>
        <v/>
      </c>
      <c r="AG295" s="191" t="str">
        <f t="shared" si="92"/>
        <v/>
      </c>
      <c r="AH295" s="194" t="str">
        <f t="shared" si="93"/>
        <v/>
      </c>
      <c r="AI295" s="191" t="str">
        <f>IF(K295&lt;&gt;1, IF(SUM(K295:$K$504)&lt;&gt;0, "| Laat geen witruimte tussen ingevulde rijen.", ""), "")</f>
        <v/>
      </c>
      <c r="AJ295" s="194" t="str">
        <f t="shared" si="94"/>
        <v/>
      </c>
      <c r="AL295" s="76" t="str">
        <f t="shared" si="95"/>
        <v/>
      </c>
    </row>
    <row r="296" spans="1:38" s="191" customFormat="1" ht="14.65" customHeight="1" x14ac:dyDescent="0.25">
      <c r="A296" s="149" t="str">
        <f t="shared" si="78"/>
        <v/>
      </c>
      <c r="B296" s="188" t="str">
        <f t="shared" si="79"/>
        <v/>
      </c>
      <c r="C296" s="214"/>
      <c r="D296" s="201"/>
      <c r="E296" s="200"/>
      <c r="F296" s="200"/>
      <c r="G296" s="201"/>
      <c r="H296" s="201"/>
      <c r="I296" s="189"/>
      <c r="J296" s="190" t="s">
        <v>84</v>
      </c>
      <c r="K296" s="191">
        <f t="shared" si="81"/>
        <v>0</v>
      </c>
      <c r="L296" s="192">
        <f t="shared" si="82"/>
        <v>0</v>
      </c>
      <c r="M296" s="191">
        <f t="shared" si="83"/>
        <v>0</v>
      </c>
      <c r="N296" s="191">
        <f t="shared" si="84"/>
        <v>0</v>
      </c>
      <c r="O296" s="191">
        <f t="shared" si="85"/>
        <v>0</v>
      </c>
      <c r="P296" s="191">
        <f t="shared" si="86"/>
        <v>0</v>
      </c>
      <c r="Q296" s="191">
        <f t="shared" si="87"/>
        <v>0</v>
      </c>
      <c r="R296" s="191">
        <f t="shared" si="88"/>
        <v>0</v>
      </c>
      <c r="S296" s="192"/>
      <c r="Z296" s="193"/>
      <c r="AA296" s="191" t="str">
        <f t="shared" si="80"/>
        <v/>
      </c>
      <c r="AB296" s="191" t="str">
        <f t="shared" si="89"/>
        <v/>
      </c>
      <c r="AC296" s="191" t="str" cm="1">
        <f t="array" ref="AC296">IF(F296&lt;&gt;"", IF(E296&gt;F296, "| Velden '"&amp;$AC$4&amp;ROW()&amp;"' en '"&amp;$AD$4&amp;ROW()&amp;"': De datum uit dienst mag niet voor de datum in dienst vallen.", ""), IF(E296&gt;Datum_werkingsjaar_einde, "| Veld '"&amp;$AC$4&amp;ROW()&amp;"': De datum in dienst mag niet na 31/12/"&amp;Datum_werkingsjaar&amp;" vallen.  ", ""))</f>
        <v/>
      </c>
      <c r="AD296" s="191" t="str" cm="1">
        <f t="array" ref="AD296">IF(E296&gt;F296, IF(F296&lt;&gt;"", "  ", ""), IF(F296&lt;&gt;"", IF(F296&lt;Datum_werkingsjaar_begin, "| Veld '"&amp;$AD$4&amp;ROW()&amp;"': De datum uit dienst mag niet vóór 1/01/"&amp;Datum_werkingsjaar&amp;" vallen.  ", ""), ""))</f>
        <v/>
      </c>
      <c r="AE296" s="191" t="str">
        <f t="shared" si="90"/>
        <v/>
      </c>
      <c r="AF296" s="191" t="str">
        <f t="shared" si="91"/>
        <v/>
      </c>
      <c r="AG296" s="191" t="str">
        <f t="shared" si="92"/>
        <v/>
      </c>
      <c r="AH296" s="194" t="str">
        <f t="shared" si="93"/>
        <v/>
      </c>
      <c r="AI296" s="191" t="str">
        <f>IF(K296&lt;&gt;1, IF(SUM(K296:$K$504)&lt;&gt;0, "| Laat geen witruimte tussen ingevulde rijen.", ""), "")</f>
        <v/>
      </c>
      <c r="AJ296" s="194" t="str">
        <f t="shared" si="94"/>
        <v/>
      </c>
      <c r="AL296" s="76" t="str">
        <f t="shared" si="95"/>
        <v/>
      </c>
    </row>
    <row r="297" spans="1:38" s="191" customFormat="1" ht="14.65" customHeight="1" x14ac:dyDescent="0.25">
      <c r="A297" s="149" t="str">
        <f t="shared" si="78"/>
        <v/>
      </c>
      <c r="B297" s="188" t="str">
        <f t="shared" si="79"/>
        <v/>
      </c>
      <c r="C297" s="214"/>
      <c r="D297" s="201"/>
      <c r="E297" s="200"/>
      <c r="F297" s="200"/>
      <c r="G297" s="201"/>
      <c r="H297" s="201"/>
      <c r="I297" s="189"/>
      <c r="J297" s="190" t="s">
        <v>84</v>
      </c>
      <c r="K297" s="191">
        <f t="shared" si="81"/>
        <v>0</v>
      </c>
      <c r="L297" s="192">
        <f t="shared" si="82"/>
        <v>0</v>
      </c>
      <c r="M297" s="191">
        <f t="shared" si="83"/>
        <v>0</v>
      </c>
      <c r="N297" s="191">
        <f t="shared" si="84"/>
        <v>0</v>
      </c>
      <c r="O297" s="191">
        <f t="shared" si="85"/>
        <v>0</v>
      </c>
      <c r="P297" s="191">
        <f t="shared" si="86"/>
        <v>0</v>
      </c>
      <c r="Q297" s="191">
        <f t="shared" si="87"/>
        <v>0</v>
      </c>
      <c r="R297" s="191">
        <f t="shared" si="88"/>
        <v>0</v>
      </c>
      <c r="S297" s="192"/>
      <c r="Z297" s="193"/>
      <c r="AA297" s="191" t="str">
        <f t="shared" si="80"/>
        <v/>
      </c>
      <c r="AB297" s="191" t="str">
        <f t="shared" si="89"/>
        <v/>
      </c>
      <c r="AC297" s="191" t="str" cm="1">
        <f t="array" ref="AC297">IF(F297&lt;&gt;"", IF(E297&gt;F297, "| Velden '"&amp;$AC$4&amp;ROW()&amp;"' en '"&amp;$AD$4&amp;ROW()&amp;"': De datum uit dienst mag niet voor de datum in dienst vallen.", ""), IF(E297&gt;Datum_werkingsjaar_einde, "| Veld '"&amp;$AC$4&amp;ROW()&amp;"': De datum in dienst mag niet na 31/12/"&amp;Datum_werkingsjaar&amp;" vallen.  ", ""))</f>
        <v/>
      </c>
      <c r="AD297" s="191" t="str" cm="1">
        <f t="array" ref="AD297">IF(E297&gt;F297, IF(F297&lt;&gt;"", "  ", ""), IF(F297&lt;&gt;"", IF(F297&lt;Datum_werkingsjaar_begin, "| Veld '"&amp;$AD$4&amp;ROW()&amp;"': De datum uit dienst mag niet vóór 1/01/"&amp;Datum_werkingsjaar&amp;" vallen.  ", ""), ""))</f>
        <v/>
      </c>
      <c r="AE297" s="191" t="str">
        <f t="shared" si="90"/>
        <v/>
      </c>
      <c r="AF297" s="191" t="str">
        <f t="shared" si="91"/>
        <v/>
      </c>
      <c r="AG297" s="191" t="str">
        <f t="shared" si="92"/>
        <v/>
      </c>
      <c r="AH297" s="194" t="str">
        <f t="shared" si="93"/>
        <v/>
      </c>
      <c r="AI297" s="191" t="str">
        <f>IF(K297&lt;&gt;1, IF(SUM(K297:$K$504)&lt;&gt;0, "| Laat geen witruimte tussen ingevulde rijen.", ""), "")</f>
        <v/>
      </c>
      <c r="AJ297" s="194" t="str">
        <f t="shared" si="94"/>
        <v/>
      </c>
      <c r="AL297" s="76" t="str">
        <f t="shared" si="95"/>
        <v/>
      </c>
    </row>
    <row r="298" spans="1:38" s="191" customFormat="1" ht="14.65" customHeight="1" x14ac:dyDescent="0.25">
      <c r="A298" s="149" t="str">
        <f t="shared" si="78"/>
        <v/>
      </c>
      <c r="B298" s="188" t="str">
        <f t="shared" si="79"/>
        <v/>
      </c>
      <c r="C298" s="214"/>
      <c r="D298" s="201"/>
      <c r="E298" s="200"/>
      <c r="F298" s="200"/>
      <c r="G298" s="201"/>
      <c r="H298" s="201"/>
      <c r="I298" s="189"/>
      <c r="J298" s="190" t="s">
        <v>84</v>
      </c>
      <c r="K298" s="191">
        <f t="shared" si="81"/>
        <v>0</v>
      </c>
      <c r="L298" s="192">
        <f t="shared" si="82"/>
        <v>0</v>
      </c>
      <c r="M298" s="191">
        <f t="shared" si="83"/>
        <v>0</v>
      </c>
      <c r="N298" s="191">
        <f t="shared" si="84"/>
        <v>0</v>
      </c>
      <c r="O298" s="191">
        <f t="shared" si="85"/>
        <v>0</v>
      </c>
      <c r="P298" s="191">
        <f t="shared" si="86"/>
        <v>0</v>
      </c>
      <c r="Q298" s="191">
        <f t="shared" si="87"/>
        <v>0</v>
      </c>
      <c r="R298" s="191">
        <f t="shared" si="88"/>
        <v>0</v>
      </c>
      <c r="S298" s="192"/>
      <c r="Z298" s="193"/>
      <c r="AA298" s="191" t="str">
        <f t="shared" si="80"/>
        <v/>
      </c>
      <c r="AB298" s="191" t="str">
        <f t="shared" si="89"/>
        <v/>
      </c>
      <c r="AC298" s="191" t="str" cm="1">
        <f t="array" ref="AC298">IF(F298&lt;&gt;"", IF(E298&gt;F298, "| Velden '"&amp;$AC$4&amp;ROW()&amp;"' en '"&amp;$AD$4&amp;ROW()&amp;"': De datum uit dienst mag niet voor de datum in dienst vallen.", ""), IF(E298&gt;Datum_werkingsjaar_einde, "| Veld '"&amp;$AC$4&amp;ROW()&amp;"': De datum in dienst mag niet na 31/12/"&amp;Datum_werkingsjaar&amp;" vallen.  ", ""))</f>
        <v/>
      </c>
      <c r="AD298" s="191" t="str" cm="1">
        <f t="array" ref="AD298">IF(E298&gt;F298, IF(F298&lt;&gt;"", "  ", ""), IF(F298&lt;&gt;"", IF(F298&lt;Datum_werkingsjaar_begin, "| Veld '"&amp;$AD$4&amp;ROW()&amp;"': De datum uit dienst mag niet vóór 1/01/"&amp;Datum_werkingsjaar&amp;" vallen.  ", ""), ""))</f>
        <v/>
      </c>
      <c r="AE298" s="191" t="str">
        <f t="shared" si="90"/>
        <v/>
      </c>
      <c r="AF298" s="191" t="str">
        <f t="shared" si="91"/>
        <v/>
      </c>
      <c r="AG298" s="191" t="str">
        <f t="shared" si="92"/>
        <v/>
      </c>
      <c r="AH298" s="194" t="str">
        <f t="shared" si="93"/>
        <v/>
      </c>
      <c r="AI298" s="191" t="str">
        <f>IF(K298&lt;&gt;1, IF(SUM(K298:$K$504)&lt;&gt;0, "| Laat geen witruimte tussen ingevulde rijen.", ""), "")</f>
        <v/>
      </c>
      <c r="AJ298" s="194" t="str">
        <f t="shared" si="94"/>
        <v/>
      </c>
      <c r="AL298" s="76" t="str">
        <f t="shared" si="95"/>
        <v/>
      </c>
    </row>
    <row r="299" spans="1:38" s="191" customFormat="1" ht="14.65" customHeight="1" x14ac:dyDescent="0.25">
      <c r="A299" s="149" t="str">
        <f t="shared" si="78"/>
        <v/>
      </c>
      <c r="B299" s="188" t="str">
        <f t="shared" si="79"/>
        <v/>
      </c>
      <c r="C299" s="214"/>
      <c r="D299" s="201"/>
      <c r="E299" s="200"/>
      <c r="F299" s="200"/>
      <c r="G299" s="201"/>
      <c r="H299" s="201"/>
      <c r="I299" s="189"/>
      <c r="J299" s="190" t="s">
        <v>84</v>
      </c>
      <c r="K299" s="191">
        <f t="shared" si="81"/>
        <v>0</v>
      </c>
      <c r="L299" s="192">
        <f t="shared" si="82"/>
        <v>0</v>
      </c>
      <c r="M299" s="191">
        <f t="shared" si="83"/>
        <v>0</v>
      </c>
      <c r="N299" s="191">
        <f t="shared" si="84"/>
        <v>0</v>
      </c>
      <c r="O299" s="191">
        <f t="shared" si="85"/>
        <v>0</v>
      </c>
      <c r="P299" s="191">
        <f t="shared" si="86"/>
        <v>0</v>
      </c>
      <c r="Q299" s="191">
        <f t="shared" si="87"/>
        <v>0</v>
      </c>
      <c r="R299" s="191">
        <f t="shared" si="88"/>
        <v>0</v>
      </c>
      <c r="S299" s="192"/>
      <c r="Z299" s="193"/>
      <c r="AA299" s="191" t="str">
        <f t="shared" si="80"/>
        <v/>
      </c>
      <c r="AB299" s="191" t="str">
        <f t="shared" si="89"/>
        <v/>
      </c>
      <c r="AC299" s="191" t="str" cm="1">
        <f t="array" ref="AC299">IF(F299&lt;&gt;"", IF(E299&gt;F299, "| Velden '"&amp;$AC$4&amp;ROW()&amp;"' en '"&amp;$AD$4&amp;ROW()&amp;"': De datum uit dienst mag niet voor de datum in dienst vallen.", ""), IF(E299&gt;Datum_werkingsjaar_einde, "| Veld '"&amp;$AC$4&amp;ROW()&amp;"': De datum in dienst mag niet na 31/12/"&amp;Datum_werkingsjaar&amp;" vallen.  ", ""))</f>
        <v/>
      </c>
      <c r="AD299" s="191" t="str" cm="1">
        <f t="array" ref="AD299">IF(E299&gt;F299, IF(F299&lt;&gt;"", "  ", ""), IF(F299&lt;&gt;"", IF(F299&lt;Datum_werkingsjaar_begin, "| Veld '"&amp;$AD$4&amp;ROW()&amp;"': De datum uit dienst mag niet vóór 1/01/"&amp;Datum_werkingsjaar&amp;" vallen.  ", ""), ""))</f>
        <v/>
      </c>
      <c r="AE299" s="191" t="str">
        <f t="shared" si="90"/>
        <v/>
      </c>
      <c r="AF299" s="191" t="str">
        <f t="shared" si="91"/>
        <v/>
      </c>
      <c r="AG299" s="191" t="str">
        <f t="shared" si="92"/>
        <v/>
      </c>
      <c r="AH299" s="194" t="str">
        <f t="shared" si="93"/>
        <v/>
      </c>
      <c r="AI299" s="191" t="str">
        <f>IF(K299&lt;&gt;1, IF(SUM(K299:$K$504)&lt;&gt;0, "| Laat geen witruimte tussen ingevulde rijen.", ""), "")</f>
        <v/>
      </c>
      <c r="AJ299" s="194" t="str">
        <f t="shared" si="94"/>
        <v/>
      </c>
      <c r="AL299" s="76" t="str">
        <f t="shared" si="95"/>
        <v/>
      </c>
    </row>
    <row r="300" spans="1:38" s="191" customFormat="1" ht="14.65" customHeight="1" x14ac:dyDescent="0.25">
      <c r="A300" s="149" t="str">
        <f t="shared" si="78"/>
        <v/>
      </c>
      <c r="B300" s="188" t="str">
        <f t="shared" si="79"/>
        <v/>
      </c>
      <c r="C300" s="214"/>
      <c r="D300" s="201"/>
      <c r="E300" s="200"/>
      <c r="F300" s="200"/>
      <c r="G300" s="201"/>
      <c r="H300" s="201"/>
      <c r="I300" s="189"/>
      <c r="J300" s="190" t="s">
        <v>84</v>
      </c>
      <c r="K300" s="191">
        <f t="shared" si="81"/>
        <v>0</v>
      </c>
      <c r="L300" s="192">
        <f t="shared" si="82"/>
        <v>0</v>
      </c>
      <c r="M300" s="191">
        <f t="shared" si="83"/>
        <v>0</v>
      </c>
      <c r="N300" s="191">
        <f t="shared" si="84"/>
        <v>0</v>
      </c>
      <c r="O300" s="191">
        <f t="shared" si="85"/>
        <v>0</v>
      </c>
      <c r="P300" s="191">
        <f t="shared" si="86"/>
        <v>0</v>
      </c>
      <c r="Q300" s="191">
        <f t="shared" si="87"/>
        <v>0</v>
      </c>
      <c r="R300" s="191">
        <f t="shared" si="88"/>
        <v>0</v>
      </c>
      <c r="S300" s="192"/>
      <c r="Z300" s="193"/>
      <c r="AA300" s="191" t="str">
        <f t="shared" si="80"/>
        <v/>
      </c>
      <c r="AB300" s="191" t="str">
        <f t="shared" si="89"/>
        <v/>
      </c>
      <c r="AC300" s="191" t="str" cm="1">
        <f t="array" ref="AC300">IF(F300&lt;&gt;"", IF(E300&gt;F300, "| Velden '"&amp;$AC$4&amp;ROW()&amp;"' en '"&amp;$AD$4&amp;ROW()&amp;"': De datum uit dienst mag niet voor de datum in dienst vallen.", ""), IF(E300&gt;Datum_werkingsjaar_einde, "| Veld '"&amp;$AC$4&amp;ROW()&amp;"': De datum in dienst mag niet na 31/12/"&amp;Datum_werkingsjaar&amp;" vallen.  ", ""))</f>
        <v/>
      </c>
      <c r="AD300" s="191" t="str" cm="1">
        <f t="array" ref="AD300">IF(E300&gt;F300, IF(F300&lt;&gt;"", "  ", ""), IF(F300&lt;&gt;"", IF(F300&lt;Datum_werkingsjaar_begin, "| Veld '"&amp;$AD$4&amp;ROW()&amp;"': De datum uit dienst mag niet vóór 1/01/"&amp;Datum_werkingsjaar&amp;" vallen.  ", ""), ""))</f>
        <v/>
      </c>
      <c r="AE300" s="191" t="str">
        <f t="shared" si="90"/>
        <v/>
      </c>
      <c r="AF300" s="191" t="str">
        <f t="shared" si="91"/>
        <v/>
      </c>
      <c r="AG300" s="191" t="str">
        <f t="shared" si="92"/>
        <v/>
      </c>
      <c r="AH300" s="194" t="str">
        <f t="shared" si="93"/>
        <v/>
      </c>
      <c r="AI300" s="191" t="str">
        <f>IF(K300&lt;&gt;1, IF(SUM(K300:$K$504)&lt;&gt;0, "| Laat geen witruimte tussen ingevulde rijen.", ""), "")</f>
        <v/>
      </c>
      <c r="AJ300" s="194" t="str">
        <f t="shared" si="94"/>
        <v/>
      </c>
      <c r="AL300" s="76" t="str">
        <f t="shared" si="95"/>
        <v/>
      </c>
    </row>
    <row r="301" spans="1:38" s="191" customFormat="1" ht="14.65" customHeight="1" x14ac:dyDescent="0.25">
      <c r="A301" s="149" t="str">
        <f t="shared" si="78"/>
        <v/>
      </c>
      <c r="B301" s="188" t="str">
        <f t="shared" si="79"/>
        <v/>
      </c>
      <c r="C301" s="214"/>
      <c r="D301" s="201"/>
      <c r="E301" s="200"/>
      <c r="F301" s="200"/>
      <c r="G301" s="201"/>
      <c r="H301" s="201"/>
      <c r="I301" s="189"/>
      <c r="J301" s="190" t="s">
        <v>84</v>
      </c>
      <c r="K301" s="191">
        <f t="shared" si="81"/>
        <v>0</v>
      </c>
      <c r="L301" s="192">
        <f t="shared" si="82"/>
        <v>0</v>
      </c>
      <c r="M301" s="191">
        <f t="shared" si="83"/>
        <v>0</v>
      </c>
      <c r="N301" s="191">
        <f t="shared" si="84"/>
        <v>0</v>
      </c>
      <c r="O301" s="191">
        <f t="shared" si="85"/>
        <v>0</v>
      </c>
      <c r="P301" s="191">
        <f t="shared" si="86"/>
        <v>0</v>
      </c>
      <c r="Q301" s="191">
        <f t="shared" si="87"/>
        <v>0</v>
      </c>
      <c r="R301" s="191">
        <f t="shared" si="88"/>
        <v>0</v>
      </c>
      <c r="S301" s="192"/>
      <c r="Z301" s="193"/>
      <c r="AA301" s="191" t="str">
        <f t="shared" si="80"/>
        <v/>
      </c>
      <c r="AB301" s="191" t="str">
        <f t="shared" si="89"/>
        <v/>
      </c>
      <c r="AC301" s="191" t="str" cm="1">
        <f t="array" ref="AC301">IF(F301&lt;&gt;"", IF(E301&gt;F301, "| Velden '"&amp;$AC$4&amp;ROW()&amp;"' en '"&amp;$AD$4&amp;ROW()&amp;"': De datum uit dienst mag niet voor de datum in dienst vallen.", ""), IF(E301&gt;Datum_werkingsjaar_einde, "| Veld '"&amp;$AC$4&amp;ROW()&amp;"': De datum in dienst mag niet na 31/12/"&amp;Datum_werkingsjaar&amp;" vallen.  ", ""))</f>
        <v/>
      </c>
      <c r="AD301" s="191" t="str" cm="1">
        <f t="array" ref="AD301">IF(E301&gt;F301, IF(F301&lt;&gt;"", "  ", ""), IF(F301&lt;&gt;"", IF(F301&lt;Datum_werkingsjaar_begin, "| Veld '"&amp;$AD$4&amp;ROW()&amp;"': De datum uit dienst mag niet vóór 1/01/"&amp;Datum_werkingsjaar&amp;" vallen.  ", ""), ""))</f>
        <v/>
      </c>
      <c r="AE301" s="191" t="str">
        <f t="shared" si="90"/>
        <v/>
      </c>
      <c r="AF301" s="191" t="str">
        <f t="shared" si="91"/>
        <v/>
      </c>
      <c r="AG301" s="191" t="str">
        <f t="shared" si="92"/>
        <v/>
      </c>
      <c r="AH301" s="194" t="str">
        <f t="shared" si="93"/>
        <v/>
      </c>
      <c r="AI301" s="191" t="str">
        <f>IF(K301&lt;&gt;1, IF(SUM(K301:$K$504)&lt;&gt;0, "| Laat geen witruimte tussen ingevulde rijen.", ""), "")</f>
        <v/>
      </c>
      <c r="AJ301" s="194" t="str">
        <f t="shared" si="94"/>
        <v/>
      </c>
      <c r="AL301" s="76" t="str">
        <f t="shared" si="95"/>
        <v/>
      </c>
    </row>
    <row r="302" spans="1:38" s="191" customFormat="1" ht="14.65" customHeight="1" x14ac:dyDescent="0.25">
      <c r="A302" s="149" t="str">
        <f t="shared" si="78"/>
        <v/>
      </c>
      <c r="B302" s="188" t="str">
        <f t="shared" si="79"/>
        <v/>
      </c>
      <c r="C302" s="214"/>
      <c r="D302" s="201"/>
      <c r="E302" s="200"/>
      <c r="F302" s="200"/>
      <c r="G302" s="201"/>
      <c r="H302" s="201"/>
      <c r="I302" s="189"/>
      <c r="J302" s="190" t="s">
        <v>84</v>
      </c>
      <c r="K302" s="191">
        <f t="shared" si="81"/>
        <v>0</v>
      </c>
      <c r="L302" s="192">
        <f t="shared" si="82"/>
        <v>0</v>
      </c>
      <c r="M302" s="191">
        <f t="shared" si="83"/>
        <v>0</v>
      </c>
      <c r="N302" s="191">
        <f t="shared" si="84"/>
        <v>0</v>
      </c>
      <c r="O302" s="191">
        <f t="shared" si="85"/>
        <v>0</v>
      </c>
      <c r="P302" s="191">
        <f t="shared" si="86"/>
        <v>0</v>
      </c>
      <c r="Q302" s="191">
        <f t="shared" si="87"/>
        <v>0</v>
      </c>
      <c r="R302" s="191">
        <f t="shared" si="88"/>
        <v>0</v>
      </c>
      <c r="S302" s="192"/>
      <c r="Z302" s="193"/>
      <c r="AA302" s="191" t="str">
        <f t="shared" si="80"/>
        <v/>
      </c>
      <c r="AB302" s="191" t="str">
        <f t="shared" si="89"/>
        <v/>
      </c>
      <c r="AC302" s="191" t="str" cm="1">
        <f t="array" ref="AC302">IF(F302&lt;&gt;"", IF(E302&gt;F302, "| Velden '"&amp;$AC$4&amp;ROW()&amp;"' en '"&amp;$AD$4&amp;ROW()&amp;"': De datum uit dienst mag niet voor de datum in dienst vallen.", ""), IF(E302&gt;Datum_werkingsjaar_einde, "| Veld '"&amp;$AC$4&amp;ROW()&amp;"': De datum in dienst mag niet na 31/12/"&amp;Datum_werkingsjaar&amp;" vallen.  ", ""))</f>
        <v/>
      </c>
      <c r="AD302" s="191" t="str" cm="1">
        <f t="array" ref="AD302">IF(E302&gt;F302, IF(F302&lt;&gt;"", "  ", ""), IF(F302&lt;&gt;"", IF(F302&lt;Datum_werkingsjaar_begin, "| Veld '"&amp;$AD$4&amp;ROW()&amp;"': De datum uit dienst mag niet vóór 1/01/"&amp;Datum_werkingsjaar&amp;" vallen.  ", ""), ""))</f>
        <v/>
      </c>
      <c r="AE302" s="191" t="str">
        <f t="shared" si="90"/>
        <v/>
      </c>
      <c r="AF302" s="191" t="str">
        <f t="shared" si="91"/>
        <v/>
      </c>
      <c r="AG302" s="191" t="str">
        <f t="shared" si="92"/>
        <v/>
      </c>
      <c r="AH302" s="194" t="str">
        <f t="shared" si="93"/>
        <v/>
      </c>
      <c r="AI302" s="191" t="str">
        <f>IF(K302&lt;&gt;1, IF(SUM(K302:$K$504)&lt;&gt;0, "| Laat geen witruimte tussen ingevulde rijen.", ""), "")</f>
        <v/>
      </c>
      <c r="AJ302" s="194" t="str">
        <f t="shared" si="94"/>
        <v/>
      </c>
      <c r="AL302" s="76" t="str">
        <f t="shared" si="95"/>
        <v/>
      </c>
    </row>
    <row r="303" spans="1:38" s="191" customFormat="1" ht="14.65" customHeight="1" x14ac:dyDescent="0.25">
      <c r="A303" s="149" t="str">
        <f t="shared" si="78"/>
        <v/>
      </c>
      <c r="B303" s="188" t="str">
        <f t="shared" si="79"/>
        <v/>
      </c>
      <c r="C303" s="214"/>
      <c r="D303" s="201"/>
      <c r="E303" s="200"/>
      <c r="F303" s="200"/>
      <c r="G303" s="201"/>
      <c r="H303" s="201"/>
      <c r="I303" s="189"/>
      <c r="J303" s="190" t="s">
        <v>84</v>
      </c>
      <c r="K303" s="191">
        <f t="shared" si="81"/>
        <v>0</v>
      </c>
      <c r="L303" s="192">
        <f t="shared" si="82"/>
        <v>0</v>
      </c>
      <c r="M303" s="191">
        <f t="shared" si="83"/>
        <v>0</v>
      </c>
      <c r="N303" s="191">
        <f t="shared" si="84"/>
        <v>0</v>
      </c>
      <c r="O303" s="191">
        <f t="shared" si="85"/>
        <v>0</v>
      </c>
      <c r="P303" s="191">
        <f t="shared" si="86"/>
        <v>0</v>
      </c>
      <c r="Q303" s="191">
        <f t="shared" si="87"/>
        <v>0</v>
      </c>
      <c r="R303" s="191">
        <f t="shared" si="88"/>
        <v>0</v>
      </c>
      <c r="S303" s="192"/>
      <c r="Z303" s="193"/>
      <c r="AA303" s="191" t="str">
        <f t="shared" si="80"/>
        <v/>
      </c>
      <c r="AB303" s="191" t="str">
        <f t="shared" si="89"/>
        <v/>
      </c>
      <c r="AC303" s="191" t="str" cm="1">
        <f t="array" ref="AC303">IF(F303&lt;&gt;"", IF(E303&gt;F303, "| Velden '"&amp;$AC$4&amp;ROW()&amp;"' en '"&amp;$AD$4&amp;ROW()&amp;"': De datum uit dienst mag niet voor de datum in dienst vallen.", ""), IF(E303&gt;Datum_werkingsjaar_einde, "| Veld '"&amp;$AC$4&amp;ROW()&amp;"': De datum in dienst mag niet na 31/12/"&amp;Datum_werkingsjaar&amp;" vallen.  ", ""))</f>
        <v/>
      </c>
      <c r="AD303" s="191" t="str" cm="1">
        <f t="array" ref="AD303">IF(E303&gt;F303, IF(F303&lt;&gt;"", "  ", ""), IF(F303&lt;&gt;"", IF(F303&lt;Datum_werkingsjaar_begin, "| Veld '"&amp;$AD$4&amp;ROW()&amp;"': De datum uit dienst mag niet vóór 1/01/"&amp;Datum_werkingsjaar&amp;" vallen.  ", ""), ""))</f>
        <v/>
      </c>
      <c r="AE303" s="191" t="str">
        <f t="shared" si="90"/>
        <v/>
      </c>
      <c r="AF303" s="191" t="str">
        <f t="shared" si="91"/>
        <v/>
      </c>
      <c r="AG303" s="191" t="str">
        <f t="shared" si="92"/>
        <v/>
      </c>
      <c r="AH303" s="194" t="str">
        <f t="shared" si="93"/>
        <v/>
      </c>
      <c r="AI303" s="191" t="str">
        <f>IF(K303&lt;&gt;1, IF(SUM(K303:$K$504)&lt;&gt;0, "| Laat geen witruimte tussen ingevulde rijen.", ""), "")</f>
        <v/>
      </c>
      <c r="AJ303" s="194" t="str">
        <f t="shared" si="94"/>
        <v/>
      </c>
      <c r="AL303" s="76" t="str">
        <f t="shared" si="95"/>
        <v/>
      </c>
    </row>
    <row r="304" spans="1:38" s="191" customFormat="1" ht="14.65" customHeight="1" x14ac:dyDescent="0.25">
      <c r="A304" s="149" t="str">
        <f t="shared" si="78"/>
        <v/>
      </c>
      <c r="B304" s="188" t="str">
        <f t="shared" si="79"/>
        <v/>
      </c>
      <c r="C304" s="214"/>
      <c r="D304" s="201"/>
      <c r="E304" s="200"/>
      <c r="F304" s="200"/>
      <c r="G304" s="201"/>
      <c r="H304" s="201"/>
      <c r="I304" s="189"/>
      <c r="J304" s="190" t="s">
        <v>84</v>
      </c>
      <c r="K304" s="191">
        <f t="shared" si="81"/>
        <v>0</v>
      </c>
      <c r="L304" s="192">
        <f t="shared" si="82"/>
        <v>0</v>
      </c>
      <c r="M304" s="191">
        <f t="shared" si="83"/>
        <v>0</v>
      </c>
      <c r="N304" s="191">
        <f t="shared" si="84"/>
        <v>0</v>
      </c>
      <c r="O304" s="191">
        <f t="shared" si="85"/>
        <v>0</v>
      </c>
      <c r="P304" s="191">
        <f t="shared" si="86"/>
        <v>0</v>
      </c>
      <c r="Q304" s="191">
        <f t="shared" si="87"/>
        <v>0</v>
      </c>
      <c r="R304" s="191">
        <f t="shared" si="88"/>
        <v>0</v>
      </c>
      <c r="S304" s="192"/>
      <c r="Z304" s="193"/>
      <c r="AA304" s="191" t="str">
        <f t="shared" si="80"/>
        <v/>
      </c>
      <c r="AB304" s="191" t="str">
        <f t="shared" si="89"/>
        <v/>
      </c>
      <c r="AC304" s="191" t="str" cm="1">
        <f t="array" ref="AC304">IF(F304&lt;&gt;"", IF(E304&gt;F304, "| Velden '"&amp;$AC$4&amp;ROW()&amp;"' en '"&amp;$AD$4&amp;ROW()&amp;"': De datum uit dienst mag niet voor de datum in dienst vallen.", ""), IF(E304&gt;Datum_werkingsjaar_einde, "| Veld '"&amp;$AC$4&amp;ROW()&amp;"': De datum in dienst mag niet na 31/12/"&amp;Datum_werkingsjaar&amp;" vallen.  ", ""))</f>
        <v/>
      </c>
      <c r="AD304" s="191" t="str" cm="1">
        <f t="array" ref="AD304">IF(E304&gt;F304, IF(F304&lt;&gt;"", "  ", ""), IF(F304&lt;&gt;"", IF(F304&lt;Datum_werkingsjaar_begin, "| Veld '"&amp;$AD$4&amp;ROW()&amp;"': De datum uit dienst mag niet vóór 1/01/"&amp;Datum_werkingsjaar&amp;" vallen.  ", ""), ""))</f>
        <v/>
      </c>
      <c r="AE304" s="191" t="str">
        <f t="shared" si="90"/>
        <v/>
      </c>
      <c r="AF304" s="191" t="str">
        <f t="shared" si="91"/>
        <v/>
      </c>
      <c r="AG304" s="191" t="str">
        <f t="shared" si="92"/>
        <v/>
      </c>
      <c r="AH304" s="194" t="str">
        <f t="shared" si="93"/>
        <v/>
      </c>
      <c r="AI304" s="191" t="str">
        <f>IF(K304&lt;&gt;1, IF(SUM(K304:$K$504)&lt;&gt;0, "| Laat geen witruimte tussen ingevulde rijen.", ""), "")</f>
        <v/>
      </c>
      <c r="AJ304" s="194" t="str">
        <f t="shared" si="94"/>
        <v/>
      </c>
      <c r="AL304" s="76" t="str">
        <f t="shared" si="95"/>
        <v/>
      </c>
    </row>
    <row r="305" spans="1:38" s="191" customFormat="1" ht="14.65" customHeight="1" x14ac:dyDescent="0.25">
      <c r="A305" s="149" t="str">
        <f t="shared" si="78"/>
        <v/>
      </c>
      <c r="B305" s="188" t="str">
        <f t="shared" si="79"/>
        <v/>
      </c>
      <c r="C305" s="214"/>
      <c r="D305" s="201"/>
      <c r="E305" s="200"/>
      <c r="F305" s="200"/>
      <c r="G305" s="201"/>
      <c r="H305" s="201"/>
      <c r="I305" s="189"/>
      <c r="J305" s="190" t="s">
        <v>84</v>
      </c>
      <c r="K305" s="191">
        <f t="shared" si="81"/>
        <v>0</v>
      </c>
      <c r="L305" s="192">
        <f t="shared" si="82"/>
        <v>0</v>
      </c>
      <c r="M305" s="191">
        <f t="shared" si="83"/>
        <v>0</v>
      </c>
      <c r="N305" s="191">
        <f t="shared" si="84"/>
        <v>0</v>
      </c>
      <c r="O305" s="191">
        <f t="shared" si="85"/>
        <v>0</v>
      </c>
      <c r="P305" s="191">
        <f t="shared" si="86"/>
        <v>0</v>
      </c>
      <c r="Q305" s="191">
        <f t="shared" si="87"/>
        <v>0</v>
      </c>
      <c r="R305" s="191">
        <f t="shared" si="88"/>
        <v>0</v>
      </c>
      <c r="S305" s="192"/>
      <c r="Z305" s="193"/>
      <c r="AA305" s="191" t="str">
        <f t="shared" si="80"/>
        <v/>
      </c>
      <c r="AB305" s="191" t="str">
        <f t="shared" si="89"/>
        <v/>
      </c>
      <c r="AC305" s="191" t="str" cm="1">
        <f t="array" ref="AC305">IF(F305&lt;&gt;"", IF(E305&gt;F305, "| Velden '"&amp;$AC$4&amp;ROW()&amp;"' en '"&amp;$AD$4&amp;ROW()&amp;"': De datum uit dienst mag niet voor de datum in dienst vallen.", ""), IF(E305&gt;Datum_werkingsjaar_einde, "| Veld '"&amp;$AC$4&amp;ROW()&amp;"': De datum in dienst mag niet na 31/12/"&amp;Datum_werkingsjaar&amp;" vallen.  ", ""))</f>
        <v/>
      </c>
      <c r="AD305" s="191" t="str" cm="1">
        <f t="array" ref="AD305">IF(E305&gt;F305, IF(F305&lt;&gt;"", "  ", ""), IF(F305&lt;&gt;"", IF(F305&lt;Datum_werkingsjaar_begin, "| Veld '"&amp;$AD$4&amp;ROW()&amp;"': De datum uit dienst mag niet vóór 1/01/"&amp;Datum_werkingsjaar&amp;" vallen.  ", ""), ""))</f>
        <v/>
      </c>
      <c r="AE305" s="191" t="str">
        <f t="shared" si="90"/>
        <v/>
      </c>
      <c r="AF305" s="191" t="str">
        <f t="shared" si="91"/>
        <v/>
      </c>
      <c r="AG305" s="191" t="str">
        <f t="shared" si="92"/>
        <v/>
      </c>
      <c r="AH305" s="194" t="str">
        <f t="shared" si="93"/>
        <v/>
      </c>
      <c r="AI305" s="191" t="str">
        <f>IF(K305&lt;&gt;1, IF(SUM(K305:$K$504)&lt;&gt;0, "| Laat geen witruimte tussen ingevulde rijen.", ""), "")</f>
        <v/>
      </c>
      <c r="AJ305" s="194" t="str">
        <f t="shared" si="94"/>
        <v/>
      </c>
      <c r="AL305" s="76" t="str">
        <f t="shared" si="95"/>
        <v/>
      </c>
    </row>
    <row r="306" spans="1:38" s="191" customFormat="1" ht="14.65" customHeight="1" x14ac:dyDescent="0.25">
      <c r="A306" s="149" t="str">
        <f t="shared" si="78"/>
        <v/>
      </c>
      <c r="B306" s="188" t="str">
        <f t="shared" si="79"/>
        <v/>
      </c>
      <c r="C306" s="214"/>
      <c r="D306" s="201"/>
      <c r="E306" s="200"/>
      <c r="F306" s="200"/>
      <c r="G306" s="201"/>
      <c r="H306" s="201"/>
      <c r="I306" s="189"/>
      <c r="J306" s="190" t="s">
        <v>84</v>
      </c>
      <c r="K306" s="191">
        <f t="shared" si="81"/>
        <v>0</v>
      </c>
      <c r="L306" s="192">
        <f t="shared" si="82"/>
        <v>0</v>
      </c>
      <c r="M306" s="191">
        <f t="shared" si="83"/>
        <v>0</v>
      </c>
      <c r="N306" s="191">
        <f t="shared" si="84"/>
        <v>0</v>
      </c>
      <c r="O306" s="191">
        <f t="shared" si="85"/>
        <v>0</v>
      </c>
      <c r="P306" s="191">
        <f t="shared" si="86"/>
        <v>0</v>
      </c>
      <c r="Q306" s="191">
        <f t="shared" si="87"/>
        <v>0</v>
      </c>
      <c r="R306" s="191">
        <f t="shared" si="88"/>
        <v>0</v>
      </c>
      <c r="S306" s="192"/>
      <c r="Z306" s="193"/>
      <c r="AA306" s="191" t="str">
        <f t="shared" si="80"/>
        <v/>
      </c>
      <c r="AB306" s="191" t="str">
        <f t="shared" si="89"/>
        <v/>
      </c>
      <c r="AC306" s="191" t="str" cm="1">
        <f t="array" ref="AC306">IF(F306&lt;&gt;"", IF(E306&gt;F306, "| Velden '"&amp;$AC$4&amp;ROW()&amp;"' en '"&amp;$AD$4&amp;ROW()&amp;"': De datum uit dienst mag niet voor de datum in dienst vallen.", ""), IF(E306&gt;Datum_werkingsjaar_einde, "| Veld '"&amp;$AC$4&amp;ROW()&amp;"': De datum in dienst mag niet na 31/12/"&amp;Datum_werkingsjaar&amp;" vallen.  ", ""))</f>
        <v/>
      </c>
      <c r="AD306" s="191" t="str" cm="1">
        <f t="array" ref="AD306">IF(E306&gt;F306, IF(F306&lt;&gt;"", "  ", ""), IF(F306&lt;&gt;"", IF(F306&lt;Datum_werkingsjaar_begin, "| Veld '"&amp;$AD$4&amp;ROW()&amp;"': De datum uit dienst mag niet vóór 1/01/"&amp;Datum_werkingsjaar&amp;" vallen.  ", ""), ""))</f>
        <v/>
      </c>
      <c r="AE306" s="191" t="str">
        <f t="shared" si="90"/>
        <v/>
      </c>
      <c r="AF306" s="191" t="str">
        <f t="shared" si="91"/>
        <v/>
      </c>
      <c r="AG306" s="191" t="str">
        <f t="shared" si="92"/>
        <v/>
      </c>
      <c r="AH306" s="194" t="str">
        <f t="shared" si="93"/>
        <v/>
      </c>
      <c r="AI306" s="191" t="str">
        <f>IF(K306&lt;&gt;1, IF(SUM(K306:$K$504)&lt;&gt;0, "| Laat geen witruimte tussen ingevulde rijen.", ""), "")</f>
        <v/>
      </c>
      <c r="AJ306" s="194" t="str">
        <f t="shared" si="94"/>
        <v/>
      </c>
      <c r="AL306" s="76" t="str">
        <f t="shared" si="95"/>
        <v/>
      </c>
    </row>
    <row r="307" spans="1:38" s="191" customFormat="1" ht="14.65" customHeight="1" x14ac:dyDescent="0.25">
      <c r="A307" s="149" t="str">
        <f t="shared" si="78"/>
        <v/>
      </c>
      <c r="B307" s="188" t="str">
        <f t="shared" si="79"/>
        <v/>
      </c>
      <c r="C307" s="214"/>
      <c r="D307" s="201"/>
      <c r="E307" s="200"/>
      <c r="F307" s="200"/>
      <c r="G307" s="201"/>
      <c r="H307" s="201"/>
      <c r="I307" s="189"/>
      <c r="J307" s="190" t="s">
        <v>84</v>
      </c>
      <c r="K307" s="191">
        <f t="shared" si="81"/>
        <v>0</v>
      </c>
      <c r="L307" s="192">
        <f t="shared" si="82"/>
        <v>0</v>
      </c>
      <c r="M307" s="191">
        <f t="shared" si="83"/>
        <v>0</v>
      </c>
      <c r="N307" s="191">
        <f t="shared" si="84"/>
        <v>0</v>
      </c>
      <c r="O307" s="191">
        <f t="shared" si="85"/>
        <v>0</v>
      </c>
      <c r="P307" s="191">
        <f t="shared" si="86"/>
        <v>0</v>
      </c>
      <c r="Q307" s="191">
        <f t="shared" si="87"/>
        <v>0</v>
      </c>
      <c r="R307" s="191">
        <f t="shared" si="88"/>
        <v>0</v>
      </c>
      <c r="S307" s="192"/>
      <c r="Z307" s="193"/>
      <c r="AA307" s="191" t="str">
        <f t="shared" si="80"/>
        <v/>
      </c>
      <c r="AB307" s="191" t="str">
        <f t="shared" si="89"/>
        <v/>
      </c>
      <c r="AC307" s="191" t="str" cm="1">
        <f t="array" ref="AC307">IF(F307&lt;&gt;"", IF(E307&gt;F307, "| Velden '"&amp;$AC$4&amp;ROW()&amp;"' en '"&amp;$AD$4&amp;ROW()&amp;"': De datum uit dienst mag niet voor de datum in dienst vallen.", ""), IF(E307&gt;Datum_werkingsjaar_einde, "| Veld '"&amp;$AC$4&amp;ROW()&amp;"': De datum in dienst mag niet na 31/12/"&amp;Datum_werkingsjaar&amp;" vallen.  ", ""))</f>
        <v/>
      </c>
      <c r="AD307" s="191" t="str" cm="1">
        <f t="array" ref="AD307">IF(E307&gt;F307, IF(F307&lt;&gt;"", "  ", ""), IF(F307&lt;&gt;"", IF(F307&lt;Datum_werkingsjaar_begin, "| Veld '"&amp;$AD$4&amp;ROW()&amp;"': De datum uit dienst mag niet vóór 1/01/"&amp;Datum_werkingsjaar&amp;" vallen.  ", ""), ""))</f>
        <v/>
      </c>
      <c r="AE307" s="191" t="str">
        <f t="shared" si="90"/>
        <v/>
      </c>
      <c r="AF307" s="191" t="str">
        <f t="shared" si="91"/>
        <v/>
      </c>
      <c r="AG307" s="191" t="str">
        <f t="shared" si="92"/>
        <v/>
      </c>
      <c r="AH307" s="194" t="str">
        <f t="shared" si="93"/>
        <v/>
      </c>
      <c r="AI307" s="191" t="str">
        <f>IF(K307&lt;&gt;1, IF(SUM(K307:$K$504)&lt;&gt;0, "| Laat geen witruimte tussen ingevulde rijen.", ""), "")</f>
        <v/>
      </c>
      <c r="AJ307" s="194" t="str">
        <f t="shared" si="94"/>
        <v/>
      </c>
      <c r="AL307" s="76" t="str">
        <f t="shared" si="95"/>
        <v/>
      </c>
    </row>
    <row r="308" spans="1:38" s="191" customFormat="1" ht="14.65" customHeight="1" x14ac:dyDescent="0.25">
      <c r="A308" s="149" t="str">
        <f t="shared" si="78"/>
        <v/>
      </c>
      <c r="B308" s="188" t="str">
        <f t="shared" si="79"/>
        <v/>
      </c>
      <c r="C308" s="214"/>
      <c r="D308" s="201"/>
      <c r="E308" s="200"/>
      <c r="F308" s="200"/>
      <c r="G308" s="201"/>
      <c r="H308" s="201"/>
      <c r="I308" s="189"/>
      <c r="J308" s="190" t="s">
        <v>84</v>
      </c>
      <c r="K308" s="191">
        <f t="shared" si="81"/>
        <v>0</v>
      </c>
      <c r="L308" s="192">
        <f t="shared" si="82"/>
        <v>0</v>
      </c>
      <c r="M308" s="191">
        <f t="shared" si="83"/>
        <v>0</v>
      </c>
      <c r="N308" s="191">
        <f t="shared" si="84"/>
        <v>0</v>
      </c>
      <c r="O308" s="191">
        <f t="shared" si="85"/>
        <v>0</v>
      </c>
      <c r="P308" s="191">
        <f t="shared" si="86"/>
        <v>0</v>
      </c>
      <c r="Q308" s="191">
        <f t="shared" si="87"/>
        <v>0</v>
      </c>
      <c r="R308" s="191">
        <f t="shared" si="88"/>
        <v>0</v>
      </c>
      <c r="S308" s="192"/>
      <c r="Z308" s="193"/>
      <c r="AA308" s="191" t="str">
        <f t="shared" si="80"/>
        <v/>
      </c>
      <c r="AB308" s="191" t="str">
        <f t="shared" si="89"/>
        <v/>
      </c>
      <c r="AC308" s="191" t="str" cm="1">
        <f t="array" ref="AC308">IF(F308&lt;&gt;"", IF(E308&gt;F308, "| Velden '"&amp;$AC$4&amp;ROW()&amp;"' en '"&amp;$AD$4&amp;ROW()&amp;"': De datum uit dienst mag niet voor de datum in dienst vallen.", ""), IF(E308&gt;Datum_werkingsjaar_einde, "| Veld '"&amp;$AC$4&amp;ROW()&amp;"': De datum in dienst mag niet na 31/12/"&amp;Datum_werkingsjaar&amp;" vallen.  ", ""))</f>
        <v/>
      </c>
      <c r="AD308" s="191" t="str" cm="1">
        <f t="array" ref="AD308">IF(E308&gt;F308, IF(F308&lt;&gt;"", "  ", ""), IF(F308&lt;&gt;"", IF(F308&lt;Datum_werkingsjaar_begin, "| Veld '"&amp;$AD$4&amp;ROW()&amp;"': De datum uit dienst mag niet vóór 1/01/"&amp;Datum_werkingsjaar&amp;" vallen.  ", ""), ""))</f>
        <v/>
      </c>
      <c r="AE308" s="191" t="str">
        <f t="shared" si="90"/>
        <v/>
      </c>
      <c r="AF308" s="191" t="str">
        <f t="shared" si="91"/>
        <v/>
      </c>
      <c r="AG308" s="191" t="str">
        <f t="shared" si="92"/>
        <v/>
      </c>
      <c r="AH308" s="194" t="str">
        <f t="shared" si="93"/>
        <v/>
      </c>
      <c r="AI308" s="191" t="str">
        <f>IF(K308&lt;&gt;1, IF(SUM(K308:$K$504)&lt;&gt;0, "| Laat geen witruimte tussen ingevulde rijen.", ""), "")</f>
        <v/>
      </c>
      <c r="AJ308" s="194" t="str">
        <f t="shared" si="94"/>
        <v/>
      </c>
      <c r="AL308" s="76" t="str">
        <f t="shared" si="95"/>
        <v/>
      </c>
    </row>
    <row r="309" spans="1:38" s="191" customFormat="1" ht="14.65" customHeight="1" x14ac:dyDescent="0.25">
      <c r="A309" s="149" t="str">
        <f t="shared" si="78"/>
        <v/>
      </c>
      <c r="B309" s="188" t="str">
        <f t="shared" si="79"/>
        <v/>
      </c>
      <c r="C309" s="214"/>
      <c r="D309" s="201"/>
      <c r="E309" s="200"/>
      <c r="F309" s="200"/>
      <c r="G309" s="201"/>
      <c r="H309" s="201"/>
      <c r="I309" s="189"/>
      <c r="J309" s="190" t="s">
        <v>84</v>
      </c>
      <c r="K309" s="191">
        <f t="shared" si="81"/>
        <v>0</v>
      </c>
      <c r="L309" s="192">
        <f t="shared" si="82"/>
        <v>0</v>
      </c>
      <c r="M309" s="191">
        <f t="shared" si="83"/>
        <v>0</v>
      </c>
      <c r="N309" s="191">
        <f t="shared" si="84"/>
        <v>0</v>
      </c>
      <c r="O309" s="191">
        <f t="shared" si="85"/>
        <v>0</v>
      </c>
      <c r="P309" s="191">
        <f t="shared" si="86"/>
        <v>0</v>
      </c>
      <c r="Q309" s="191">
        <f t="shared" si="87"/>
        <v>0</v>
      </c>
      <c r="R309" s="191">
        <f t="shared" si="88"/>
        <v>0</v>
      </c>
      <c r="S309" s="192"/>
      <c r="Z309" s="193"/>
      <c r="AA309" s="191" t="str">
        <f t="shared" si="80"/>
        <v/>
      </c>
      <c r="AB309" s="191" t="str">
        <f t="shared" si="89"/>
        <v/>
      </c>
      <c r="AC309" s="191" t="str" cm="1">
        <f t="array" ref="AC309">IF(F309&lt;&gt;"", IF(E309&gt;F309, "| Velden '"&amp;$AC$4&amp;ROW()&amp;"' en '"&amp;$AD$4&amp;ROW()&amp;"': De datum uit dienst mag niet voor de datum in dienst vallen.", ""), IF(E309&gt;Datum_werkingsjaar_einde, "| Veld '"&amp;$AC$4&amp;ROW()&amp;"': De datum in dienst mag niet na 31/12/"&amp;Datum_werkingsjaar&amp;" vallen.  ", ""))</f>
        <v/>
      </c>
      <c r="AD309" s="191" t="str" cm="1">
        <f t="array" ref="AD309">IF(E309&gt;F309, IF(F309&lt;&gt;"", "  ", ""), IF(F309&lt;&gt;"", IF(F309&lt;Datum_werkingsjaar_begin, "| Veld '"&amp;$AD$4&amp;ROW()&amp;"': De datum uit dienst mag niet vóór 1/01/"&amp;Datum_werkingsjaar&amp;" vallen.  ", ""), ""))</f>
        <v/>
      </c>
      <c r="AE309" s="191" t="str">
        <f t="shared" si="90"/>
        <v/>
      </c>
      <c r="AF309" s="191" t="str">
        <f t="shared" si="91"/>
        <v/>
      </c>
      <c r="AG309" s="191" t="str">
        <f t="shared" si="92"/>
        <v/>
      </c>
      <c r="AH309" s="194" t="str">
        <f t="shared" si="93"/>
        <v/>
      </c>
      <c r="AI309" s="191" t="str">
        <f>IF(K309&lt;&gt;1, IF(SUM(K309:$K$504)&lt;&gt;0, "| Laat geen witruimte tussen ingevulde rijen.", ""), "")</f>
        <v/>
      </c>
      <c r="AJ309" s="194" t="str">
        <f t="shared" si="94"/>
        <v/>
      </c>
      <c r="AL309" s="76" t="str">
        <f t="shared" si="95"/>
        <v/>
      </c>
    </row>
    <row r="310" spans="1:38" s="191" customFormat="1" ht="14.65" customHeight="1" x14ac:dyDescent="0.25">
      <c r="A310" s="149" t="str">
        <f t="shared" si="78"/>
        <v/>
      </c>
      <c r="B310" s="188" t="str">
        <f t="shared" si="79"/>
        <v/>
      </c>
      <c r="C310" s="214"/>
      <c r="D310" s="201"/>
      <c r="E310" s="200"/>
      <c r="F310" s="200"/>
      <c r="G310" s="201"/>
      <c r="H310" s="201"/>
      <c r="I310" s="189"/>
      <c r="J310" s="190" t="s">
        <v>84</v>
      </c>
      <c r="K310" s="191">
        <f t="shared" si="81"/>
        <v>0</v>
      </c>
      <c r="L310" s="192">
        <f t="shared" si="82"/>
        <v>0</v>
      </c>
      <c r="M310" s="191">
        <f t="shared" si="83"/>
        <v>0</v>
      </c>
      <c r="N310" s="191">
        <f t="shared" si="84"/>
        <v>0</v>
      </c>
      <c r="O310" s="191">
        <f t="shared" si="85"/>
        <v>0</v>
      </c>
      <c r="P310" s="191">
        <f t="shared" si="86"/>
        <v>0</v>
      </c>
      <c r="Q310" s="191">
        <f t="shared" si="87"/>
        <v>0</v>
      </c>
      <c r="R310" s="191">
        <f t="shared" si="88"/>
        <v>0</v>
      </c>
      <c r="S310" s="192"/>
      <c r="Z310" s="193"/>
      <c r="AA310" s="191" t="str">
        <f t="shared" si="80"/>
        <v/>
      </c>
      <c r="AB310" s="191" t="str">
        <f t="shared" si="89"/>
        <v/>
      </c>
      <c r="AC310" s="191" t="str" cm="1">
        <f t="array" ref="AC310">IF(F310&lt;&gt;"", IF(E310&gt;F310, "| Velden '"&amp;$AC$4&amp;ROW()&amp;"' en '"&amp;$AD$4&amp;ROW()&amp;"': De datum uit dienst mag niet voor de datum in dienst vallen.", ""), IF(E310&gt;Datum_werkingsjaar_einde, "| Veld '"&amp;$AC$4&amp;ROW()&amp;"': De datum in dienst mag niet na 31/12/"&amp;Datum_werkingsjaar&amp;" vallen.  ", ""))</f>
        <v/>
      </c>
      <c r="AD310" s="191" t="str" cm="1">
        <f t="array" ref="AD310">IF(E310&gt;F310, IF(F310&lt;&gt;"", "  ", ""), IF(F310&lt;&gt;"", IF(F310&lt;Datum_werkingsjaar_begin, "| Veld '"&amp;$AD$4&amp;ROW()&amp;"': De datum uit dienst mag niet vóór 1/01/"&amp;Datum_werkingsjaar&amp;" vallen.  ", ""), ""))</f>
        <v/>
      </c>
      <c r="AE310" s="191" t="str">
        <f t="shared" si="90"/>
        <v/>
      </c>
      <c r="AF310" s="191" t="str">
        <f t="shared" si="91"/>
        <v/>
      </c>
      <c r="AG310" s="191" t="str">
        <f t="shared" si="92"/>
        <v/>
      </c>
      <c r="AH310" s="194" t="str">
        <f t="shared" si="93"/>
        <v/>
      </c>
      <c r="AI310" s="191" t="str">
        <f>IF(K310&lt;&gt;1, IF(SUM(K310:$K$504)&lt;&gt;0, "| Laat geen witruimte tussen ingevulde rijen.", ""), "")</f>
        <v/>
      </c>
      <c r="AJ310" s="194" t="str">
        <f t="shared" si="94"/>
        <v/>
      </c>
      <c r="AL310" s="76" t="str">
        <f t="shared" si="95"/>
        <v/>
      </c>
    </row>
    <row r="311" spans="1:38" s="191" customFormat="1" ht="14.65" customHeight="1" x14ac:dyDescent="0.25">
      <c r="A311" s="149" t="str">
        <f t="shared" si="78"/>
        <v/>
      </c>
      <c r="B311" s="188" t="str">
        <f t="shared" si="79"/>
        <v/>
      </c>
      <c r="C311" s="214"/>
      <c r="D311" s="201"/>
      <c r="E311" s="200"/>
      <c r="F311" s="200"/>
      <c r="G311" s="201"/>
      <c r="H311" s="201"/>
      <c r="I311" s="189"/>
      <c r="J311" s="190" t="s">
        <v>84</v>
      </c>
      <c r="K311" s="191">
        <f t="shared" si="81"/>
        <v>0</v>
      </c>
      <c r="L311" s="192">
        <f t="shared" si="82"/>
        <v>0</v>
      </c>
      <c r="M311" s="191">
        <f t="shared" si="83"/>
        <v>0</v>
      </c>
      <c r="N311" s="191">
        <f t="shared" si="84"/>
        <v>0</v>
      </c>
      <c r="O311" s="191">
        <f t="shared" si="85"/>
        <v>0</v>
      </c>
      <c r="P311" s="191">
        <f t="shared" si="86"/>
        <v>0</v>
      </c>
      <c r="Q311" s="191">
        <f t="shared" si="87"/>
        <v>0</v>
      </c>
      <c r="R311" s="191">
        <f t="shared" si="88"/>
        <v>0</v>
      </c>
      <c r="S311" s="192"/>
      <c r="Z311" s="193"/>
      <c r="AA311" s="191" t="str">
        <f t="shared" si="80"/>
        <v/>
      </c>
      <c r="AB311" s="191" t="str">
        <f t="shared" si="89"/>
        <v/>
      </c>
      <c r="AC311" s="191" t="str" cm="1">
        <f t="array" ref="AC311">IF(F311&lt;&gt;"", IF(E311&gt;F311, "| Velden '"&amp;$AC$4&amp;ROW()&amp;"' en '"&amp;$AD$4&amp;ROW()&amp;"': De datum uit dienst mag niet voor de datum in dienst vallen.", ""), IF(E311&gt;Datum_werkingsjaar_einde, "| Veld '"&amp;$AC$4&amp;ROW()&amp;"': De datum in dienst mag niet na 31/12/"&amp;Datum_werkingsjaar&amp;" vallen.  ", ""))</f>
        <v/>
      </c>
      <c r="AD311" s="191" t="str" cm="1">
        <f t="array" ref="AD311">IF(E311&gt;F311, IF(F311&lt;&gt;"", "  ", ""), IF(F311&lt;&gt;"", IF(F311&lt;Datum_werkingsjaar_begin, "| Veld '"&amp;$AD$4&amp;ROW()&amp;"': De datum uit dienst mag niet vóór 1/01/"&amp;Datum_werkingsjaar&amp;" vallen.  ", ""), ""))</f>
        <v/>
      </c>
      <c r="AE311" s="191" t="str">
        <f t="shared" si="90"/>
        <v/>
      </c>
      <c r="AF311" s="191" t="str">
        <f t="shared" si="91"/>
        <v/>
      </c>
      <c r="AG311" s="191" t="str">
        <f t="shared" si="92"/>
        <v/>
      </c>
      <c r="AH311" s="194" t="str">
        <f t="shared" si="93"/>
        <v/>
      </c>
      <c r="AI311" s="191" t="str">
        <f>IF(K311&lt;&gt;1, IF(SUM(K311:$K$504)&lt;&gt;0, "| Laat geen witruimte tussen ingevulde rijen.", ""), "")</f>
        <v/>
      </c>
      <c r="AJ311" s="194" t="str">
        <f t="shared" si="94"/>
        <v/>
      </c>
      <c r="AL311" s="76" t="str">
        <f t="shared" si="95"/>
        <v/>
      </c>
    </row>
    <row r="312" spans="1:38" s="191" customFormat="1" ht="14.65" customHeight="1" x14ac:dyDescent="0.25">
      <c r="A312" s="149" t="str">
        <f t="shared" si="78"/>
        <v/>
      </c>
      <c r="B312" s="188" t="str">
        <f t="shared" si="79"/>
        <v/>
      </c>
      <c r="C312" s="214"/>
      <c r="D312" s="201"/>
      <c r="E312" s="200"/>
      <c r="F312" s="200"/>
      <c r="G312" s="201"/>
      <c r="H312" s="201"/>
      <c r="I312" s="189"/>
      <c r="J312" s="190" t="s">
        <v>84</v>
      </c>
      <c r="K312" s="191">
        <f t="shared" si="81"/>
        <v>0</v>
      </c>
      <c r="L312" s="192">
        <f t="shared" si="82"/>
        <v>0</v>
      </c>
      <c r="M312" s="191">
        <f t="shared" si="83"/>
        <v>0</v>
      </c>
      <c r="N312" s="191">
        <f t="shared" si="84"/>
        <v>0</v>
      </c>
      <c r="O312" s="191">
        <f t="shared" si="85"/>
        <v>0</v>
      </c>
      <c r="P312" s="191">
        <f t="shared" si="86"/>
        <v>0</v>
      </c>
      <c r="Q312" s="191">
        <f t="shared" si="87"/>
        <v>0</v>
      </c>
      <c r="R312" s="191">
        <f t="shared" si="88"/>
        <v>0</v>
      </c>
      <c r="S312" s="192"/>
      <c r="Z312" s="193"/>
      <c r="AA312" s="191" t="str">
        <f t="shared" si="80"/>
        <v/>
      </c>
      <c r="AB312" s="191" t="str">
        <f t="shared" si="89"/>
        <v/>
      </c>
      <c r="AC312" s="191" t="str" cm="1">
        <f t="array" ref="AC312">IF(F312&lt;&gt;"", IF(E312&gt;F312, "| Velden '"&amp;$AC$4&amp;ROW()&amp;"' en '"&amp;$AD$4&amp;ROW()&amp;"': De datum uit dienst mag niet voor de datum in dienst vallen.", ""), IF(E312&gt;Datum_werkingsjaar_einde, "| Veld '"&amp;$AC$4&amp;ROW()&amp;"': De datum in dienst mag niet na 31/12/"&amp;Datum_werkingsjaar&amp;" vallen.  ", ""))</f>
        <v/>
      </c>
      <c r="AD312" s="191" t="str" cm="1">
        <f t="array" ref="AD312">IF(E312&gt;F312, IF(F312&lt;&gt;"", "  ", ""), IF(F312&lt;&gt;"", IF(F312&lt;Datum_werkingsjaar_begin, "| Veld '"&amp;$AD$4&amp;ROW()&amp;"': De datum uit dienst mag niet vóór 1/01/"&amp;Datum_werkingsjaar&amp;" vallen.  ", ""), ""))</f>
        <v/>
      </c>
      <c r="AE312" s="191" t="str">
        <f t="shared" si="90"/>
        <v/>
      </c>
      <c r="AF312" s="191" t="str">
        <f t="shared" si="91"/>
        <v/>
      </c>
      <c r="AG312" s="191" t="str">
        <f t="shared" si="92"/>
        <v/>
      </c>
      <c r="AH312" s="194" t="str">
        <f t="shared" si="93"/>
        <v/>
      </c>
      <c r="AI312" s="191" t="str">
        <f>IF(K312&lt;&gt;1, IF(SUM(K312:$K$504)&lt;&gt;0, "| Laat geen witruimte tussen ingevulde rijen.", ""), "")</f>
        <v/>
      </c>
      <c r="AJ312" s="194" t="str">
        <f t="shared" si="94"/>
        <v/>
      </c>
      <c r="AL312" s="76" t="str">
        <f t="shared" si="95"/>
        <v/>
      </c>
    </row>
    <row r="313" spans="1:38" s="191" customFormat="1" ht="14.65" customHeight="1" x14ac:dyDescent="0.25">
      <c r="A313" s="149" t="str">
        <f t="shared" si="78"/>
        <v/>
      </c>
      <c r="B313" s="188" t="str">
        <f t="shared" si="79"/>
        <v/>
      </c>
      <c r="C313" s="214"/>
      <c r="D313" s="201"/>
      <c r="E313" s="200"/>
      <c r="F313" s="200"/>
      <c r="G313" s="201"/>
      <c r="H313" s="201"/>
      <c r="I313" s="189"/>
      <c r="J313" s="190" t="s">
        <v>84</v>
      </c>
      <c r="K313" s="191">
        <f t="shared" si="81"/>
        <v>0</v>
      </c>
      <c r="L313" s="192">
        <f t="shared" si="82"/>
        <v>0</v>
      </c>
      <c r="M313" s="191">
        <f t="shared" si="83"/>
        <v>0</v>
      </c>
      <c r="N313" s="191">
        <f t="shared" si="84"/>
        <v>0</v>
      </c>
      <c r="O313" s="191">
        <f t="shared" si="85"/>
        <v>0</v>
      </c>
      <c r="P313" s="191">
        <f t="shared" si="86"/>
        <v>0</v>
      </c>
      <c r="Q313" s="191">
        <f t="shared" si="87"/>
        <v>0</v>
      </c>
      <c r="R313" s="191">
        <f t="shared" si="88"/>
        <v>0</v>
      </c>
      <c r="S313" s="192"/>
      <c r="Z313" s="193"/>
      <c r="AA313" s="191" t="str">
        <f t="shared" si="80"/>
        <v/>
      </c>
      <c r="AB313" s="191" t="str">
        <f t="shared" si="89"/>
        <v/>
      </c>
      <c r="AC313" s="191" t="str" cm="1">
        <f t="array" ref="AC313">IF(F313&lt;&gt;"", IF(E313&gt;F313, "| Velden '"&amp;$AC$4&amp;ROW()&amp;"' en '"&amp;$AD$4&amp;ROW()&amp;"': De datum uit dienst mag niet voor de datum in dienst vallen.", ""), IF(E313&gt;Datum_werkingsjaar_einde, "| Veld '"&amp;$AC$4&amp;ROW()&amp;"': De datum in dienst mag niet na 31/12/"&amp;Datum_werkingsjaar&amp;" vallen.  ", ""))</f>
        <v/>
      </c>
      <c r="AD313" s="191" t="str" cm="1">
        <f t="array" ref="AD313">IF(E313&gt;F313, IF(F313&lt;&gt;"", "  ", ""), IF(F313&lt;&gt;"", IF(F313&lt;Datum_werkingsjaar_begin, "| Veld '"&amp;$AD$4&amp;ROW()&amp;"': De datum uit dienst mag niet vóór 1/01/"&amp;Datum_werkingsjaar&amp;" vallen.  ", ""), ""))</f>
        <v/>
      </c>
      <c r="AE313" s="191" t="str">
        <f t="shared" si="90"/>
        <v/>
      </c>
      <c r="AF313" s="191" t="str">
        <f t="shared" si="91"/>
        <v/>
      </c>
      <c r="AG313" s="191" t="str">
        <f t="shared" si="92"/>
        <v/>
      </c>
      <c r="AH313" s="194" t="str">
        <f t="shared" si="93"/>
        <v/>
      </c>
      <c r="AI313" s="191" t="str">
        <f>IF(K313&lt;&gt;1, IF(SUM(K313:$K$504)&lt;&gt;0, "| Laat geen witruimte tussen ingevulde rijen.", ""), "")</f>
        <v/>
      </c>
      <c r="AJ313" s="194" t="str">
        <f t="shared" si="94"/>
        <v/>
      </c>
      <c r="AL313" s="76" t="str">
        <f t="shared" si="95"/>
        <v/>
      </c>
    </row>
    <row r="314" spans="1:38" s="191" customFormat="1" ht="14.65" customHeight="1" x14ac:dyDescent="0.25">
      <c r="A314" s="149" t="str">
        <f t="shared" si="78"/>
        <v/>
      </c>
      <c r="B314" s="188" t="str">
        <f t="shared" si="79"/>
        <v/>
      </c>
      <c r="C314" s="214"/>
      <c r="D314" s="201"/>
      <c r="E314" s="200"/>
      <c r="F314" s="200"/>
      <c r="G314" s="201"/>
      <c r="H314" s="201"/>
      <c r="I314" s="189"/>
      <c r="J314" s="190" t="s">
        <v>84</v>
      </c>
      <c r="K314" s="191">
        <f t="shared" si="81"/>
        <v>0</v>
      </c>
      <c r="L314" s="192">
        <f t="shared" si="82"/>
        <v>0</v>
      </c>
      <c r="M314" s="191">
        <f t="shared" si="83"/>
        <v>0</v>
      </c>
      <c r="N314" s="191">
        <f t="shared" si="84"/>
        <v>0</v>
      </c>
      <c r="O314" s="191">
        <f t="shared" si="85"/>
        <v>0</v>
      </c>
      <c r="P314" s="191">
        <f t="shared" si="86"/>
        <v>0</v>
      </c>
      <c r="Q314" s="191">
        <f t="shared" si="87"/>
        <v>0</v>
      </c>
      <c r="R314" s="191">
        <f t="shared" si="88"/>
        <v>0</v>
      </c>
      <c r="S314" s="192"/>
      <c r="Z314" s="193"/>
      <c r="AA314" s="191" t="str">
        <f t="shared" si="80"/>
        <v/>
      </c>
      <c r="AB314" s="191" t="str">
        <f t="shared" si="89"/>
        <v/>
      </c>
      <c r="AC314" s="191" t="str" cm="1">
        <f t="array" ref="AC314">IF(F314&lt;&gt;"", IF(E314&gt;F314, "| Velden '"&amp;$AC$4&amp;ROW()&amp;"' en '"&amp;$AD$4&amp;ROW()&amp;"': De datum uit dienst mag niet voor de datum in dienst vallen.", ""), IF(E314&gt;Datum_werkingsjaar_einde, "| Veld '"&amp;$AC$4&amp;ROW()&amp;"': De datum in dienst mag niet na 31/12/"&amp;Datum_werkingsjaar&amp;" vallen.  ", ""))</f>
        <v/>
      </c>
      <c r="AD314" s="191" t="str" cm="1">
        <f t="array" ref="AD314">IF(E314&gt;F314, IF(F314&lt;&gt;"", "  ", ""), IF(F314&lt;&gt;"", IF(F314&lt;Datum_werkingsjaar_begin, "| Veld '"&amp;$AD$4&amp;ROW()&amp;"': De datum uit dienst mag niet vóór 1/01/"&amp;Datum_werkingsjaar&amp;" vallen.  ", ""), ""))</f>
        <v/>
      </c>
      <c r="AE314" s="191" t="str">
        <f t="shared" si="90"/>
        <v/>
      </c>
      <c r="AF314" s="191" t="str">
        <f t="shared" si="91"/>
        <v/>
      </c>
      <c r="AG314" s="191" t="str">
        <f t="shared" si="92"/>
        <v/>
      </c>
      <c r="AH314" s="194" t="str">
        <f t="shared" si="93"/>
        <v/>
      </c>
      <c r="AI314" s="191" t="str">
        <f>IF(K314&lt;&gt;1, IF(SUM(K314:$K$504)&lt;&gt;0, "| Laat geen witruimte tussen ingevulde rijen.", ""), "")</f>
        <v/>
      </c>
      <c r="AJ314" s="194" t="str">
        <f t="shared" si="94"/>
        <v/>
      </c>
      <c r="AL314" s="76" t="str">
        <f t="shared" si="95"/>
        <v/>
      </c>
    </row>
    <row r="315" spans="1:38" s="191" customFormat="1" ht="14.65" customHeight="1" x14ac:dyDescent="0.25">
      <c r="A315" s="149" t="str">
        <f t="shared" si="78"/>
        <v/>
      </c>
      <c r="B315" s="188" t="str">
        <f t="shared" si="79"/>
        <v/>
      </c>
      <c r="C315" s="214"/>
      <c r="D315" s="201"/>
      <c r="E315" s="200"/>
      <c r="F315" s="200"/>
      <c r="G315" s="201"/>
      <c r="H315" s="201"/>
      <c r="I315" s="189"/>
      <c r="J315" s="190" t="s">
        <v>84</v>
      </c>
      <c r="K315" s="191">
        <f t="shared" si="81"/>
        <v>0</v>
      </c>
      <c r="L315" s="192">
        <f t="shared" si="82"/>
        <v>0</v>
      </c>
      <c r="M315" s="191">
        <f t="shared" si="83"/>
        <v>0</v>
      </c>
      <c r="N315" s="191">
        <f t="shared" si="84"/>
        <v>0</v>
      </c>
      <c r="O315" s="191">
        <f t="shared" si="85"/>
        <v>0</v>
      </c>
      <c r="P315" s="191">
        <f t="shared" si="86"/>
        <v>0</v>
      </c>
      <c r="Q315" s="191">
        <f t="shared" si="87"/>
        <v>0</v>
      </c>
      <c r="R315" s="191">
        <f t="shared" si="88"/>
        <v>0</v>
      </c>
      <c r="S315" s="192"/>
      <c r="Z315" s="193"/>
      <c r="AA315" s="191" t="str">
        <f t="shared" si="80"/>
        <v/>
      </c>
      <c r="AB315" s="191" t="str">
        <f t="shared" si="89"/>
        <v/>
      </c>
      <c r="AC315" s="191" t="str" cm="1">
        <f t="array" ref="AC315">IF(F315&lt;&gt;"", IF(E315&gt;F315, "| Velden '"&amp;$AC$4&amp;ROW()&amp;"' en '"&amp;$AD$4&amp;ROW()&amp;"': De datum uit dienst mag niet voor de datum in dienst vallen.", ""), IF(E315&gt;Datum_werkingsjaar_einde, "| Veld '"&amp;$AC$4&amp;ROW()&amp;"': De datum in dienst mag niet na 31/12/"&amp;Datum_werkingsjaar&amp;" vallen.  ", ""))</f>
        <v/>
      </c>
      <c r="AD315" s="191" t="str" cm="1">
        <f t="array" ref="AD315">IF(E315&gt;F315, IF(F315&lt;&gt;"", "  ", ""), IF(F315&lt;&gt;"", IF(F315&lt;Datum_werkingsjaar_begin, "| Veld '"&amp;$AD$4&amp;ROW()&amp;"': De datum uit dienst mag niet vóór 1/01/"&amp;Datum_werkingsjaar&amp;" vallen.  ", ""), ""))</f>
        <v/>
      </c>
      <c r="AE315" s="191" t="str">
        <f t="shared" si="90"/>
        <v/>
      </c>
      <c r="AF315" s="191" t="str">
        <f t="shared" si="91"/>
        <v/>
      </c>
      <c r="AG315" s="191" t="str">
        <f t="shared" si="92"/>
        <v/>
      </c>
      <c r="AH315" s="194" t="str">
        <f t="shared" si="93"/>
        <v/>
      </c>
      <c r="AI315" s="191" t="str">
        <f>IF(K315&lt;&gt;1, IF(SUM(K315:$K$504)&lt;&gt;0, "| Laat geen witruimte tussen ingevulde rijen.", ""), "")</f>
        <v/>
      </c>
      <c r="AJ315" s="194" t="str">
        <f t="shared" si="94"/>
        <v/>
      </c>
      <c r="AL315" s="76" t="str">
        <f t="shared" si="95"/>
        <v/>
      </c>
    </row>
    <row r="316" spans="1:38" s="191" customFormat="1" ht="14.65" customHeight="1" x14ac:dyDescent="0.25">
      <c r="A316" s="149" t="str">
        <f t="shared" si="78"/>
        <v/>
      </c>
      <c r="B316" s="188" t="str">
        <f t="shared" si="79"/>
        <v/>
      </c>
      <c r="C316" s="214"/>
      <c r="D316" s="201"/>
      <c r="E316" s="200"/>
      <c r="F316" s="200"/>
      <c r="G316" s="201"/>
      <c r="H316" s="201"/>
      <c r="I316" s="189"/>
      <c r="J316" s="190" t="s">
        <v>84</v>
      </c>
      <c r="K316" s="191">
        <f t="shared" si="81"/>
        <v>0</v>
      </c>
      <c r="L316" s="192">
        <f t="shared" si="82"/>
        <v>0</v>
      </c>
      <c r="M316" s="191">
        <f t="shared" si="83"/>
        <v>0</v>
      </c>
      <c r="N316" s="191">
        <f t="shared" si="84"/>
        <v>0</v>
      </c>
      <c r="O316" s="191">
        <f t="shared" si="85"/>
        <v>0</v>
      </c>
      <c r="P316" s="191">
        <f t="shared" si="86"/>
        <v>0</v>
      </c>
      <c r="Q316" s="191">
        <f t="shared" si="87"/>
        <v>0</v>
      </c>
      <c r="R316" s="191">
        <f t="shared" si="88"/>
        <v>0</v>
      </c>
      <c r="S316" s="192"/>
      <c r="Z316" s="193"/>
      <c r="AA316" s="191" t="str">
        <f t="shared" si="80"/>
        <v/>
      </c>
      <c r="AB316" s="191" t="str">
        <f t="shared" si="89"/>
        <v/>
      </c>
      <c r="AC316" s="191" t="str" cm="1">
        <f t="array" ref="AC316">IF(F316&lt;&gt;"", IF(E316&gt;F316, "| Velden '"&amp;$AC$4&amp;ROW()&amp;"' en '"&amp;$AD$4&amp;ROW()&amp;"': De datum uit dienst mag niet voor de datum in dienst vallen.", ""), IF(E316&gt;Datum_werkingsjaar_einde, "| Veld '"&amp;$AC$4&amp;ROW()&amp;"': De datum in dienst mag niet na 31/12/"&amp;Datum_werkingsjaar&amp;" vallen.  ", ""))</f>
        <v/>
      </c>
      <c r="AD316" s="191" t="str" cm="1">
        <f t="array" ref="AD316">IF(E316&gt;F316, IF(F316&lt;&gt;"", "  ", ""), IF(F316&lt;&gt;"", IF(F316&lt;Datum_werkingsjaar_begin, "| Veld '"&amp;$AD$4&amp;ROW()&amp;"': De datum uit dienst mag niet vóór 1/01/"&amp;Datum_werkingsjaar&amp;" vallen.  ", ""), ""))</f>
        <v/>
      </c>
      <c r="AE316" s="191" t="str">
        <f t="shared" si="90"/>
        <v/>
      </c>
      <c r="AF316" s="191" t="str">
        <f t="shared" si="91"/>
        <v/>
      </c>
      <c r="AG316" s="191" t="str">
        <f t="shared" si="92"/>
        <v/>
      </c>
      <c r="AH316" s="194" t="str">
        <f t="shared" si="93"/>
        <v/>
      </c>
      <c r="AI316" s="191" t="str">
        <f>IF(K316&lt;&gt;1, IF(SUM(K316:$K$504)&lt;&gt;0, "| Laat geen witruimte tussen ingevulde rijen.", ""), "")</f>
        <v/>
      </c>
      <c r="AJ316" s="194" t="str">
        <f t="shared" si="94"/>
        <v/>
      </c>
      <c r="AL316" s="76" t="str">
        <f t="shared" si="95"/>
        <v/>
      </c>
    </row>
    <row r="317" spans="1:38" s="191" customFormat="1" ht="14.65" customHeight="1" x14ac:dyDescent="0.25">
      <c r="A317" s="149" t="str">
        <f t="shared" si="78"/>
        <v/>
      </c>
      <c r="B317" s="188" t="str">
        <f t="shared" si="79"/>
        <v/>
      </c>
      <c r="C317" s="214"/>
      <c r="D317" s="201"/>
      <c r="E317" s="200"/>
      <c r="F317" s="200"/>
      <c r="G317" s="201"/>
      <c r="H317" s="201"/>
      <c r="I317" s="189"/>
      <c r="J317" s="190" t="s">
        <v>84</v>
      </c>
      <c r="K317" s="191">
        <f t="shared" si="81"/>
        <v>0</v>
      </c>
      <c r="L317" s="192">
        <f t="shared" si="82"/>
        <v>0</v>
      </c>
      <c r="M317" s="191">
        <f t="shared" si="83"/>
        <v>0</v>
      </c>
      <c r="N317" s="191">
        <f t="shared" si="84"/>
        <v>0</v>
      </c>
      <c r="O317" s="191">
        <f t="shared" si="85"/>
        <v>0</v>
      </c>
      <c r="P317" s="191">
        <f t="shared" si="86"/>
        <v>0</v>
      </c>
      <c r="Q317" s="191">
        <f t="shared" si="87"/>
        <v>0</v>
      </c>
      <c r="R317" s="191">
        <f t="shared" si="88"/>
        <v>0</v>
      </c>
      <c r="S317" s="192"/>
      <c r="Z317" s="193"/>
      <c r="AA317" s="191" t="str">
        <f t="shared" si="80"/>
        <v/>
      </c>
      <c r="AB317" s="191" t="str">
        <f t="shared" si="89"/>
        <v/>
      </c>
      <c r="AC317" s="191" t="str" cm="1">
        <f t="array" ref="AC317">IF(F317&lt;&gt;"", IF(E317&gt;F317, "| Velden '"&amp;$AC$4&amp;ROW()&amp;"' en '"&amp;$AD$4&amp;ROW()&amp;"': De datum uit dienst mag niet voor de datum in dienst vallen.", ""), IF(E317&gt;Datum_werkingsjaar_einde, "| Veld '"&amp;$AC$4&amp;ROW()&amp;"': De datum in dienst mag niet na 31/12/"&amp;Datum_werkingsjaar&amp;" vallen.  ", ""))</f>
        <v/>
      </c>
      <c r="AD317" s="191" t="str" cm="1">
        <f t="array" ref="AD317">IF(E317&gt;F317, IF(F317&lt;&gt;"", "  ", ""), IF(F317&lt;&gt;"", IF(F317&lt;Datum_werkingsjaar_begin, "| Veld '"&amp;$AD$4&amp;ROW()&amp;"': De datum uit dienst mag niet vóór 1/01/"&amp;Datum_werkingsjaar&amp;" vallen.  ", ""), ""))</f>
        <v/>
      </c>
      <c r="AE317" s="191" t="str">
        <f t="shared" si="90"/>
        <v/>
      </c>
      <c r="AF317" s="191" t="str">
        <f t="shared" si="91"/>
        <v/>
      </c>
      <c r="AG317" s="191" t="str">
        <f t="shared" si="92"/>
        <v/>
      </c>
      <c r="AH317" s="194" t="str">
        <f t="shared" si="93"/>
        <v/>
      </c>
      <c r="AI317" s="191" t="str">
        <f>IF(K317&lt;&gt;1, IF(SUM(K317:$K$504)&lt;&gt;0, "| Laat geen witruimte tussen ingevulde rijen.", ""), "")</f>
        <v/>
      </c>
      <c r="AJ317" s="194" t="str">
        <f t="shared" si="94"/>
        <v/>
      </c>
      <c r="AL317" s="76" t="str">
        <f t="shared" si="95"/>
        <v/>
      </c>
    </row>
    <row r="318" spans="1:38" s="191" customFormat="1" ht="14.65" customHeight="1" x14ac:dyDescent="0.25">
      <c r="A318" s="149" t="str">
        <f t="shared" si="78"/>
        <v/>
      </c>
      <c r="B318" s="188" t="str">
        <f t="shared" si="79"/>
        <v/>
      </c>
      <c r="C318" s="214"/>
      <c r="D318" s="201"/>
      <c r="E318" s="200"/>
      <c r="F318" s="200"/>
      <c r="G318" s="201"/>
      <c r="H318" s="201"/>
      <c r="I318" s="189"/>
      <c r="J318" s="190" t="s">
        <v>84</v>
      </c>
      <c r="K318" s="191">
        <f t="shared" si="81"/>
        <v>0</v>
      </c>
      <c r="L318" s="192">
        <f t="shared" si="82"/>
        <v>0</v>
      </c>
      <c r="M318" s="191">
        <f t="shared" si="83"/>
        <v>0</v>
      </c>
      <c r="N318" s="191">
        <f t="shared" si="84"/>
        <v>0</v>
      </c>
      <c r="O318" s="191">
        <f t="shared" si="85"/>
        <v>0</v>
      </c>
      <c r="P318" s="191">
        <f t="shared" si="86"/>
        <v>0</v>
      </c>
      <c r="Q318" s="191">
        <f t="shared" si="87"/>
        <v>0</v>
      </c>
      <c r="R318" s="191">
        <f t="shared" si="88"/>
        <v>0</v>
      </c>
      <c r="S318" s="192"/>
      <c r="Z318" s="193"/>
      <c r="AA318" s="191" t="str">
        <f t="shared" si="80"/>
        <v/>
      </c>
      <c r="AB318" s="191" t="str">
        <f t="shared" si="89"/>
        <v/>
      </c>
      <c r="AC318" s="191" t="str" cm="1">
        <f t="array" ref="AC318">IF(F318&lt;&gt;"", IF(E318&gt;F318, "| Velden '"&amp;$AC$4&amp;ROW()&amp;"' en '"&amp;$AD$4&amp;ROW()&amp;"': De datum uit dienst mag niet voor de datum in dienst vallen.", ""), IF(E318&gt;Datum_werkingsjaar_einde, "| Veld '"&amp;$AC$4&amp;ROW()&amp;"': De datum in dienst mag niet na 31/12/"&amp;Datum_werkingsjaar&amp;" vallen.  ", ""))</f>
        <v/>
      </c>
      <c r="AD318" s="191" t="str" cm="1">
        <f t="array" ref="AD318">IF(E318&gt;F318, IF(F318&lt;&gt;"", "  ", ""), IF(F318&lt;&gt;"", IF(F318&lt;Datum_werkingsjaar_begin, "| Veld '"&amp;$AD$4&amp;ROW()&amp;"': De datum uit dienst mag niet vóór 1/01/"&amp;Datum_werkingsjaar&amp;" vallen.  ", ""), ""))</f>
        <v/>
      </c>
      <c r="AE318" s="191" t="str">
        <f t="shared" si="90"/>
        <v/>
      </c>
      <c r="AF318" s="191" t="str">
        <f t="shared" si="91"/>
        <v/>
      </c>
      <c r="AG318" s="191" t="str">
        <f t="shared" si="92"/>
        <v/>
      </c>
      <c r="AH318" s="194" t="str">
        <f t="shared" si="93"/>
        <v/>
      </c>
      <c r="AI318" s="191" t="str">
        <f>IF(K318&lt;&gt;1, IF(SUM(K318:$K$504)&lt;&gt;0, "| Laat geen witruimte tussen ingevulde rijen.", ""), "")</f>
        <v/>
      </c>
      <c r="AJ318" s="194" t="str">
        <f t="shared" si="94"/>
        <v/>
      </c>
      <c r="AL318" s="76" t="str">
        <f t="shared" si="95"/>
        <v/>
      </c>
    </row>
    <row r="319" spans="1:38" s="191" customFormat="1" ht="14.65" customHeight="1" x14ac:dyDescent="0.25">
      <c r="A319" s="149" t="str">
        <f t="shared" si="78"/>
        <v/>
      </c>
      <c r="B319" s="188" t="str">
        <f t="shared" si="79"/>
        <v/>
      </c>
      <c r="C319" s="214"/>
      <c r="D319" s="201"/>
      <c r="E319" s="200"/>
      <c r="F319" s="200"/>
      <c r="G319" s="201"/>
      <c r="H319" s="201"/>
      <c r="I319" s="189"/>
      <c r="J319" s="190" t="s">
        <v>84</v>
      </c>
      <c r="K319" s="191">
        <f t="shared" si="81"/>
        <v>0</v>
      </c>
      <c r="L319" s="192">
        <f t="shared" si="82"/>
        <v>0</v>
      </c>
      <c r="M319" s="191">
        <f t="shared" si="83"/>
        <v>0</v>
      </c>
      <c r="N319" s="191">
        <f t="shared" si="84"/>
        <v>0</v>
      </c>
      <c r="O319" s="191">
        <f t="shared" si="85"/>
        <v>0</v>
      </c>
      <c r="P319" s="191">
        <f t="shared" si="86"/>
        <v>0</v>
      </c>
      <c r="Q319" s="191">
        <f t="shared" si="87"/>
        <v>0</v>
      </c>
      <c r="R319" s="191">
        <f t="shared" si="88"/>
        <v>0</v>
      </c>
      <c r="S319" s="192"/>
      <c r="Z319" s="193"/>
      <c r="AA319" s="191" t="str">
        <f t="shared" si="80"/>
        <v/>
      </c>
      <c r="AB319" s="191" t="str">
        <f t="shared" si="89"/>
        <v/>
      </c>
      <c r="AC319" s="191" t="str" cm="1">
        <f t="array" ref="AC319">IF(F319&lt;&gt;"", IF(E319&gt;F319, "| Velden '"&amp;$AC$4&amp;ROW()&amp;"' en '"&amp;$AD$4&amp;ROW()&amp;"': De datum uit dienst mag niet voor de datum in dienst vallen.", ""), IF(E319&gt;Datum_werkingsjaar_einde, "| Veld '"&amp;$AC$4&amp;ROW()&amp;"': De datum in dienst mag niet na 31/12/"&amp;Datum_werkingsjaar&amp;" vallen.  ", ""))</f>
        <v/>
      </c>
      <c r="AD319" s="191" t="str" cm="1">
        <f t="array" ref="AD319">IF(E319&gt;F319, IF(F319&lt;&gt;"", "  ", ""), IF(F319&lt;&gt;"", IF(F319&lt;Datum_werkingsjaar_begin, "| Veld '"&amp;$AD$4&amp;ROW()&amp;"': De datum uit dienst mag niet vóór 1/01/"&amp;Datum_werkingsjaar&amp;" vallen.  ", ""), ""))</f>
        <v/>
      </c>
      <c r="AE319" s="191" t="str">
        <f t="shared" si="90"/>
        <v/>
      </c>
      <c r="AF319" s="191" t="str">
        <f t="shared" si="91"/>
        <v/>
      </c>
      <c r="AG319" s="191" t="str">
        <f t="shared" si="92"/>
        <v/>
      </c>
      <c r="AH319" s="194" t="str">
        <f t="shared" si="93"/>
        <v/>
      </c>
      <c r="AI319" s="191" t="str">
        <f>IF(K319&lt;&gt;1, IF(SUM(K319:$K$504)&lt;&gt;0, "| Laat geen witruimte tussen ingevulde rijen.", ""), "")</f>
        <v/>
      </c>
      <c r="AJ319" s="194" t="str">
        <f t="shared" si="94"/>
        <v/>
      </c>
      <c r="AL319" s="76" t="str">
        <f t="shared" si="95"/>
        <v/>
      </c>
    </row>
    <row r="320" spans="1:38" s="191" customFormat="1" ht="14.65" customHeight="1" x14ac:dyDescent="0.25">
      <c r="A320" s="149" t="str">
        <f t="shared" si="78"/>
        <v/>
      </c>
      <c r="B320" s="188" t="str">
        <f t="shared" si="79"/>
        <v/>
      </c>
      <c r="C320" s="214"/>
      <c r="D320" s="201"/>
      <c r="E320" s="200"/>
      <c r="F320" s="200"/>
      <c r="G320" s="201"/>
      <c r="H320" s="201"/>
      <c r="I320" s="189"/>
      <c r="J320" s="190" t="s">
        <v>84</v>
      </c>
      <c r="K320" s="191">
        <f t="shared" si="81"/>
        <v>0</v>
      </c>
      <c r="L320" s="192">
        <f t="shared" si="82"/>
        <v>0</v>
      </c>
      <c r="M320" s="191">
        <f t="shared" si="83"/>
        <v>0</v>
      </c>
      <c r="N320" s="191">
        <f t="shared" si="84"/>
        <v>0</v>
      </c>
      <c r="O320" s="191">
        <f t="shared" si="85"/>
        <v>0</v>
      </c>
      <c r="P320" s="191">
        <f t="shared" si="86"/>
        <v>0</v>
      </c>
      <c r="Q320" s="191">
        <f t="shared" si="87"/>
        <v>0</v>
      </c>
      <c r="R320" s="191">
        <f t="shared" si="88"/>
        <v>0</v>
      </c>
      <c r="S320" s="192"/>
      <c r="Z320" s="193"/>
      <c r="AA320" s="191" t="str">
        <f t="shared" si="80"/>
        <v/>
      </c>
      <c r="AB320" s="191" t="str">
        <f t="shared" si="89"/>
        <v/>
      </c>
      <c r="AC320" s="191" t="str" cm="1">
        <f t="array" ref="AC320">IF(F320&lt;&gt;"", IF(E320&gt;F320, "| Velden '"&amp;$AC$4&amp;ROW()&amp;"' en '"&amp;$AD$4&amp;ROW()&amp;"': De datum uit dienst mag niet voor de datum in dienst vallen.", ""), IF(E320&gt;Datum_werkingsjaar_einde, "| Veld '"&amp;$AC$4&amp;ROW()&amp;"': De datum in dienst mag niet na 31/12/"&amp;Datum_werkingsjaar&amp;" vallen.  ", ""))</f>
        <v/>
      </c>
      <c r="AD320" s="191" t="str" cm="1">
        <f t="array" ref="AD320">IF(E320&gt;F320, IF(F320&lt;&gt;"", "  ", ""), IF(F320&lt;&gt;"", IF(F320&lt;Datum_werkingsjaar_begin, "| Veld '"&amp;$AD$4&amp;ROW()&amp;"': De datum uit dienst mag niet vóór 1/01/"&amp;Datum_werkingsjaar&amp;" vallen.  ", ""), ""))</f>
        <v/>
      </c>
      <c r="AE320" s="191" t="str">
        <f t="shared" si="90"/>
        <v/>
      </c>
      <c r="AF320" s="191" t="str">
        <f t="shared" si="91"/>
        <v/>
      </c>
      <c r="AG320" s="191" t="str">
        <f t="shared" si="92"/>
        <v/>
      </c>
      <c r="AH320" s="194" t="str">
        <f t="shared" si="93"/>
        <v/>
      </c>
      <c r="AI320" s="191" t="str">
        <f>IF(K320&lt;&gt;1, IF(SUM(K320:$K$504)&lt;&gt;0, "| Laat geen witruimte tussen ingevulde rijen.", ""), "")</f>
        <v/>
      </c>
      <c r="AJ320" s="194" t="str">
        <f t="shared" si="94"/>
        <v/>
      </c>
      <c r="AL320" s="76" t="str">
        <f t="shared" si="95"/>
        <v/>
      </c>
    </row>
    <row r="321" spans="1:38" s="191" customFormat="1" ht="14.65" customHeight="1" x14ac:dyDescent="0.25">
      <c r="A321" s="149" t="str">
        <f t="shared" si="78"/>
        <v/>
      </c>
      <c r="B321" s="188" t="str">
        <f t="shared" si="79"/>
        <v/>
      </c>
      <c r="C321" s="214"/>
      <c r="D321" s="201"/>
      <c r="E321" s="200"/>
      <c r="F321" s="200"/>
      <c r="G321" s="201"/>
      <c r="H321" s="201"/>
      <c r="I321" s="189"/>
      <c r="J321" s="190" t="s">
        <v>84</v>
      </c>
      <c r="K321" s="191">
        <f t="shared" si="81"/>
        <v>0</v>
      </c>
      <c r="L321" s="192">
        <f t="shared" si="82"/>
        <v>0</v>
      </c>
      <c r="M321" s="191">
        <f t="shared" si="83"/>
        <v>0</v>
      </c>
      <c r="N321" s="191">
        <f t="shared" si="84"/>
        <v>0</v>
      </c>
      <c r="O321" s="191">
        <f t="shared" si="85"/>
        <v>0</v>
      </c>
      <c r="P321" s="191">
        <f t="shared" si="86"/>
        <v>0</v>
      </c>
      <c r="Q321" s="191">
        <f t="shared" si="87"/>
        <v>0</v>
      </c>
      <c r="R321" s="191">
        <f t="shared" si="88"/>
        <v>0</v>
      </c>
      <c r="S321" s="192"/>
      <c r="Z321" s="193"/>
      <c r="AA321" s="191" t="str">
        <f t="shared" si="80"/>
        <v/>
      </c>
      <c r="AB321" s="191" t="str">
        <f t="shared" si="89"/>
        <v/>
      </c>
      <c r="AC321" s="191" t="str" cm="1">
        <f t="array" ref="AC321">IF(F321&lt;&gt;"", IF(E321&gt;F321, "| Velden '"&amp;$AC$4&amp;ROW()&amp;"' en '"&amp;$AD$4&amp;ROW()&amp;"': De datum uit dienst mag niet voor de datum in dienst vallen.", ""), IF(E321&gt;Datum_werkingsjaar_einde, "| Veld '"&amp;$AC$4&amp;ROW()&amp;"': De datum in dienst mag niet na 31/12/"&amp;Datum_werkingsjaar&amp;" vallen.  ", ""))</f>
        <v/>
      </c>
      <c r="AD321" s="191" t="str" cm="1">
        <f t="array" ref="AD321">IF(E321&gt;F321, IF(F321&lt;&gt;"", "  ", ""), IF(F321&lt;&gt;"", IF(F321&lt;Datum_werkingsjaar_begin, "| Veld '"&amp;$AD$4&amp;ROW()&amp;"': De datum uit dienst mag niet vóór 1/01/"&amp;Datum_werkingsjaar&amp;" vallen.  ", ""), ""))</f>
        <v/>
      </c>
      <c r="AE321" s="191" t="str">
        <f t="shared" si="90"/>
        <v/>
      </c>
      <c r="AF321" s="191" t="str">
        <f t="shared" si="91"/>
        <v/>
      </c>
      <c r="AG321" s="191" t="str">
        <f t="shared" si="92"/>
        <v/>
      </c>
      <c r="AH321" s="194" t="str">
        <f t="shared" si="93"/>
        <v/>
      </c>
      <c r="AI321" s="191" t="str">
        <f>IF(K321&lt;&gt;1, IF(SUM(K321:$K$504)&lt;&gt;0, "| Laat geen witruimte tussen ingevulde rijen.", ""), "")</f>
        <v/>
      </c>
      <c r="AJ321" s="194" t="str">
        <f t="shared" si="94"/>
        <v/>
      </c>
      <c r="AL321" s="76" t="str">
        <f t="shared" si="95"/>
        <v/>
      </c>
    </row>
    <row r="322" spans="1:38" s="191" customFormat="1" ht="14.65" customHeight="1" x14ac:dyDescent="0.25">
      <c r="A322" s="149" t="str">
        <f t="shared" si="78"/>
        <v/>
      </c>
      <c r="B322" s="188" t="str">
        <f t="shared" si="79"/>
        <v/>
      </c>
      <c r="C322" s="214"/>
      <c r="D322" s="201"/>
      <c r="E322" s="200"/>
      <c r="F322" s="200"/>
      <c r="G322" s="201"/>
      <c r="H322" s="201"/>
      <c r="I322" s="189"/>
      <c r="J322" s="190" t="s">
        <v>84</v>
      </c>
      <c r="K322" s="191">
        <f t="shared" si="81"/>
        <v>0</v>
      </c>
      <c r="L322" s="192">
        <f t="shared" si="82"/>
        <v>0</v>
      </c>
      <c r="M322" s="191">
        <f t="shared" si="83"/>
        <v>0</v>
      </c>
      <c r="N322" s="191">
        <f t="shared" si="84"/>
        <v>0</v>
      </c>
      <c r="O322" s="191">
        <f t="shared" si="85"/>
        <v>0</v>
      </c>
      <c r="P322" s="191">
        <f t="shared" si="86"/>
        <v>0</v>
      </c>
      <c r="Q322" s="191">
        <f t="shared" si="87"/>
        <v>0</v>
      </c>
      <c r="R322" s="191">
        <f t="shared" si="88"/>
        <v>0</v>
      </c>
      <c r="S322" s="192"/>
      <c r="Z322" s="193"/>
      <c r="AA322" s="191" t="str">
        <f t="shared" si="80"/>
        <v/>
      </c>
      <c r="AB322" s="191" t="str">
        <f t="shared" si="89"/>
        <v/>
      </c>
      <c r="AC322" s="191" t="str" cm="1">
        <f t="array" ref="AC322">IF(F322&lt;&gt;"", IF(E322&gt;F322, "| Velden '"&amp;$AC$4&amp;ROW()&amp;"' en '"&amp;$AD$4&amp;ROW()&amp;"': De datum uit dienst mag niet voor de datum in dienst vallen.", ""), IF(E322&gt;Datum_werkingsjaar_einde, "| Veld '"&amp;$AC$4&amp;ROW()&amp;"': De datum in dienst mag niet na 31/12/"&amp;Datum_werkingsjaar&amp;" vallen.  ", ""))</f>
        <v/>
      </c>
      <c r="AD322" s="191" t="str" cm="1">
        <f t="array" ref="AD322">IF(E322&gt;F322, IF(F322&lt;&gt;"", "  ", ""), IF(F322&lt;&gt;"", IF(F322&lt;Datum_werkingsjaar_begin, "| Veld '"&amp;$AD$4&amp;ROW()&amp;"': De datum uit dienst mag niet vóór 1/01/"&amp;Datum_werkingsjaar&amp;" vallen.  ", ""), ""))</f>
        <v/>
      </c>
      <c r="AE322" s="191" t="str">
        <f t="shared" si="90"/>
        <v/>
      </c>
      <c r="AF322" s="191" t="str">
        <f t="shared" si="91"/>
        <v/>
      </c>
      <c r="AG322" s="191" t="str">
        <f t="shared" si="92"/>
        <v/>
      </c>
      <c r="AH322" s="194" t="str">
        <f t="shared" si="93"/>
        <v/>
      </c>
      <c r="AI322" s="191" t="str">
        <f>IF(K322&lt;&gt;1, IF(SUM(K322:$K$504)&lt;&gt;0, "| Laat geen witruimte tussen ingevulde rijen.", ""), "")</f>
        <v/>
      </c>
      <c r="AJ322" s="194" t="str">
        <f t="shared" si="94"/>
        <v/>
      </c>
      <c r="AL322" s="76" t="str">
        <f t="shared" si="95"/>
        <v/>
      </c>
    </row>
    <row r="323" spans="1:38" s="191" customFormat="1" ht="14.65" customHeight="1" x14ac:dyDescent="0.25">
      <c r="A323" s="149" t="str">
        <f t="shared" si="78"/>
        <v/>
      </c>
      <c r="B323" s="188" t="str">
        <f t="shared" si="79"/>
        <v/>
      </c>
      <c r="C323" s="214"/>
      <c r="D323" s="201"/>
      <c r="E323" s="200"/>
      <c r="F323" s="200"/>
      <c r="G323" s="201"/>
      <c r="H323" s="201"/>
      <c r="I323" s="189"/>
      <c r="J323" s="190" t="s">
        <v>84</v>
      </c>
      <c r="K323" s="191">
        <f t="shared" si="81"/>
        <v>0</v>
      </c>
      <c r="L323" s="192">
        <f t="shared" si="82"/>
        <v>0</v>
      </c>
      <c r="M323" s="191">
        <f t="shared" si="83"/>
        <v>0</v>
      </c>
      <c r="N323" s="191">
        <f t="shared" si="84"/>
        <v>0</v>
      </c>
      <c r="O323" s="191">
        <f t="shared" si="85"/>
        <v>0</v>
      </c>
      <c r="P323" s="191">
        <f t="shared" si="86"/>
        <v>0</v>
      </c>
      <c r="Q323" s="191">
        <f t="shared" si="87"/>
        <v>0</v>
      </c>
      <c r="R323" s="191">
        <f t="shared" si="88"/>
        <v>0</v>
      </c>
      <c r="S323" s="192"/>
      <c r="Z323" s="193"/>
      <c r="AA323" s="191" t="str">
        <f t="shared" si="80"/>
        <v/>
      </c>
      <c r="AB323" s="191" t="str">
        <f t="shared" si="89"/>
        <v/>
      </c>
      <c r="AC323" s="191" t="str" cm="1">
        <f t="array" ref="AC323">IF(F323&lt;&gt;"", IF(E323&gt;F323, "| Velden '"&amp;$AC$4&amp;ROW()&amp;"' en '"&amp;$AD$4&amp;ROW()&amp;"': De datum uit dienst mag niet voor de datum in dienst vallen.", ""), IF(E323&gt;Datum_werkingsjaar_einde, "| Veld '"&amp;$AC$4&amp;ROW()&amp;"': De datum in dienst mag niet na 31/12/"&amp;Datum_werkingsjaar&amp;" vallen.  ", ""))</f>
        <v/>
      </c>
      <c r="AD323" s="191" t="str" cm="1">
        <f t="array" ref="AD323">IF(E323&gt;F323, IF(F323&lt;&gt;"", "  ", ""), IF(F323&lt;&gt;"", IF(F323&lt;Datum_werkingsjaar_begin, "| Veld '"&amp;$AD$4&amp;ROW()&amp;"': De datum uit dienst mag niet vóór 1/01/"&amp;Datum_werkingsjaar&amp;" vallen.  ", ""), ""))</f>
        <v/>
      </c>
      <c r="AE323" s="191" t="str">
        <f t="shared" si="90"/>
        <v/>
      </c>
      <c r="AF323" s="191" t="str">
        <f t="shared" si="91"/>
        <v/>
      </c>
      <c r="AG323" s="191" t="str">
        <f t="shared" si="92"/>
        <v/>
      </c>
      <c r="AH323" s="194" t="str">
        <f t="shared" si="93"/>
        <v/>
      </c>
      <c r="AI323" s="191" t="str">
        <f>IF(K323&lt;&gt;1, IF(SUM(K323:$K$504)&lt;&gt;0, "| Laat geen witruimte tussen ingevulde rijen.", ""), "")</f>
        <v/>
      </c>
      <c r="AJ323" s="194" t="str">
        <f t="shared" si="94"/>
        <v/>
      </c>
      <c r="AL323" s="76" t="str">
        <f t="shared" si="95"/>
        <v/>
      </c>
    </row>
    <row r="324" spans="1:38" s="191" customFormat="1" ht="14.65" customHeight="1" x14ac:dyDescent="0.25">
      <c r="A324" s="149" t="str">
        <f t="shared" si="78"/>
        <v/>
      </c>
      <c r="B324" s="188" t="str">
        <f t="shared" si="79"/>
        <v/>
      </c>
      <c r="C324" s="214"/>
      <c r="D324" s="201"/>
      <c r="E324" s="200"/>
      <c r="F324" s="200"/>
      <c r="G324" s="201"/>
      <c r="H324" s="201"/>
      <c r="I324" s="189"/>
      <c r="J324" s="190" t="s">
        <v>84</v>
      </c>
      <c r="K324" s="191">
        <f t="shared" si="81"/>
        <v>0</v>
      </c>
      <c r="L324" s="192">
        <f t="shared" si="82"/>
        <v>0</v>
      </c>
      <c r="M324" s="191">
        <f t="shared" si="83"/>
        <v>0</v>
      </c>
      <c r="N324" s="191">
        <f t="shared" si="84"/>
        <v>0</v>
      </c>
      <c r="O324" s="191">
        <f t="shared" si="85"/>
        <v>0</v>
      </c>
      <c r="P324" s="191">
        <f t="shared" si="86"/>
        <v>0</v>
      </c>
      <c r="Q324" s="191">
        <f t="shared" si="87"/>
        <v>0</v>
      </c>
      <c r="R324" s="191">
        <f t="shared" si="88"/>
        <v>0</v>
      </c>
      <c r="S324" s="192"/>
      <c r="Z324" s="193"/>
      <c r="AA324" s="191" t="str">
        <f t="shared" si="80"/>
        <v/>
      </c>
      <c r="AB324" s="191" t="str">
        <f t="shared" si="89"/>
        <v/>
      </c>
      <c r="AC324" s="191" t="str" cm="1">
        <f t="array" ref="AC324">IF(F324&lt;&gt;"", IF(E324&gt;F324, "| Velden '"&amp;$AC$4&amp;ROW()&amp;"' en '"&amp;$AD$4&amp;ROW()&amp;"': De datum uit dienst mag niet voor de datum in dienst vallen.", ""), IF(E324&gt;Datum_werkingsjaar_einde, "| Veld '"&amp;$AC$4&amp;ROW()&amp;"': De datum in dienst mag niet na 31/12/"&amp;Datum_werkingsjaar&amp;" vallen.  ", ""))</f>
        <v/>
      </c>
      <c r="AD324" s="191" t="str" cm="1">
        <f t="array" ref="AD324">IF(E324&gt;F324, IF(F324&lt;&gt;"", "  ", ""), IF(F324&lt;&gt;"", IF(F324&lt;Datum_werkingsjaar_begin, "| Veld '"&amp;$AD$4&amp;ROW()&amp;"': De datum uit dienst mag niet vóór 1/01/"&amp;Datum_werkingsjaar&amp;" vallen.  ", ""), ""))</f>
        <v/>
      </c>
      <c r="AE324" s="191" t="str">
        <f t="shared" si="90"/>
        <v/>
      </c>
      <c r="AF324" s="191" t="str">
        <f t="shared" si="91"/>
        <v/>
      </c>
      <c r="AG324" s="191" t="str">
        <f t="shared" si="92"/>
        <v/>
      </c>
      <c r="AH324" s="194" t="str">
        <f t="shared" si="93"/>
        <v/>
      </c>
      <c r="AI324" s="191" t="str">
        <f>IF(K324&lt;&gt;1, IF(SUM(K324:$K$504)&lt;&gt;0, "| Laat geen witruimte tussen ingevulde rijen.", ""), "")</f>
        <v/>
      </c>
      <c r="AJ324" s="194" t="str">
        <f t="shared" si="94"/>
        <v/>
      </c>
      <c r="AL324" s="76" t="str">
        <f t="shared" si="95"/>
        <v/>
      </c>
    </row>
    <row r="325" spans="1:38" s="191" customFormat="1" ht="14.65" customHeight="1" x14ac:dyDescent="0.25">
      <c r="A325" s="149" t="str">
        <f t="shared" ref="A325:A388" si="96">IF(AL325&lt;&gt;"", "✘", "")</f>
        <v/>
      </c>
      <c r="B325" s="188" t="str">
        <f t="shared" ref="B325:B388" si="97">IF(OR(K325&lt;&gt;0, AI325&lt;&gt;""), ROW()-4, "")</f>
        <v/>
      </c>
      <c r="C325" s="214"/>
      <c r="D325" s="201"/>
      <c r="E325" s="200"/>
      <c r="F325" s="200"/>
      <c r="G325" s="201"/>
      <c r="H325" s="201"/>
      <c r="I325" s="189"/>
      <c r="J325" s="190" t="s">
        <v>84</v>
      </c>
      <c r="K325" s="191">
        <f t="shared" si="81"/>
        <v>0</v>
      </c>
      <c r="L325" s="192">
        <f t="shared" si="82"/>
        <v>0</v>
      </c>
      <c r="M325" s="191">
        <f t="shared" si="83"/>
        <v>0</v>
      </c>
      <c r="N325" s="191">
        <f t="shared" si="84"/>
        <v>0</v>
      </c>
      <c r="O325" s="191">
        <f t="shared" si="85"/>
        <v>0</v>
      </c>
      <c r="P325" s="191">
        <f t="shared" si="86"/>
        <v>0</v>
      </c>
      <c r="Q325" s="191">
        <f t="shared" si="87"/>
        <v>0</v>
      </c>
      <c r="R325" s="191">
        <f t="shared" si="88"/>
        <v>0</v>
      </c>
      <c r="S325" s="192"/>
      <c r="Z325" s="193"/>
      <c r="AA325" s="191" t="str">
        <f t="shared" ref="AA325:AA388" si="98">IF(C325&lt;&gt;"", IF(IFERROR((97-MOD(VALUE(IF(VALUE(LEFT(TEXT(SUBSTITUTE(SUBSTITUTE(C325, ".", ""), "-", ""), "00000000000"), 2))&lt;23, LEFT("2"&amp;TEXT(SUBSTITUTE(SUBSTITUTE(C325, ".", ""), "-", ""), "00000000000"), 10), LEFT(TEXT(SUBSTITUTE(SUBSTITUTE(C325, ".", ""), "-", ""), "00000000000"), 9))), 97))=VALUE(RIGHT(TEXT(SUBSTITUTE(SUBSTITUTE(C325, ".", ""), "-", ""), "00000000000"), 2)), FALSE), "", "| Veld '"&amp;AA$4&amp;ROW()&amp;"': Dit is geen geldig INSZ-nummer.  "), "")</f>
        <v/>
      </c>
      <c r="AB325" s="191" t="str">
        <f t="shared" si="89"/>
        <v/>
      </c>
      <c r="AC325" s="191" t="str" cm="1">
        <f t="array" ref="AC325">IF(F325&lt;&gt;"", IF(E325&gt;F325, "| Velden '"&amp;$AC$4&amp;ROW()&amp;"' en '"&amp;$AD$4&amp;ROW()&amp;"': De datum uit dienst mag niet voor de datum in dienst vallen.", ""), IF(E325&gt;Datum_werkingsjaar_einde, "| Veld '"&amp;$AC$4&amp;ROW()&amp;"': De datum in dienst mag niet na 31/12/"&amp;Datum_werkingsjaar&amp;" vallen.  ", ""))</f>
        <v/>
      </c>
      <c r="AD325" s="191" t="str" cm="1">
        <f t="array" ref="AD325">IF(E325&gt;F325, IF(F325&lt;&gt;"", "  ", ""), IF(F325&lt;&gt;"", IF(F325&lt;Datum_werkingsjaar_begin, "| Veld '"&amp;$AD$4&amp;ROW()&amp;"': De datum uit dienst mag niet vóór 1/01/"&amp;Datum_werkingsjaar&amp;" vallen.  ", ""), ""))</f>
        <v/>
      </c>
      <c r="AE325" s="191" t="str">
        <f t="shared" si="90"/>
        <v/>
      </c>
      <c r="AF325" s="191" t="str">
        <f t="shared" si="91"/>
        <v/>
      </c>
      <c r="AG325" s="191" t="str">
        <f t="shared" si="92"/>
        <v/>
      </c>
      <c r="AH325" s="194" t="str">
        <f t="shared" si="93"/>
        <v/>
      </c>
      <c r="AI325" s="191" t="str">
        <f>IF(K325&lt;&gt;1, IF(SUM(K325:$K$504)&lt;&gt;0, "| Laat geen witruimte tussen ingevulde rijen.", ""), "")</f>
        <v/>
      </c>
      <c r="AJ325" s="194" t="str">
        <f t="shared" si="94"/>
        <v/>
      </c>
      <c r="AL325" s="76" t="str">
        <f t="shared" si="95"/>
        <v/>
      </c>
    </row>
    <row r="326" spans="1:38" s="191" customFormat="1" ht="14.65" customHeight="1" x14ac:dyDescent="0.25">
      <c r="A326" s="149" t="str">
        <f t="shared" si="96"/>
        <v/>
      </c>
      <c r="B326" s="188" t="str">
        <f t="shared" si="97"/>
        <v/>
      </c>
      <c r="C326" s="214"/>
      <c r="D326" s="201"/>
      <c r="E326" s="200"/>
      <c r="F326" s="200"/>
      <c r="G326" s="201"/>
      <c r="H326" s="201"/>
      <c r="I326" s="189"/>
      <c r="J326" s="190" t="s">
        <v>84</v>
      </c>
      <c r="K326" s="191">
        <f t="shared" ref="K326:K389" si="99">IF(C326&amp;D326&amp;E326&amp;F326&amp;G326&amp;I326&amp;H326&lt;&gt;"", 1, 0)</f>
        <v>0</v>
      </c>
      <c r="L326" s="192">
        <f t="shared" ref="L326:L389" si="100">IF($K326&lt;&gt;0, IF(C326&lt;&gt;"", 0, 1), 0)</f>
        <v>0</v>
      </c>
      <c r="M326" s="191">
        <f t="shared" ref="M326:M389" si="101">IF($K326&lt;&gt;0, IF($AA326&lt;&gt;"", -1, IF(C326&lt;&gt;"", IF(VALUE(LEFT(RIGHT(TEXT(SUBSTITUTE(SUBSTITUTE(C326, ".", ""), "-", ""), "00000000000"), 9), 2))&gt;20, IF(VALUE(LEFT(RIGHT(TEXT(SUBSTITUTE(SUBSTITUTE(C326, ".", ""), "-", ""), "00000000000"), 9), 2))&lt;=32, 1, -1), -1), -1)), 0)</f>
        <v>0</v>
      </c>
      <c r="N326" s="191">
        <f t="shared" ref="N326:N389" si="102">IF($K326&lt;&gt;0, IF(E326&lt;&gt;"", 0, 1), 0)</f>
        <v>0</v>
      </c>
      <c r="O326" s="191">
        <f t="shared" ref="O326:O389" si="103">IF($K326&lt;&gt;0, IF(F326&lt;&gt;"", 0, 0), 0)</f>
        <v>0</v>
      </c>
      <c r="P326" s="191">
        <f t="shared" ref="P326:P389" si="104">IF($K326&lt;&gt;0, IF(G326&lt;&gt;"", 0, 1), 0)</f>
        <v>0</v>
      </c>
      <c r="Q326" s="191">
        <f t="shared" ref="Q326:Q389" si="105">IF($K326&lt;&gt;0, IF(H326&lt;&gt;"", 0, 1), 0)</f>
        <v>0</v>
      </c>
      <c r="R326" s="191">
        <f t="shared" ref="R326:R389" si="106">IF($K326&lt;&gt;0, IF(I326&lt;&gt;"", 0, 1), 0)</f>
        <v>0</v>
      </c>
      <c r="S326" s="192"/>
      <c r="Z326" s="193"/>
      <c r="AA326" s="191" t="str">
        <f t="shared" si="98"/>
        <v/>
      </c>
      <c r="AB326" s="191" t="str">
        <f t="shared" ref="AB326:AB389" si="107">IF(D326&lt;&gt;"", IF(M326&lt;&gt;-1, IF(AND(D326&lt;&gt;"M", D326&lt;&gt;"V"), "| Veld '"&amp;AB$4&amp;ROW()&amp;"': Maak een keuze uit de uitvallijst.  ", ""), "| Veld '"&amp;AB$4&amp;ROW()&amp;"': Laat dit veld leeg.  "), "")</f>
        <v/>
      </c>
      <c r="AC326" s="191" t="str" cm="1">
        <f t="array" ref="AC326">IF(F326&lt;&gt;"", IF(E326&gt;F326, "| Velden '"&amp;$AC$4&amp;ROW()&amp;"' en '"&amp;$AD$4&amp;ROW()&amp;"': De datum uit dienst mag niet voor de datum in dienst vallen.", ""), IF(E326&gt;Datum_werkingsjaar_einde, "| Veld '"&amp;$AC$4&amp;ROW()&amp;"': De datum in dienst mag niet na 31/12/"&amp;Datum_werkingsjaar&amp;" vallen.  ", ""))</f>
        <v/>
      </c>
      <c r="AD326" s="191" t="str" cm="1">
        <f t="array" ref="AD326">IF(E326&gt;F326, IF(F326&lt;&gt;"", "  ", ""), IF(F326&lt;&gt;"", IF(F326&lt;Datum_werkingsjaar_begin, "| Veld '"&amp;$AD$4&amp;ROW()&amp;"': De datum uit dienst mag niet vóór 1/01/"&amp;Datum_werkingsjaar&amp;" vallen.  ", ""), ""))</f>
        <v/>
      </c>
      <c r="AE326" s="191" t="str">
        <f t="shared" ref="AE326:AE389" si="108">IF(ISTEXT(G326), IFERROR(IF(SEARCH(".", G326)&lt;&gt;0, "| Veld '"&amp;AE$4&amp;ROW()&amp;"': "&amp;Fout_punt), "| Veld '"&amp;AE$4&amp;ROW()&amp;"': "&amp;Fout_geen_getal), IF(G326&lt;0, "| Veld '"&amp;AE$4&amp;ROW()&amp;"': "&amp;Fout_negatief, IF(G326&gt;1, "| Veld '"&amp;AE$4&amp;ROW()&amp;"': Dit getal mag niet groter dan 1 zijn.  ", "")))</f>
        <v/>
      </c>
      <c r="AF326" s="191" t="str">
        <f t="shared" ref="AF326:AF389" si="109">IF(ISTEXT(H326), IFERROR(IF(SEARCH(".", H326)&lt;&gt;0, "| Veld '"&amp;AF$4&amp;ROW()&amp;"': "&amp;Fout_punt), "| Veld '"&amp;AF$4&amp;ROW()&amp;"': "&amp;Fout_geen_getal), IF(H326&lt;0, "| Veld '"&amp;AF$4&amp;ROW()&amp;"': "&amp;Fout_negatief, IF(H326&gt;1, "| Veld '"&amp;AF$4&amp;ROW()&amp;"': Dit getal mag niet groter dan 1 zijn.  ", IF(H326&gt;G326,  "| Veld '"&amp;AF$4&amp;ROW()&amp;"': Dit getal mag niet groter dan het getal in veld '"&amp;$AE$4&amp;ROW()&amp;"' zijn.  ", ""))))</f>
        <v/>
      </c>
      <c r="AG326" s="191" t="str">
        <f t="shared" ref="AG326:AG389" si="110">IF(ISTEXT(I326), IFERROR(IF(SEARCH(".", I326)&lt;&gt;0, "| Veld '"&amp;AG$4&amp;ROW()&amp;"': "&amp;Fout_punt), "| Veld '"&amp;AG$4&amp;ROW()&amp;"': "&amp;Fout_geen_getal), IF(I326&lt;0, "| Veld '"&amp;AG$4&amp;ROW()&amp;"': "&amp;Fout_negatief, ""))</f>
        <v/>
      </c>
      <c r="AH326" s="194" t="str">
        <f t="shared" ref="AH326:AH389" si="111">IF(SUMIF(L326:R326, "&gt;0")&gt;0, "| Vul verplichte velden in.", "")</f>
        <v/>
      </c>
      <c r="AI326" s="191" t="str">
        <f>IF(K326&lt;&gt;1, IF(SUM(K326:$K$504)&lt;&gt;0, "| Laat geen witruimte tussen ingevulde rijen.", ""), "")</f>
        <v/>
      </c>
      <c r="AJ326" s="194" t="str">
        <f t="shared" ref="AJ326:AJ389" si="112">IF(AA326&amp;AB326&amp;AC326&amp;AD326&amp;AE326&amp;AF326&amp;AG326&lt;&gt;"", AA326&amp;AB326&amp;AC326&amp;AD326&amp;AE326&amp;AF326&amp;AG326, AH326&amp;AI326)</f>
        <v/>
      </c>
      <c r="AL326" s="76" t="str">
        <f t="shared" ref="AL326:AL389" si="113">IF(AJ326&lt;&gt;"", AJ326&amp;"", Z326&amp;"")</f>
        <v/>
      </c>
    </row>
    <row r="327" spans="1:38" s="191" customFormat="1" ht="14.65" customHeight="1" x14ac:dyDescent="0.25">
      <c r="A327" s="149" t="str">
        <f t="shared" si="96"/>
        <v/>
      </c>
      <c r="B327" s="188" t="str">
        <f t="shared" si="97"/>
        <v/>
      </c>
      <c r="C327" s="214"/>
      <c r="D327" s="201"/>
      <c r="E327" s="200"/>
      <c r="F327" s="200"/>
      <c r="G327" s="201"/>
      <c r="H327" s="201"/>
      <c r="I327" s="189"/>
      <c r="J327" s="190" t="s">
        <v>84</v>
      </c>
      <c r="K327" s="191">
        <f t="shared" si="99"/>
        <v>0</v>
      </c>
      <c r="L327" s="192">
        <f t="shared" si="100"/>
        <v>0</v>
      </c>
      <c r="M327" s="191">
        <f t="shared" si="101"/>
        <v>0</v>
      </c>
      <c r="N327" s="191">
        <f t="shared" si="102"/>
        <v>0</v>
      </c>
      <c r="O327" s="191">
        <f t="shared" si="103"/>
        <v>0</v>
      </c>
      <c r="P327" s="191">
        <f t="shared" si="104"/>
        <v>0</v>
      </c>
      <c r="Q327" s="191">
        <f t="shared" si="105"/>
        <v>0</v>
      </c>
      <c r="R327" s="191">
        <f t="shared" si="106"/>
        <v>0</v>
      </c>
      <c r="S327" s="192"/>
      <c r="Z327" s="193"/>
      <c r="AA327" s="191" t="str">
        <f t="shared" si="98"/>
        <v/>
      </c>
      <c r="AB327" s="191" t="str">
        <f t="shared" si="107"/>
        <v/>
      </c>
      <c r="AC327" s="191" t="str" cm="1">
        <f t="array" ref="AC327">IF(F327&lt;&gt;"", IF(E327&gt;F327, "| Velden '"&amp;$AC$4&amp;ROW()&amp;"' en '"&amp;$AD$4&amp;ROW()&amp;"': De datum uit dienst mag niet voor de datum in dienst vallen.", ""), IF(E327&gt;Datum_werkingsjaar_einde, "| Veld '"&amp;$AC$4&amp;ROW()&amp;"': De datum in dienst mag niet na 31/12/"&amp;Datum_werkingsjaar&amp;" vallen.  ", ""))</f>
        <v/>
      </c>
      <c r="AD327" s="191" t="str" cm="1">
        <f t="array" ref="AD327">IF(E327&gt;F327, IF(F327&lt;&gt;"", "  ", ""), IF(F327&lt;&gt;"", IF(F327&lt;Datum_werkingsjaar_begin, "| Veld '"&amp;$AD$4&amp;ROW()&amp;"': De datum uit dienst mag niet vóór 1/01/"&amp;Datum_werkingsjaar&amp;" vallen.  ", ""), ""))</f>
        <v/>
      </c>
      <c r="AE327" s="191" t="str">
        <f t="shared" si="108"/>
        <v/>
      </c>
      <c r="AF327" s="191" t="str">
        <f t="shared" si="109"/>
        <v/>
      </c>
      <c r="AG327" s="191" t="str">
        <f t="shared" si="110"/>
        <v/>
      </c>
      <c r="AH327" s="194" t="str">
        <f t="shared" si="111"/>
        <v/>
      </c>
      <c r="AI327" s="191" t="str">
        <f>IF(K327&lt;&gt;1, IF(SUM(K327:$K$504)&lt;&gt;0, "| Laat geen witruimte tussen ingevulde rijen.", ""), "")</f>
        <v/>
      </c>
      <c r="AJ327" s="194" t="str">
        <f t="shared" si="112"/>
        <v/>
      </c>
      <c r="AL327" s="76" t="str">
        <f t="shared" si="113"/>
        <v/>
      </c>
    </row>
    <row r="328" spans="1:38" s="191" customFormat="1" ht="14.65" customHeight="1" x14ac:dyDescent="0.25">
      <c r="A328" s="149" t="str">
        <f t="shared" si="96"/>
        <v/>
      </c>
      <c r="B328" s="188" t="str">
        <f t="shared" si="97"/>
        <v/>
      </c>
      <c r="C328" s="214"/>
      <c r="D328" s="201"/>
      <c r="E328" s="200"/>
      <c r="F328" s="200"/>
      <c r="G328" s="201"/>
      <c r="H328" s="201"/>
      <c r="I328" s="189"/>
      <c r="J328" s="190" t="s">
        <v>84</v>
      </c>
      <c r="K328" s="191">
        <f t="shared" si="99"/>
        <v>0</v>
      </c>
      <c r="L328" s="192">
        <f t="shared" si="100"/>
        <v>0</v>
      </c>
      <c r="M328" s="191">
        <f t="shared" si="101"/>
        <v>0</v>
      </c>
      <c r="N328" s="191">
        <f t="shared" si="102"/>
        <v>0</v>
      </c>
      <c r="O328" s="191">
        <f t="shared" si="103"/>
        <v>0</v>
      </c>
      <c r="P328" s="191">
        <f t="shared" si="104"/>
        <v>0</v>
      </c>
      <c r="Q328" s="191">
        <f t="shared" si="105"/>
        <v>0</v>
      </c>
      <c r="R328" s="191">
        <f t="shared" si="106"/>
        <v>0</v>
      </c>
      <c r="S328" s="192"/>
      <c r="Z328" s="193"/>
      <c r="AA328" s="191" t="str">
        <f t="shared" si="98"/>
        <v/>
      </c>
      <c r="AB328" s="191" t="str">
        <f t="shared" si="107"/>
        <v/>
      </c>
      <c r="AC328" s="191" t="str" cm="1">
        <f t="array" ref="AC328">IF(F328&lt;&gt;"", IF(E328&gt;F328, "| Velden '"&amp;$AC$4&amp;ROW()&amp;"' en '"&amp;$AD$4&amp;ROW()&amp;"': De datum uit dienst mag niet voor de datum in dienst vallen.", ""), IF(E328&gt;Datum_werkingsjaar_einde, "| Veld '"&amp;$AC$4&amp;ROW()&amp;"': De datum in dienst mag niet na 31/12/"&amp;Datum_werkingsjaar&amp;" vallen.  ", ""))</f>
        <v/>
      </c>
      <c r="AD328" s="191" t="str" cm="1">
        <f t="array" ref="AD328">IF(E328&gt;F328, IF(F328&lt;&gt;"", "  ", ""), IF(F328&lt;&gt;"", IF(F328&lt;Datum_werkingsjaar_begin, "| Veld '"&amp;$AD$4&amp;ROW()&amp;"': De datum uit dienst mag niet vóór 1/01/"&amp;Datum_werkingsjaar&amp;" vallen.  ", ""), ""))</f>
        <v/>
      </c>
      <c r="AE328" s="191" t="str">
        <f t="shared" si="108"/>
        <v/>
      </c>
      <c r="AF328" s="191" t="str">
        <f t="shared" si="109"/>
        <v/>
      </c>
      <c r="AG328" s="191" t="str">
        <f t="shared" si="110"/>
        <v/>
      </c>
      <c r="AH328" s="194" t="str">
        <f t="shared" si="111"/>
        <v/>
      </c>
      <c r="AI328" s="191" t="str">
        <f>IF(K328&lt;&gt;1, IF(SUM(K328:$K$504)&lt;&gt;0, "| Laat geen witruimte tussen ingevulde rijen.", ""), "")</f>
        <v/>
      </c>
      <c r="AJ328" s="194" t="str">
        <f t="shared" si="112"/>
        <v/>
      </c>
      <c r="AL328" s="76" t="str">
        <f t="shared" si="113"/>
        <v/>
      </c>
    </row>
    <row r="329" spans="1:38" s="191" customFormat="1" ht="14.65" customHeight="1" x14ac:dyDescent="0.25">
      <c r="A329" s="149" t="str">
        <f t="shared" si="96"/>
        <v/>
      </c>
      <c r="B329" s="188" t="str">
        <f t="shared" si="97"/>
        <v/>
      </c>
      <c r="C329" s="214"/>
      <c r="D329" s="201"/>
      <c r="E329" s="200"/>
      <c r="F329" s="200"/>
      <c r="G329" s="201"/>
      <c r="H329" s="201"/>
      <c r="I329" s="189"/>
      <c r="J329" s="190" t="s">
        <v>84</v>
      </c>
      <c r="K329" s="191">
        <f t="shared" si="99"/>
        <v>0</v>
      </c>
      <c r="L329" s="192">
        <f t="shared" si="100"/>
        <v>0</v>
      </c>
      <c r="M329" s="191">
        <f t="shared" si="101"/>
        <v>0</v>
      </c>
      <c r="N329" s="191">
        <f t="shared" si="102"/>
        <v>0</v>
      </c>
      <c r="O329" s="191">
        <f t="shared" si="103"/>
        <v>0</v>
      </c>
      <c r="P329" s="191">
        <f t="shared" si="104"/>
        <v>0</v>
      </c>
      <c r="Q329" s="191">
        <f t="shared" si="105"/>
        <v>0</v>
      </c>
      <c r="R329" s="191">
        <f t="shared" si="106"/>
        <v>0</v>
      </c>
      <c r="S329" s="192"/>
      <c r="Z329" s="193"/>
      <c r="AA329" s="191" t="str">
        <f t="shared" si="98"/>
        <v/>
      </c>
      <c r="AB329" s="191" t="str">
        <f t="shared" si="107"/>
        <v/>
      </c>
      <c r="AC329" s="191" t="str" cm="1">
        <f t="array" ref="AC329">IF(F329&lt;&gt;"", IF(E329&gt;F329, "| Velden '"&amp;$AC$4&amp;ROW()&amp;"' en '"&amp;$AD$4&amp;ROW()&amp;"': De datum uit dienst mag niet voor de datum in dienst vallen.", ""), IF(E329&gt;Datum_werkingsjaar_einde, "| Veld '"&amp;$AC$4&amp;ROW()&amp;"': De datum in dienst mag niet na 31/12/"&amp;Datum_werkingsjaar&amp;" vallen.  ", ""))</f>
        <v/>
      </c>
      <c r="AD329" s="191" t="str" cm="1">
        <f t="array" ref="AD329">IF(E329&gt;F329, IF(F329&lt;&gt;"", "  ", ""), IF(F329&lt;&gt;"", IF(F329&lt;Datum_werkingsjaar_begin, "| Veld '"&amp;$AD$4&amp;ROW()&amp;"': De datum uit dienst mag niet vóór 1/01/"&amp;Datum_werkingsjaar&amp;" vallen.  ", ""), ""))</f>
        <v/>
      </c>
      <c r="AE329" s="191" t="str">
        <f t="shared" si="108"/>
        <v/>
      </c>
      <c r="AF329" s="191" t="str">
        <f t="shared" si="109"/>
        <v/>
      </c>
      <c r="AG329" s="191" t="str">
        <f t="shared" si="110"/>
        <v/>
      </c>
      <c r="AH329" s="194" t="str">
        <f t="shared" si="111"/>
        <v/>
      </c>
      <c r="AI329" s="191" t="str">
        <f>IF(K329&lt;&gt;1, IF(SUM(K329:$K$504)&lt;&gt;0, "| Laat geen witruimte tussen ingevulde rijen.", ""), "")</f>
        <v/>
      </c>
      <c r="AJ329" s="194" t="str">
        <f t="shared" si="112"/>
        <v/>
      </c>
      <c r="AL329" s="76" t="str">
        <f t="shared" si="113"/>
        <v/>
      </c>
    </row>
    <row r="330" spans="1:38" s="191" customFormat="1" ht="14.65" customHeight="1" x14ac:dyDescent="0.25">
      <c r="A330" s="149" t="str">
        <f t="shared" si="96"/>
        <v/>
      </c>
      <c r="B330" s="188" t="str">
        <f t="shared" si="97"/>
        <v/>
      </c>
      <c r="C330" s="214"/>
      <c r="D330" s="201"/>
      <c r="E330" s="200"/>
      <c r="F330" s="200"/>
      <c r="G330" s="201"/>
      <c r="H330" s="201"/>
      <c r="I330" s="189"/>
      <c r="J330" s="190" t="s">
        <v>84</v>
      </c>
      <c r="K330" s="191">
        <f t="shared" si="99"/>
        <v>0</v>
      </c>
      <c r="L330" s="192">
        <f t="shared" si="100"/>
        <v>0</v>
      </c>
      <c r="M330" s="191">
        <f t="shared" si="101"/>
        <v>0</v>
      </c>
      <c r="N330" s="191">
        <f t="shared" si="102"/>
        <v>0</v>
      </c>
      <c r="O330" s="191">
        <f t="shared" si="103"/>
        <v>0</v>
      </c>
      <c r="P330" s="191">
        <f t="shared" si="104"/>
        <v>0</v>
      </c>
      <c r="Q330" s="191">
        <f t="shared" si="105"/>
        <v>0</v>
      </c>
      <c r="R330" s="191">
        <f t="shared" si="106"/>
        <v>0</v>
      </c>
      <c r="S330" s="192"/>
      <c r="Z330" s="193"/>
      <c r="AA330" s="191" t="str">
        <f t="shared" si="98"/>
        <v/>
      </c>
      <c r="AB330" s="191" t="str">
        <f t="shared" si="107"/>
        <v/>
      </c>
      <c r="AC330" s="191" t="str" cm="1">
        <f t="array" ref="AC330">IF(F330&lt;&gt;"", IF(E330&gt;F330, "| Velden '"&amp;$AC$4&amp;ROW()&amp;"' en '"&amp;$AD$4&amp;ROW()&amp;"': De datum uit dienst mag niet voor de datum in dienst vallen.", ""), IF(E330&gt;Datum_werkingsjaar_einde, "| Veld '"&amp;$AC$4&amp;ROW()&amp;"': De datum in dienst mag niet na 31/12/"&amp;Datum_werkingsjaar&amp;" vallen.  ", ""))</f>
        <v/>
      </c>
      <c r="AD330" s="191" t="str" cm="1">
        <f t="array" ref="AD330">IF(E330&gt;F330, IF(F330&lt;&gt;"", "  ", ""), IF(F330&lt;&gt;"", IF(F330&lt;Datum_werkingsjaar_begin, "| Veld '"&amp;$AD$4&amp;ROW()&amp;"': De datum uit dienst mag niet vóór 1/01/"&amp;Datum_werkingsjaar&amp;" vallen.  ", ""), ""))</f>
        <v/>
      </c>
      <c r="AE330" s="191" t="str">
        <f t="shared" si="108"/>
        <v/>
      </c>
      <c r="AF330" s="191" t="str">
        <f t="shared" si="109"/>
        <v/>
      </c>
      <c r="AG330" s="191" t="str">
        <f t="shared" si="110"/>
        <v/>
      </c>
      <c r="AH330" s="194" t="str">
        <f t="shared" si="111"/>
        <v/>
      </c>
      <c r="AI330" s="191" t="str">
        <f>IF(K330&lt;&gt;1, IF(SUM(K330:$K$504)&lt;&gt;0, "| Laat geen witruimte tussen ingevulde rijen.", ""), "")</f>
        <v/>
      </c>
      <c r="AJ330" s="194" t="str">
        <f t="shared" si="112"/>
        <v/>
      </c>
      <c r="AL330" s="76" t="str">
        <f t="shared" si="113"/>
        <v/>
      </c>
    </row>
    <row r="331" spans="1:38" s="191" customFormat="1" ht="14.65" customHeight="1" x14ac:dyDescent="0.25">
      <c r="A331" s="149" t="str">
        <f t="shared" si="96"/>
        <v/>
      </c>
      <c r="B331" s="188" t="str">
        <f t="shared" si="97"/>
        <v/>
      </c>
      <c r="C331" s="214"/>
      <c r="D331" s="201"/>
      <c r="E331" s="200"/>
      <c r="F331" s="200"/>
      <c r="G331" s="201"/>
      <c r="H331" s="201"/>
      <c r="I331" s="189"/>
      <c r="J331" s="190" t="s">
        <v>84</v>
      </c>
      <c r="K331" s="191">
        <f t="shared" si="99"/>
        <v>0</v>
      </c>
      <c r="L331" s="192">
        <f t="shared" si="100"/>
        <v>0</v>
      </c>
      <c r="M331" s="191">
        <f t="shared" si="101"/>
        <v>0</v>
      </c>
      <c r="N331" s="191">
        <f t="shared" si="102"/>
        <v>0</v>
      </c>
      <c r="O331" s="191">
        <f t="shared" si="103"/>
        <v>0</v>
      </c>
      <c r="P331" s="191">
        <f t="shared" si="104"/>
        <v>0</v>
      </c>
      <c r="Q331" s="191">
        <f t="shared" si="105"/>
        <v>0</v>
      </c>
      <c r="R331" s="191">
        <f t="shared" si="106"/>
        <v>0</v>
      </c>
      <c r="S331" s="192"/>
      <c r="Z331" s="193"/>
      <c r="AA331" s="191" t="str">
        <f t="shared" si="98"/>
        <v/>
      </c>
      <c r="AB331" s="191" t="str">
        <f t="shared" si="107"/>
        <v/>
      </c>
      <c r="AC331" s="191" t="str" cm="1">
        <f t="array" ref="AC331">IF(F331&lt;&gt;"", IF(E331&gt;F331, "| Velden '"&amp;$AC$4&amp;ROW()&amp;"' en '"&amp;$AD$4&amp;ROW()&amp;"': De datum uit dienst mag niet voor de datum in dienst vallen.", ""), IF(E331&gt;Datum_werkingsjaar_einde, "| Veld '"&amp;$AC$4&amp;ROW()&amp;"': De datum in dienst mag niet na 31/12/"&amp;Datum_werkingsjaar&amp;" vallen.  ", ""))</f>
        <v/>
      </c>
      <c r="AD331" s="191" t="str" cm="1">
        <f t="array" ref="AD331">IF(E331&gt;F331, IF(F331&lt;&gt;"", "  ", ""), IF(F331&lt;&gt;"", IF(F331&lt;Datum_werkingsjaar_begin, "| Veld '"&amp;$AD$4&amp;ROW()&amp;"': De datum uit dienst mag niet vóór 1/01/"&amp;Datum_werkingsjaar&amp;" vallen.  ", ""), ""))</f>
        <v/>
      </c>
      <c r="AE331" s="191" t="str">
        <f t="shared" si="108"/>
        <v/>
      </c>
      <c r="AF331" s="191" t="str">
        <f t="shared" si="109"/>
        <v/>
      </c>
      <c r="AG331" s="191" t="str">
        <f t="shared" si="110"/>
        <v/>
      </c>
      <c r="AH331" s="194" t="str">
        <f t="shared" si="111"/>
        <v/>
      </c>
      <c r="AI331" s="191" t="str">
        <f>IF(K331&lt;&gt;1, IF(SUM(K331:$K$504)&lt;&gt;0, "| Laat geen witruimte tussen ingevulde rijen.", ""), "")</f>
        <v/>
      </c>
      <c r="AJ331" s="194" t="str">
        <f t="shared" si="112"/>
        <v/>
      </c>
      <c r="AL331" s="76" t="str">
        <f t="shared" si="113"/>
        <v/>
      </c>
    </row>
    <row r="332" spans="1:38" s="191" customFormat="1" ht="14.65" customHeight="1" x14ac:dyDescent="0.25">
      <c r="A332" s="149" t="str">
        <f t="shared" si="96"/>
        <v/>
      </c>
      <c r="B332" s="188" t="str">
        <f t="shared" si="97"/>
        <v/>
      </c>
      <c r="C332" s="214"/>
      <c r="D332" s="201"/>
      <c r="E332" s="200"/>
      <c r="F332" s="200"/>
      <c r="G332" s="201"/>
      <c r="H332" s="201"/>
      <c r="I332" s="189"/>
      <c r="J332" s="190" t="s">
        <v>84</v>
      </c>
      <c r="K332" s="191">
        <f t="shared" si="99"/>
        <v>0</v>
      </c>
      <c r="L332" s="192">
        <f t="shared" si="100"/>
        <v>0</v>
      </c>
      <c r="M332" s="191">
        <f t="shared" si="101"/>
        <v>0</v>
      </c>
      <c r="N332" s="191">
        <f t="shared" si="102"/>
        <v>0</v>
      </c>
      <c r="O332" s="191">
        <f t="shared" si="103"/>
        <v>0</v>
      </c>
      <c r="P332" s="191">
        <f t="shared" si="104"/>
        <v>0</v>
      </c>
      <c r="Q332" s="191">
        <f t="shared" si="105"/>
        <v>0</v>
      </c>
      <c r="R332" s="191">
        <f t="shared" si="106"/>
        <v>0</v>
      </c>
      <c r="S332" s="192"/>
      <c r="Z332" s="193"/>
      <c r="AA332" s="191" t="str">
        <f t="shared" si="98"/>
        <v/>
      </c>
      <c r="AB332" s="191" t="str">
        <f t="shared" si="107"/>
        <v/>
      </c>
      <c r="AC332" s="191" t="str" cm="1">
        <f t="array" ref="AC332">IF(F332&lt;&gt;"", IF(E332&gt;F332, "| Velden '"&amp;$AC$4&amp;ROW()&amp;"' en '"&amp;$AD$4&amp;ROW()&amp;"': De datum uit dienst mag niet voor de datum in dienst vallen.", ""), IF(E332&gt;Datum_werkingsjaar_einde, "| Veld '"&amp;$AC$4&amp;ROW()&amp;"': De datum in dienst mag niet na 31/12/"&amp;Datum_werkingsjaar&amp;" vallen.  ", ""))</f>
        <v/>
      </c>
      <c r="AD332" s="191" t="str" cm="1">
        <f t="array" ref="AD332">IF(E332&gt;F332, IF(F332&lt;&gt;"", "  ", ""), IF(F332&lt;&gt;"", IF(F332&lt;Datum_werkingsjaar_begin, "| Veld '"&amp;$AD$4&amp;ROW()&amp;"': De datum uit dienst mag niet vóór 1/01/"&amp;Datum_werkingsjaar&amp;" vallen.  ", ""), ""))</f>
        <v/>
      </c>
      <c r="AE332" s="191" t="str">
        <f t="shared" si="108"/>
        <v/>
      </c>
      <c r="AF332" s="191" t="str">
        <f t="shared" si="109"/>
        <v/>
      </c>
      <c r="AG332" s="191" t="str">
        <f t="shared" si="110"/>
        <v/>
      </c>
      <c r="AH332" s="194" t="str">
        <f t="shared" si="111"/>
        <v/>
      </c>
      <c r="AI332" s="191" t="str">
        <f>IF(K332&lt;&gt;1, IF(SUM(K332:$K$504)&lt;&gt;0, "| Laat geen witruimte tussen ingevulde rijen.", ""), "")</f>
        <v/>
      </c>
      <c r="AJ332" s="194" t="str">
        <f t="shared" si="112"/>
        <v/>
      </c>
      <c r="AL332" s="76" t="str">
        <f t="shared" si="113"/>
        <v/>
      </c>
    </row>
    <row r="333" spans="1:38" s="191" customFormat="1" ht="14.65" customHeight="1" x14ac:dyDescent="0.25">
      <c r="A333" s="149" t="str">
        <f t="shared" si="96"/>
        <v/>
      </c>
      <c r="B333" s="188" t="str">
        <f t="shared" si="97"/>
        <v/>
      </c>
      <c r="C333" s="214"/>
      <c r="D333" s="201"/>
      <c r="E333" s="200"/>
      <c r="F333" s="200"/>
      <c r="G333" s="201"/>
      <c r="H333" s="201"/>
      <c r="I333" s="189"/>
      <c r="J333" s="190" t="s">
        <v>84</v>
      </c>
      <c r="K333" s="191">
        <f t="shared" si="99"/>
        <v>0</v>
      </c>
      <c r="L333" s="192">
        <f t="shared" si="100"/>
        <v>0</v>
      </c>
      <c r="M333" s="191">
        <f t="shared" si="101"/>
        <v>0</v>
      </c>
      <c r="N333" s="191">
        <f t="shared" si="102"/>
        <v>0</v>
      </c>
      <c r="O333" s="191">
        <f t="shared" si="103"/>
        <v>0</v>
      </c>
      <c r="P333" s="191">
        <f t="shared" si="104"/>
        <v>0</v>
      </c>
      <c r="Q333" s="191">
        <f t="shared" si="105"/>
        <v>0</v>
      </c>
      <c r="R333" s="191">
        <f t="shared" si="106"/>
        <v>0</v>
      </c>
      <c r="S333" s="192"/>
      <c r="Z333" s="193"/>
      <c r="AA333" s="191" t="str">
        <f t="shared" si="98"/>
        <v/>
      </c>
      <c r="AB333" s="191" t="str">
        <f t="shared" si="107"/>
        <v/>
      </c>
      <c r="AC333" s="191" t="str" cm="1">
        <f t="array" ref="AC333">IF(F333&lt;&gt;"", IF(E333&gt;F333, "| Velden '"&amp;$AC$4&amp;ROW()&amp;"' en '"&amp;$AD$4&amp;ROW()&amp;"': De datum uit dienst mag niet voor de datum in dienst vallen.", ""), IF(E333&gt;Datum_werkingsjaar_einde, "| Veld '"&amp;$AC$4&amp;ROW()&amp;"': De datum in dienst mag niet na 31/12/"&amp;Datum_werkingsjaar&amp;" vallen.  ", ""))</f>
        <v/>
      </c>
      <c r="AD333" s="191" t="str" cm="1">
        <f t="array" ref="AD333">IF(E333&gt;F333, IF(F333&lt;&gt;"", "  ", ""), IF(F333&lt;&gt;"", IF(F333&lt;Datum_werkingsjaar_begin, "| Veld '"&amp;$AD$4&amp;ROW()&amp;"': De datum uit dienst mag niet vóór 1/01/"&amp;Datum_werkingsjaar&amp;" vallen.  ", ""), ""))</f>
        <v/>
      </c>
      <c r="AE333" s="191" t="str">
        <f t="shared" si="108"/>
        <v/>
      </c>
      <c r="AF333" s="191" t="str">
        <f t="shared" si="109"/>
        <v/>
      </c>
      <c r="AG333" s="191" t="str">
        <f t="shared" si="110"/>
        <v/>
      </c>
      <c r="AH333" s="194" t="str">
        <f t="shared" si="111"/>
        <v/>
      </c>
      <c r="AI333" s="191" t="str">
        <f>IF(K333&lt;&gt;1, IF(SUM(K333:$K$504)&lt;&gt;0, "| Laat geen witruimte tussen ingevulde rijen.", ""), "")</f>
        <v/>
      </c>
      <c r="AJ333" s="194" t="str">
        <f t="shared" si="112"/>
        <v/>
      </c>
      <c r="AL333" s="76" t="str">
        <f t="shared" si="113"/>
        <v/>
      </c>
    </row>
    <row r="334" spans="1:38" s="191" customFormat="1" ht="14.65" customHeight="1" x14ac:dyDescent="0.25">
      <c r="A334" s="149" t="str">
        <f t="shared" si="96"/>
        <v/>
      </c>
      <c r="B334" s="188" t="str">
        <f t="shared" si="97"/>
        <v/>
      </c>
      <c r="C334" s="214"/>
      <c r="D334" s="201"/>
      <c r="E334" s="200"/>
      <c r="F334" s="200"/>
      <c r="G334" s="201"/>
      <c r="H334" s="201"/>
      <c r="I334" s="189"/>
      <c r="J334" s="190" t="s">
        <v>84</v>
      </c>
      <c r="K334" s="191">
        <f t="shared" si="99"/>
        <v>0</v>
      </c>
      <c r="L334" s="192">
        <f t="shared" si="100"/>
        <v>0</v>
      </c>
      <c r="M334" s="191">
        <f t="shared" si="101"/>
        <v>0</v>
      </c>
      <c r="N334" s="191">
        <f t="shared" si="102"/>
        <v>0</v>
      </c>
      <c r="O334" s="191">
        <f t="shared" si="103"/>
        <v>0</v>
      </c>
      <c r="P334" s="191">
        <f t="shared" si="104"/>
        <v>0</v>
      </c>
      <c r="Q334" s="191">
        <f t="shared" si="105"/>
        <v>0</v>
      </c>
      <c r="R334" s="191">
        <f t="shared" si="106"/>
        <v>0</v>
      </c>
      <c r="S334" s="192"/>
      <c r="Z334" s="193"/>
      <c r="AA334" s="191" t="str">
        <f t="shared" si="98"/>
        <v/>
      </c>
      <c r="AB334" s="191" t="str">
        <f t="shared" si="107"/>
        <v/>
      </c>
      <c r="AC334" s="191" t="str" cm="1">
        <f t="array" ref="AC334">IF(F334&lt;&gt;"", IF(E334&gt;F334, "| Velden '"&amp;$AC$4&amp;ROW()&amp;"' en '"&amp;$AD$4&amp;ROW()&amp;"': De datum uit dienst mag niet voor de datum in dienst vallen.", ""), IF(E334&gt;Datum_werkingsjaar_einde, "| Veld '"&amp;$AC$4&amp;ROW()&amp;"': De datum in dienst mag niet na 31/12/"&amp;Datum_werkingsjaar&amp;" vallen.  ", ""))</f>
        <v/>
      </c>
      <c r="AD334" s="191" t="str" cm="1">
        <f t="array" ref="AD334">IF(E334&gt;F334, IF(F334&lt;&gt;"", "  ", ""), IF(F334&lt;&gt;"", IF(F334&lt;Datum_werkingsjaar_begin, "| Veld '"&amp;$AD$4&amp;ROW()&amp;"': De datum uit dienst mag niet vóór 1/01/"&amp;Datum_werkingsjaar&amp;" vallen.  ", ""), ""))</f>
        <v/>
      </c>
      <c r="AE334" s="191" t="str">
        <f t="shared" si="108"/>
        <v/>
      </c>
      <c r="AF334" s="191" t="str">
        <f t="shared" si="109"/>
        <v/>
      </c>
      <c r="AG334" s="191" t="str">
        <f t="shared" si="110"/>
        <v/>
      </c>
      <c r="AH334" s="194" t="str">
        <f t="shared" si="111"/>
        <v/>
      </c>
      <c r="AI334" s="191" t="str">
        <f>IF(K334&lt;&gt;1, IF(SUM(K334:$K$504)&lt;&gt;0, "| Laat geen witruimte tussen ingevulde rijen.", ""), "")</f>
        <v/>
      </c>
      <c r="AJ334" s="194" t="str">
        <f t="shared" si="112"/>
        <v/>
      </c>
      <c r="AL334" s="76" t="str">
        <f t="shared" si="113"/>
        <v/>
      </c>
    </row>
    <row r="335" spans="1:38" s="191" customFormat="1" ht="14.65" customHeight="1" x14ac:dyDescent="0.25">
      <c r="A335" s="149" t="str">
        <f t="shared" si="96"/>
        <v/>
      </c>
      <c r="B335" s="188" t="str">
        <f t="shared" si="97"/>
        <v/>
      </c>
      <c r="C335" s="214"/>
      <c r="D335" s="201"/>
      <c r="E335" s="200"/>
      <c r="F335" s="200"/>
      <c r="G335" s="201"/>
      <c r="H335" s="201"/>
      <c r="I335" s="189"/>
      <c r="J335" s="190" t="s">
        <v>84</v>
      </c>
      <c r="K335" s="191">
        <f t="shared" si="99"/>
        <v>0</v>
      </c>
      <c r="L335" s="192">
        <f t="shared" si="100"/>
        <v>0</v>
      </c>
      <c r="M335" s="191">
        <f t="shared" si="101"/>
        <v>0</v>
      </c>
      <c r="N335" s="191">
        <f t="shared" si="102"/>
        <v>0</v>
      </c>
      <c r="O335" s="191">
        <f t="shared" si="103"/>
        <v>0</v>
      </c>
      <c r="P335" s="191">
        <f t="shared" si="104"/>
        <v>0</v>
      </c>
      <c r="Q335" s="191">
        <f t="shared" si="105"/>
        <v>0</v>
      </c>
      <c r="R335" s="191">
        <f t="shared" si="106"/>
        <v>0</v>
      </c>
      <c r="S335" s="192"/>
      <c r="Z335" s="193"/>
      <c r="AA335" s="191" t="str">
        <f t="shared" si="98"/>
        <v/>
      </c>
      <c r="AB335" s="191" t="str">
        <f t="shared" si="107"/>
        <v/>
      </c>
      <c r="AC335" s="191" t="str" cm="1">
        <f t="array" ref="AC335">IF(F335&lt;&gt;"", IF(E335&gt;F335, "| Velden '"&amp;$AC$4&amp;ROW()&amp;"' en '"&amp;$AD$4&amp;ROW()&amp;"': De datum uit dienst mag niet voor de datum in dienst vallen.", ""), IF(E335&gt;Datum_werkingsjaar_einde, "| Veld '"&amp;$AC$4&amp;ROW()&amp;"': De datum in dienst mag niet na 31/12/"&amp;Datum_werkingsjaar&amp;" vallen.  ", ""))</f>
        <v/>
      </c>
      <c r="AD335" s="191" t="str" cm="1">
        <f t="array" ref="AD335">IF(E335&gt;F335, IF(F335&lt;&gt;"", "  ", ""), IF(F335&lt;&gt;"", IF(F335&lt;Datum_werkingsjaar_begin, "| Veld '"&amp;$AD$4&amp;ROW()&amp;"': De datum uit dienst mag niet vóór 1/01/"&amp;Datum_werkingsjaar&amp;" vallen.  ", ""), ""))</f>
        <v/>
      </c>
      <c r="AE335" s="191" t="str">
        <f t="shared" si="108"/>
        <v/>
      </c>
      <c r="AF335" s="191" t="str">
        <f t="shared" si="109"/>
        <v/>
      </c>
      <c r="AG335" s="191" t="str">
        <f t="shared" si="110"/>
        <v/>
      </c>
      <c r="AH335" s="194" t="str">
        <f t="shared" si="111"/>
        <v/>
      </c>
      <c r="AI335" s="191" t="str">
        <f>IF(K335&lt;&gt;1, IF(SUM(K335:$K$504)&lt;&gt;0, "| Laat geen witruimte tussen ingevulde rijen.", ""), "")</f>
        <v/>
      </c>
      <c r="AJ335" s="194" t="str">
        <f t="shared" si="112"/>
        <v/>
      </c>
      <c r="AL335" s="76" t="str">
        <f t="shared" si="113"/>
        <v/>
      </c>
    </row>
    <row r="336" spans="1:38" s="191" customFormat="1" ht="14.65" customHeight="1" x14ac:dyDescent="0.25">
      <c r="A336" s="149" t="str">
        <f t="shared" si="96"/>
        <v/>
      </c>
      <c r="B336" s="188" t="str">
        <f t="shared" si="97"/>
        <v/>
      </c>
      <c r="C336" s="214"/>
      <c r="D336" s="201"/>
      <c r="E336" s="200"/>
      <c r="F336" s="200"/>
      <c r="G336" s="201"/>
      <c r="H336" s="201"/>
      <c r="I336" s="189"/>
      <c r="J336" s="190" t="s">
        <v>84</v>
      </c>
      <c r="K336" s="191">
        <f t="shared" si="99"/>
        <v>0</v>
      </c>
      <c r="L336" s="192">
        <f t="shared" si="100"/>
        <v>0</v>
      </c>
      <c r="M336" s="191">
        <f t="shared" si="101"/>
        <v>0</v>
      </c>
      <c r="N336" s="191">
        <f t="shared" si="102"/>
        <v>0</v>
      </c>
      <c r="O336" s="191">
        <f t="shared" si="103"/>
        <v>0</v>
      </c>
      <c r="P336" s="191">
        <f t="shared" si="104"/>
        <v>0</v>
      </c>
      <c r="Q336" s="191">
        <f t="shared" si="105"/>
        <v>0</v>
      </c>
      <c r="R336" s="191">
        <f t="shared" si="106"/>
        <v>0</v>
      </c>
      <c r="S336" s="192"/>
      <c r="Z336" s="193"/>
      <c r="AA336" s="191" t="str">
        <f t="shared" si="98"/>
        <v/>
      </c>
      <c r="AB336" s="191" t="str">
        <f t="shared" si="107"/>
        <v/>
      </c>
      <c r="AC336" s="191" t="str" cm="1">
        <f t="array" ref="AC336">IF(F336&lt;&gt;"", IF(E336&gt;F336, "| Velden '"&amp;$AC$4&amp;ROW()&amp;"' en '"&amp;$AD$4&amp;ROW()&amp;"': De datum uit dienst mag niet voor de datum in dienst vallen.", ""), IF(E336&gt;Datum_werkingsjaar_einde, "| Veld '"&amp;$AC$4&amp;ROW()&amp;"': De datum in dienst mag niet na 31/12/"&amp;Datum_werkingsjaar&amp;" vallen.  ", ""))</f>
        <v/>
      </c>
      <c r="AD336" s="191" t="str" cm="1">
        <f t="array" ref="AD336">IF(E336&gt;F336, IF(F336&lt;&gt;"", "  ", ""), IF(F336&lt;&gt;"", IF(F336&lt;Datum_werkingsjaar_begin, "| Veld '"&amp;$AD$4&amp;ROW()&amp;"': De datum uit dienst mag niet vóór 1/01/"&amp;Datum_werkingsjaar&amp;" vallen.  ", ""), ""))</f>
        <v/>
      </c>
      <c r="AE336" s="191" t="str">
        <f t="shared" si="108"/>
        <v/>
      </c>
      <c r="AF336" s="191" t="str">
        <f t="shared" si="109"/>
        <v/>
      </c>
      <c r="AG336" s="191" t="str">
        <f t="shared" si="110"/>
        <v/>
      </c>
      <c r="AH336" s="194" t="str">
        <f t="shared" si="111"/>
        <v/>
      </c>
      <c r="AI336" s="191" t="str">
        <f>IF(K336&lt;&gt;1, IF(SUM(K336:$K$504)&lt;&gt;0, "| Laat geen witruimte tussen ingevulde rijen.", ""), "")</f>
        <v/>
      </c>
      <c r="AJ336" s="194" t="str">
        <f t="shared" si="112"/>
        <v/>
      </c>
      <c r="AL336" s="76" t="str">
        <f t="shared" si="113"/>
        <v/>
      </c>
    </row>
    <row r="337" spans="1:38" s="191" customFormat="1" ht="14.65" customHeight="1" x14ac:dyDescent="0.25">
      <c r="A337" s="149" t="str">
        <f t="shared" si="96"/>
        <v/>
      </c>
      <c r="B337" s="188" t="str">
        <f t="shared" si="97"/>
        <v/>
      </c>
      <c r="C337" s="214"/>
      <c r="D337" s="201"/>
      <c r="E337" s="200"/>
      <c r="F337" s="200"/>
      <c r="G337" s="201"/>
      <c r="H337" s="201"/>
      <c r="I337" s="189"/>
      <c r="J337" s="190" t="s">
        <v>84</v>
      </c>
      <c r="K337" s="191">
        <f t="shared" si="99"/>
        <v>0</v>
      </c>
      <c r="L337" s="192">
        <f t="shared" si="100"/>
        <v>0</v>
      </c>
      <c r="M337" s="191">
        <f t="shared" si="101"/>
        <v>0</v>
      </c>
      <c r="N337" s="191">
        <f t="shared" si="102"/>
        <v>0</v>
      </c>
      <c r="O337" s="191">
        <f t="shared" si="103"/>
        <v>0</v>
      </c>
      <c r="P337" s="191">
        <f t="shared" si="104"/>
        <v>0</v>
      </c>
      <c r="Q337" s="191">
        <f t="shared" si="105"/>
        <v>0</v>
      </c>
      <c r="R337" s="191">
        <f t="shared" si="106"/>
        <v>0</v>
      </c>
      <c r="S337" s="192"/>
      <c r="Z337" s="193"/>
      <c r="AA337" s="191" t="str">
        <f t="shared" si="98"/>
        <v/>
      </c>
      <c r="AB337" s="191" t="str">
        <f t="shared" si="107"/>
        <v/>
      </c>
      <c r="AC337" s="191" t="str" cm="1">
        <f t="array" ref="AC337">IF(F337&lt;&gt;"", IF(E337&gt;F337, "| Velden '"&amp;$AC$4&amp;ROW()&amp;"' en '"&amp;$AD$4&amp;ROW()&amp;"': De datum uit dienst mag niet voor de datum in dienst vallen.", ""), IF(E337&gt;Datum_werkingsjaar_einde, "| Veld '"&amp;$AC$4&amp;ROW()&amp;"': De datum in dienst mag niet na 31/12/"&amp;Datum_werkingsjaar&amp;" vallen.  ", ""))</f>
        <v/>
      </c>
      <c r="AD337" s="191" t="str" cm="1">
        <f t="array" ref="AD337">IF(E337&gt;F337, IF(F337&lt;&gt;"", "  ", ""), IF(F337&lt;&gt;"", IF(F337&lt;Datum_werkingsjaar_begin, "| Veld '"&amp;$AD$4&amp;ROW()&amp;"': De datum uit dienst mag niet vóór 1/01/"&amp;Datum_werkingsjaar&amp;" vallen.  ", ""), ""))</f>
        <v/>
      </c>
      <c r="AE337" s="191" t="str">
        <f t="shared" si="108"/>
        <v/>
      </c>
      <c r="AF337" s="191" t="str">
        <f t="shared" si="109"/>
        <v/>
      </c>
      <c r="AG337" s="191" t="str">
        <f t="shared" si="110"/>
        <v/>
      </c>
      <c r="AH337" s="194" t="str">
        <f t="shared" si="111"/>
        <v/>
      </c>
      <c r="AI337" s="191" t="str">
        <f>IF(K337&lt;&gt;1, IF(SUM(K337:$K$504)&lt;&gt;0, "| Laat geen witruimte tussen ingevulde rijen.", ""), "")</f>
        <v/>
      </c>
      <c r="AJ337" s="194" t="str">
        <f t="shared" si="112"/>
        <v/>
      </c>
      <c r="AL337" s="76" t="str">
        <f t="shared" si="113"/>
        <v/>
      </c>
    </row>
    <row r="338" spans="1:38" s="191" customFormat="1" ht="14.65" customHeight="1" x14ac:dyDescent="0.25">
      <c r="A338" s="149" t="str">
        <f t="shared" si="96"/>
        <v/>
      </c>
      <c r="B338" s="188" t="str">
        <f t="shared" si="97"/>
        <v/>
      </c>
      <c r="C338" s="214"/>
      <c r="D338" s="201"/>
      <c r="E338" s="200"/>
      <c r="F338" s="200"/>
      <c r="G338" s="201"/>
      <c r="H338" s="201"/>
      <c r="I338" s="189"/>
      <c r="J338" s="190" t="s">
        <v>84</v>
      </c>
      <c r="K338" s="191">
        <f t="shared" si="99"/>
        <v>0</v>
      </c>
      <c r="L338" s="192">
        <f t="shared" si="100"/>
        <v>0</v>
      </c>
      <c r="M338" s="191">
        <f t="shared" si="101"/>
        <v>0</v>
      </c>
      <c r="N338" s="191">
        <f t="shared" si="102"/>
        <v>0</v>
      </c>
      <c r="O338" s="191">
        <f t="shared" si="103"/>
        <v>0</v>
      </c>
      <c r="P338" s="191">
        <f t="shared" si="104"/>
        <v>0</v>
      </c>
      <c r="Q338" s="191">
        <f t="shared" si="105"/>
        <v>0</v>
      </c>
      <c r="R338" s="191">
        <f t="shared" si="106"/>
        <v>0</v>
      </c>
      <c r="S338" s="192"/>
      <c r="Z338" s="193"/>
      <c r="AA338" s="191" t="str">
        <f t="shared" si="98"/>
        <v/>
      </c>
      <c r="AB338" s="191" t="str">
        <f t="shared" si="107"/>
        <v/>
      </c>
      <c r="AC338" s="191" t="str" cm="1">
        <f t="array" ref="AC338">IF(F338&lt;&gt;"", IF(E338&gt;F338, "| Velden '"&amp;$AC$4&amp;ROW()&amp;"' en '"&amp;$AD$4&amp;ROW()&amp;"': De datum uit dienst mag niet voor de datum in dienst vallen.", ""), IF(E338&gt;Datum_werkingsjaar_einde, "| Veld '"&amp;$AC$4&amp;ROW()&amp;"': De datum in dienst mag niet na 31/12/"&amp;Datum_werkingsjaar&amp;" vallen.  ", ""))</f>
        <v/>
      </c>
      <c r="AD338" s="191" t="str" cm="1">
        <f t="array" ref="AD338">IF(E338&gt;F338, IF(F338&lt;&gt;"", "  ", ""), IF(F338&lt;&gt;"", IF(F338&lt;Datum_werkingsjaar_begin, "| Veld '"&amp;$AD$4&amp;ROW()&amp;"': De datum uit dienst mag niet vóór 1/01/"&amp;Datum_werkingsjaar&amp;" vallen.  ", ""), ""))</f>
        <v/>
      </c>
      <c r="AE338" s="191" t="str">
        <f t="shared" si="108"/>
        <v/>
      </c>
      <c r="AF338" s="191" t="str">
        <f t="shared" si="109"/>
        <v/>
      </c>
      <c r="AG338" s="191" t="str">
        <f t="shared" si="110"/>
        <v/>
      </c>
      <c r="AH338" s="194" t="str">
        <f t="shared" si="111"/>
        <v/>
      </c>
      <c r="AI338" s="191" t="str">
        <f>IF(K338&lt;&gt;1, IF(SUM(K338:$K$504)&lt;&gt;0, "| Laat geen witruimte tussen ingevulde rijen.", ""), "")</f>
        <v/>
      </c>
      <c r="AJ338" s="194" t="str">
        <f t="shared" si="112"/>
        <v/>
      </c>
      <c r="AL338" s="76" t="str">
        <f t="shared" si="113"/>
        <v/>
      </c>
    </row>
    <row r="339" spans="1:38" s="191" customFormat="1" ht="14.65" customHeight="1" x14ac:dyDescent="0.25">
      <c r="A339" s="149" t="str">
        <f t="shared" si="96"/>
        <v/>
      </c>
      <c r="B339" s="188" t="str">
        <f t="shared" si="97"/>
        <v/>
      </c>
      <c r="C339" s="214"/>
      <c r="D339" s="201"/>
      <c r="E339" s="200"/>
      <c r="F339" s="200"/>
      <c r="G339" s="201"/>
      <c r="H339" s="201"/>
      <c r="I339" s="189"/>
      <c r="J339" s="190" t="s">
        <v>84</v>
      </c>
      <c r="K339" s="191">
        <f t="shared" si="99"/>
        <v>0</v>
      </c>
      <c r="L339" s="192">
        <f t="shared" si="100"/>
        <v>0</v>
      </c>
      <c r="M339" s="191">
        <f t="shared" si="101"/>
        <v>0</v>
      </c>
      <c r="N339" s="191">
        <f t="shared" si="102"/>
        <v>0</v>
      </c>
      <c r="O339" s="191">
        <f t="shared" si="103"/>
        <v>0</v>
      </c>
      <c r="P339" s="191">
        <f t="shared" si="104"/>
        <v>0</v>
      </c>
      <c r="Q339" s="191">
        <f t="shared" si="105"/>
        <v>0</v>
      </c>
      <c r="R339" s="191">
        <f t="shared" si="106"/>
        <v>0</v>
      </c>
      <c r="S339" s="192"/>
      <c r="Z339" s="193"/>
      <c r="AA339" s="191" t="str">
        <f t="shared" si="98"/>
        <v/>
      </c>
      <c r="AB339" s="191" t="str">
        <f t="shared" si="107"/>
        <v/>
      </c>
      <c r="AC339" s="191" t="str" cm="1">
        <f t="array" ref="AC339">IF(F339&lt;&gt;"", IF(E339&gt;F339, "| Velden '"&amp;$AC$4&amp;ROW()&amp;"' en '"&amp;$AD$4&amp;ROW()&amp;"': De datum uit dienst mag niet voor de datum in dienst vallen.", ""), IF(E339&gt;Datum_werkingsjaar_einde, "| Veld '"&amp;$AC$4&amp;ROW()&amp;"': De datum in dienst mag niet na 31/12/"&amp;Datum_werkingsjaar&amp;" vallen.  ", ""))</f>
        <v/>
      </c>
      <c r="AD339" s="191" t="str" cm="1">
        <f t="array" ref="AD339">IF(E339&gt;F339, IF(F339&lt;&gt;"", "  ", ""), IF(F339&lt;&gt;"", IF(F339&lt;Datum_werkingsjaar_begin, "| Veld '"&amp;$AD$4&amp;ROW()&amp;"': De datum uit dienst mag niet vóór 1/01/"&amp;Datum_werkingsjaar&amp;" vallen.  ", ""), ""))</f>
        <v/>
      </c>
      <c r="AE339" s="191" t="str">
        <f t="shared" si="108"/>
        <v/>
      </c>
      <c r="AF339" s="191" t="str">
        <f t="shared" si="109"/>
        <v/>
      </c>
      <c r="AG339" s="191" t="str">
        <f t="shared" si="110"/>
        <v/>
      </c>
      <c r="AH339" s="194" t="str">
        <f t="shared" si="111"/>
        <v/>
      </c>
      <c r="AI339" s="191" t="str">
        <f>IF(K339&lt;&gt;1, IF(SUM(K339:$K$504)&lt;&gt;0, "| Laat geen witruimte tussen ingevulde rijen.", ""), "")</f>
        <v/>
      </c>
      <c r="AJ339" s="194" t="str">
        <f t="shared" si="112"/>
        <v/>
      </c>
      <c r="AL339" s="76" t="str">
        <f t="shared" si="113"/>
        <v/>
      </c>
    </row>
    <row r="340" spans="1:38" s="191" customFormat="1" ht="14.65" customHeight="1" x14ac:dyDescent="0.25">
      <c r="A340" s="149" t="str">
        <f t="shared" si="96"/>
        <v/>
      </c>
      <c r="B340" s="188" t="str">
        <f t="shared" si="97"/>
        <v/>
      </c>
      <c r="C340" s="214"/>
      <c r="D340" s="201"/>
      <c r="E340" s="200"/>
      <c r="F340" s="200"/>
      <c r="G340" s="201"/>
      <c r="H340" s="201"/>
      <c r="I340" s="189"/>
      <c r="J340" s="190" t="s">
        <v>84</v>
      </c>
      <c r="K340" s="191">
        <f t="shared" si="99"/>
        <v>0</v>
      </c>
      <c r="L340" s="192">
        <f t="shared" si="100"/>
        <v>0</v>
      </c>
      <c r="M340" s="191">
        <f t="shared" si="101"/>
        <v>0</v>
      </c>
      <c r="N340" s="191">
        <f t="shared" si="102"/>
        <v>0</v>
      </c>
      <c r="O340" s="191">
        <f t="shared" si="103"/>
        <v>0</v>
      </c>
      <c r="P340" s="191">
        <f t="shared" si="104"/>
        <v>0</v>
      </c>
      <c r="Q340" s="191">
        <f t="shared" si="105"/>
        <v>0</v>
      </c>
      <c r="R340" s="191">
        <f t="shared" si="106"/>
        <v>0</v>
      </c>
      <c r="S340" s="192"/>
      <c r="Z340" s="193"/>
      <c r="AA340" s="191" t="str">
        <f t="shared" si="98"/>
        <v/>
      </c>
      <c r="AB340" s="191" t="str">
        <f t="shared" si="107"/>
        <v/>
      </c>
      <c r="AC340" s="191" t="str" cm="1">
        <f t="array" ref="AC340">IF(F340&lt;&gt;"", IF(E340&gt;F340, "| Velden '"&amp;$AC$4&amp;ROW()&amp;"' en '"&amp;$AD$4&amp;ROW()&amp;"': De datum uit dienst mag niet voor de datum in dienst vallen.", ""), IF(E340&gt;Datum_werkingsjaar_einde, "| Veld '"&amp;$AC$4&amp;ROW()&amp;"': De datum in dienst mag niet na 31/12/"&amp;Datum_werkingsjaar&amp;" vallen.  ", ""))</f>
        <v/>
      </c>
      <c r="AD340" s="191" t="str" cm="1">
        <f t="array" ref="AD340">IF(E340&gt;F340, IF(F340&lt;&gt;"", "  ", ""), IF(F340&lt;&gt;"", IF(F340&lt;Datum_werkingsjaar_begin, "| Veld '"&amp;$AD$4&amp;ROW()&amp;"': De datum uit dienst mag niet vóór 1/01/"&amp;Datum_werkingsjaar&amp;" vallen.  ", ""), ""))</f>
        <v/>
      </c>
      <c r="AE340" s="191" t="str">
        <f t="shared" si="108"/>
        <v/>
      </c>
      <c r="AF340" s="191" t="str">
        <f t="shared" si="109"/>
        <v/>
      </c>
      <c r="AG340" s="191" t="str">
        <f t="shared" si="110"/>
        <v/>
      </c>
      <c r="AH340" s="194" t="str">
        <f t="shared" si="111"/>
        <v/>
      </c>
      <c r="AI340" s="191" t="str">
        <f>IF(K340&lt;&gt;1, IF(SUM(K340:$K$504)&lt;&gt;0, "| Laat geen witruimte tussen ingevulde rijen.", ""), "")</f>
        <v/>
      </c>
      <c r="AJ340" s="194" t="str">
        <f t="shared" si="112"/>
        <v/>
      </c>
      <c r="AL340" s="76" t="str">
        <f t="shared" si="113"/>
        <v/>
      </c>
    </row>
    <row r="341" spans="1:38" s="191" customFormat="1" ht="14.65" customHeight="1" x14ac:dyDescent="0.25">
      <c r="A341" s="149" t="str">
        <f t="shared" si="96"/>
        <v/>
      </c>
      <c r="B341" s="188" t="str">
        <f t="shared" si="97"/>
        <v/>
      </c>
      <c r="C341" s="214"/>
      <c r="D341" s="201"/>
      <c r="E341" s="200"/>
      <c r="F341" s="200"/>
      <c r="G341" s="201"/>
      <c r="H341" s="201"/>
      <c r="I341" s="189"/>
      <c r="J341" s="190" t="s">
        <v>84</v>
      </c>
      <c r="K341" s="191">
        <f t="shared" si="99"/>
        <v>0</v>
      </c>
      <c r="L341" s="192">
        <f t="shared" si="100"/>
        <v>0</v>
      </c>
      <c r="M341" s="191">
        <f t="shared" si="101"/>
        <v>0</v>
      </c>
      <c r="N341" s="191">
        <f t="shared" si="102"/>
        <v>0</v>
      </c>
      <c r="O341" s="191">
        <f t="shared" si="103"/>
        <v>0</v>
      </c>
      <c r="P341" s="191">
        <f t="shared" si="104"/>
        <v>0</v>
      </c>
      <c r="Q341" s="191">
        <f t="shared" si="105"/>
        <v>0</v>
      </c>
      <c r="R341" s="191">
        <f t="shared" si="106"/>
        <v>0</v>
      </c>
      <c r="S341" s="192"/>
      <c r="Z341" s="193"/>
      <c r="AA341" s="191" t="str">
        <f t="shared" si="98"/>
        <v/>
      </c>
      <c r="AB341" s="191" t="str">
        <f t="shared" si="107"/>
        <v/>
      </c>
      <c r="AC341" s="191" t="str" cm="1">
        <f t="array" ref="AC341">IF(F341&lt;&gt;"", IF(E341&gt;F341, "| Velden '"&amp;$AC$4&amp;ROW()&amp;"' en '"&amp;$AD$4&amp;ROW()&amp;"': De datum uit dienst mag niet voor de datum in dienst vallen.", ""), IF(E341&gt;Datum_werkingsjaar_einde, "| Veld '"&amp;$AC$4&amp;ROW()&amp;"': De datum in dienst mag niet na 31/12/"&amp;Datum_werkingsjaar&amp;" vallen.  ", ""))</f>
        <v/>
      </c>
      <c r="AD341" s="191" t="str" cm="1">
        <f t="array" ref="AD341">IF(E341&gt;F341, IF(F341&lt;&gt;"", "  ", ""), IF(F341&lt;&gt;"", IF(F341&lt;Datum_werkingsjaar_begin, "| Veld '"&amp;$AD$4&amp;ROW()&amp;"': De datum uit dienst mag niet vóór 1/01/"&amp;Datum_werkingsjaar&amp;" vallen.  ", ""), ""))</f>
        <v/>
      </c>
      <c r="AE341" s="191" t="str">
        <f t="shared" si="108"/>
        <v/>
      </c>
      <c r="AF341" s="191" t="str">
        <f t="shared" si="109"/>
        <v/>
      </c>
      <c r="AG341" s="191" t="str">
        <f t="shared" si="110"/>
        <v/>
      </c>
      <c r="AH341" s="194" t="str">
        <f t="shared" si="111"/>
        <v/>
      </c>
      <c r="AI341" s="191" t="str">
        <f>IF(K341&lt;&gt;1, IF(SUM(K341:$K$504)&lt;&gt;0, "| Laat geen witruimte tussen ingevulde rijen.", ""), "")</f>
        <v/>
      </c>
      <c r="AJ341" s="194" t="str">
        <f t="shared" si="112"/>
        <v/>
      </c>
      <c r="AL341" s="76" t="str">
        <f t="shared" si="113"/>
        <v/>
      </c>
    </row>
    <row r="342" spans="1:38" s="191" customFormat="1" ht="14.65" customHeight="1" x14ac:dyDescent="0.25">
      <c r="A342" s="149" t="str">
        <f t="shared" si="96"/>
        <v/>
      </c>
      <c r="B342" s="188" t="str">
        <f t="shared" si="97"/>
        <v/>
      </c>
      <c r="C342" s="214"/>
      <c r="D342" s="201"/>
      <c r="E342" s="200"/>
      <c r="F342" s="200"/>
      <c r="G342" s="201"/>
      <c r="H342" s="201"/>
      <c r="I342" s="189"/>
      <c r="J342" s="190" t="s">
        <v>84</v>
      </c>
      <c r="K342" s="191">
        <f t="shared" si="99"/>
        <v>0</v>
      </c>
      <c r="L342" s="192">
        <f t="shared" si="100"/>
        <v>0</v>
      </c>
      <c r="M342" s="191">
        <f t="shared" si="101"/>
        <v>0</v>
      </c>
      <c r="N342" s="191">
        <f t="shared" si="102"/>
        <v>0</v>
      </c>
      <c r="O342" s="191">
        <f t="shared" si="103"/>
        <v>0</v>
      </c>
      <c r="P342" s="191">
        <f t="shared" si="104"/>
        <v>0</v>
      </c>
      <c r="Q342" s="191">
        <f t="shared" si="105"/>
        <v>0</v>
      </c>
      <c r="R342" s="191">
        <f t="shared" si="106"/>
        <v>0</v>
      </c>
      <c r="S342" s="192"/>
      <c r="Z342" s="193"/>
      <c r="AA342" s="191" t="str">
        <f t="shared" si="98"/>
        <v/>
      </c>
      <c r="AB342" s="191" t="str">
        <f t="shared" si="107"/>
        <v/>
      </c>
      <c r="AC342" s="191" t="str" cm="1">
        <f t="array" ref="AC342">IF(F342&lt;&gt;"", IF(E342&gt;F342, "| Velden '"&amp;$AC$4&amp;ROW()&amp;"' en '"&amp;$AD$4&amp;ROW()&amp;"': De datum uit dienst mag niet voor de datum in dienst vallen.", ""), IF(E342&gt;Datum_werkingsjaar_einde, "| Veld '"&amp;$AC$4&amp;ROW()&amp;"': De datum in dienst mag niet na 31/12/"&amp;Datum_werkingsjaar&amp;" vallen.  ", ""))</f>
        <v/>
      </c>
      <c r="AD342" s="191" t="str" cm="1">
        <f t="array" ref="AD342">IF(E342&gt;F342, IF(F342&lt;&gt;"", "  ", ""), IF(F342&lt;&gt;"", IF(F342&lt;Datum_werkingsjaar_begin, "| Veld '"&amp;$AD$4&amp;ROW()&amp;"': De datum uit dienst mag niet vóór 1/01/"&amp;Datum_werkingsjaar&amp;" vallen.  ", ""), ""))</f>
        <v/>
      </c>
      <c r="AE342" s="191" t="str">
        <f t="shared" si="108"/>
        <v/>
      </c>
      <c r="AF342" s="191" t="str">
        <f t="shared" si="109"/>
        <v/>
      </c>
      <c r="AG342" s="191" t="str">
        <f t="shared" si="110"/>
        <v/>
      </c>
      <c r="AH342" s="194" t="str">
        <f t="shared" si="111"/>
        <v/>
      </c>
      <c r="AI342" s="191" t="str">
        <f>IF(K342&lt;&gt;1, IF(SUM(K342:$K$504)&lt;&gt;0, "| Laat geen witruimte tussen ingevulde rijen.", ""), "")</f>
        <v/>
      </c>
      <c r="AJ342" s="194" t="str">
        <f t="shared" si="112"/>
        <v/>
      </c>
      <c r="AL342" s="76" t="str">
        <f t="shared" si="113"/>
        <v/>
      </c>
    </row>
    <row r="343" spans="1:38" s="191" customFormat="1" ht="14.65" customHeight="1" x14ac:dyDescent="0.25">
      <c r="A343" s="149" t="str">
        <f t="shared" si="96"/>
        <v/>
      </c>
      <c r="B343" s="188" t="str">
        <f t="shared" si="97"/>
        <v/>
      </c>
      <c r="C343" s="214"/>
      <c r="D343" s="201"/>
      <c r="E343" s="200"/>
      <c r="F343" s="200"/>
      <c r="G343" s="201"/>
      <c r="H343" s="201"/>
      <c r="I343" s="189"/>
      <c r="J343" s="190" t="s">
        <v>84</v>
      </c>
      <c r="K343" s="191">
        <f t="shared" si="99"/>
        <v>0</v>
      </c>
      <c r="L343" s="192">
        <f t="shared" si="100"/>
        <v>0</v>
      </c>
      <c r="M343" s="191">
        <f t="shared" si="101"/>
        <v>0</v>
      </c>
      <c r="N343" s="191">
        <f t="shared" si="102"/>
        <v>0</v>
      </c>
      <c r="O343" s="191">
        <f t="shared" si="103"/>
        <v>0</v>
      </c>
      <c r="P343" s="191">
        <f t="shared" si="104"/>
        <v>0</v>
      </c>
      <c r="Q343" s="191">
        <f t="shared" si="105"/>
        <v>0</v>
      </c>
      <c r="R343" s="191">
        <f t="shared" si="106"/>
        <v>0</v>
      </c>
      <c r="S343" s="192"/>
      <c r="Z343" s="193"/>
      <c r="AA343" s="191" t="str">
        <f t="shared" si="98"/>
        <v/>
      </c>
      <c r="AB343" s="191" t="str">
        <f t="shared" si="107"/>
        <v/>
      </c>
      <c r="AC343" s="191" t="str" cm="1">
        <f t="array" ref="AC343">IF(F343&lt;&gt;"", IF(E343&gt;F343, "| Velden '"&amp;$AC$4&amp;ROW()&amp;"' en '"&amp;$AD$4&amp;ROW()&amp;"': De datum uit dienst mag niet voor de datum in dienst vallen.", ""), IF(E343&gt;Datum_werkingsjaar_einde, "| Veld '"&amp;$AC$4&amp;ROW()&amp;"': De datum in dienst mag niet na 31/12/"&amp;Datum_werkingsjaar&amp;" vallen.  ", ""))</f>
        <v/>
      </c>
      <c r="AD343" s="191" t="str" cm="1">
        <f t="array" ref="AD343">IF(E343&gt;F343, IF(F343&lt;&gt;"", "  ", ""), IF(F343&lt;&gt;"", IF(F343&lt;Datum_werkingsjaar_begin, "| Veld '"&amp;$AD$4&amp;ROW()&amp;"': De datum uit dienst mag niet vóór 1/01/"&amp;Datum_werkingsjaar&amp;" vallen.  ", ""), ""))</f>
        <v/>
      </c>
      <c r="AE343" s="191" t="str">
        <f t="shared" si="108"/>
        <v/>
      </c>
      <c r="AF343" s="191" t="str">
        <f t="shared" si="109"/>
        <v/>
      </c>
      <c r="AG343" s="191" t="str">
        <f t="shared" si="110"/>
        <v/>
      </c>
      <c r="AH343" s="194" t="str">
        <f t="shared" si="111"/>
        <v/>
      </c>
      <c r="AI343" s="191" t="str">
        <f>IF(K343&lt;&gt;1, IF(SUM(K343:$K$504)&lt;&gt;0, "| Laat geen witruimte tussen ingevulde rijen.", ""), "")</f>
        <v/>
      </c>
      <c r="AJ343" s="194" t="str">
        <f t="shared" si="112"/>
        <v/>
      </c>
      <c r="AL343" s="76" t="str">
        <f t="shared" si="113"/>
        <v/>
      </c>
    </row>
    <row r="344" spans="1:38" s="191" customFormat="1" ht="14.65" customHeight="1" x14ac:dyDescent="0.25">
      <c r="A344" s="149" t="str">
        <f t="shared" si="96"/>
        <v/>
      </c>
      <c r="B344" s="188" t="str">
        <f t="shared" si="97"/>
        <v/>
      </c>
      <c r="C344" s="214"/>
      <c r="D344" s="201"/>
      <c r="E344" s="200"/>
      <c r="F344" s="200"/>
      <c r="G344" s="201"/>
      <c r="H344" s="201"/>
      <c r="I344" s="189"/>
      <c r="J344" s="190" t="s">
        <v>84</v>
      </c>
      <c r="K344" s="191">
        <f t="shared" si="99"/>
        <v>0</v>
      </c>
      <c r="L344" s="192">
        <f t="shared" si="100"/>
        <v>0</v>
      </c>
      <c r="M344" s="191">
        <f t="shared" si="101"/>
        <v>0</v>
      </c>
      <c r="N344" s="191">
        <f t="shared" si="102"/>
        <v>0</v>
      </c>
      <c r="O344" s="191">
        <f t="shared" si="103"/>
        <v>0</v>
      </c>
      <c r="P344" s="191">
        <f t="shared" si="104"/>
        <v>0</v>
      </c>
      <c r="Q344" s="191">
        <f t="shared" si="105"/>
        <v>0</v>
      </c>
      <c r="R344" s="191">
        <f t="shared" si="106"/>
        <v>0</v>
      </c>
      <c r="S344" s="192"/>
      <c r="Z344" s="193"/>
      <c r="AA344" s="191" t="str">
        <f t="shared" si="98"/>
        <v/>
      </c>
      <c r="AB344" s="191" t="str">
        <f t="shared" si="107"/>
        <v/>
      </c>
      <c r="AC344" s="191" t="str" cm="1">
        <f t="array" ref="AC344">IF(F344&lt;&gt;"", IF(E344&gt;F344, "| Velden '"&amp;$AC$4&amp;ROW()&amp;"' en '"&amp;$AD$4&amp;ROW()&amp;"': De datum uit dienst mag niet voor de datum in dienst vallen.", ""), IF(E344&gt;Datum_werkingsjaar_einde, "| Veld '"&amp;$AC$4&amp;ROW()&amp;"': De datum in dienst mag niet na 31/12/"&amp;Datum_werkingsjaar&amp;" vallen.  ", ""))</f>
        <v/>
      </c>
      <c r="AD344" s="191" t="str" cm="1">
        <f t="array" ref="AD344">IF(E344&gt;F344, IF(F344&lt;&gt;"", "  ", ""), IF(F344&lt;&gt;"", IF(F344&lt;Datum_werkingsjaar_begin, "| Veld '"&amp;$AD$4&amp;ROW()&amp;"': De datum uit dienst mag niet vóór 1/01/"&amp;Datum_werkingsjaar&amp;" vallen.  ", ""), ""))</f>
        <v/>
      </c>
      <c r="AE344" s="191" t="str">
        <f t="shared" si="108"/>
        <v/>
      </c>
      <c r="AF344" s="191" t="str">
        <f t="shared" si="109"/>
        <v/>
      </c>
      <c r="AG344" s="191" t="str">
        <f t="shared" si="110"/>
        <v/>
      </c>
      <c r="AH344" s="194" t="str">
        <f t="shared" si="111"/>
        <v/>
      </c>
      <c r="AI344" s="191" t="str">
        <f>IF(K344&lt;&gt;1, IF(SUM(K344:$K$504)&lt;&gt;0, "| Laat geen witruimte tussen ingevulde rijen.", ""), "")</f>
        <v/>
      </c>
      <c r="AJ344" s="194" t="str">
        <f t="shared" si="112"/>
        <v/>
      </c>
      <c r="AL344" s="76" t="str">
        <f t="shared" si="113"/>
        <v/>
      </c>
    </row>
    <row r="345" spans="1:38" s="191" customFormat="1" ht="14.65" customHeight="1" x14ac:dyDescent="0.25">
      <c r="A345" s="149" t="str">
        <f t="shared" si="96"/>
        <v/>
      </c>
      <c r="B345" s="188" t="str">
        <f t="shared" si="97"/>
        <v/>
      </c>
      <c r="C345" s="214"/>
      <c r="D345" s="201"/>
      <c r="E345" s="200"/>
      <c r="F345" s="200"/>
      <c r="G345" s="201"/>
      <c r="H345" s="201"/>
      <c r="I345" s="189"/>
      <c r="J345" s="190" t="s">
        <v>84</v>
      </c>
      <c r="K345" s="191">
        <f t="shared" si="99"/>
        <v>0</v>
      </c>
      <c r="L345" s="192">
        <f t="shared" si="100"/>
        <v>0</v>
      </c>
      <c r="M345" s="191">
        <f t="shared" si="101"/>
        <v>0</v>
      </c>
      <c r="N345" s="191">
        <f t="shared" si="102"/>
        <v>0</v>
      </c>
      <c r="O345" s="191">
        <f t="shared" si="103"/>
        <v>0</v>
      </c>
      <c r="P345" s="191">
        <f t="shared" si="104"/>
        <v>0</v>
      </c>
      <c r="Q345" s="191">
        <f t="shared" si="105"/>
        <v>0</v>
      </c>
      <c r="R345" s="191">
        <f t="shared" si="106"/>
        <v>0</v>
      </c>
      <c r="S345" s="192"/>
      <c r="Z345" s="193"/>
      <c r="AA345" s="191" t="str">
        <f t="shared" si="98"/>
        <v/>
      </c>
      <c r="AB345" s="191" t="str">
        <f t="shared" si="107"/>
        <v/>
      </c>
      <c r="AC345" s="191" t="str" cm="1">
        <f t="array" ref="AC345">IF(F345&lt;&gt;"", IF(E345&gt;F345, "| Velden '"&amp;$AC$4&amp;ROW()&amp;"' en '"&amp;$AD$4&amp;ROW()&amp;"': De datum uit dienst mag niet voor de datum in dienst vallen.", ""), IF(E345&gt;Datum_werkingsjaar_einde, "| Veld '"&amp;$AC$4&amp;ROW()&amp;"': De datum in dienst mag niet na 31/12/"&amp;Datum_werkingsjaar&amp;" vallen.  ", ""))</f>
        <v/>
      </c>
      <c r="AD345" s="191" t="str" cm="1">
        <f t="array" ref="AD345">IF(E345&gt;F345, IF(F345&lt;&gt;"", "  ", ""), IF(F345&lt;&gt;"", IF(F345&lt;Datum_werkingsjaar_begin, "| Veld '"&amp;$AD$4&amp;ROW()&amp;"': De datum uit dienst mag niet vóór 1/01/"&amp;Datum_werkingsjaar&amp;" vallen.  ", ""), ""))</f>
        <v/>
      </c>
      <c r="AE345" s="191" t="str">
        <f t="shared" si="108"/>
        <v/>
      </c>
      <c r="AF345" s="191" t="str">
        <f t="shared" si="109"/>
        <v/>
      </c>
      <c r="AG345" s="191" t="str">
        <f t="shared" si="110"/>
        <v/>
      </c>
      <c r="AH345" s="194" t="str">
        <f t="shared" si="111"/>
        <v/>
      </c>
      <c r="AI345" s="191" t="str">
        <f>IF(K345&lt;&gt;1, IF(SUM(K345:$K$504)&lt;&gt;0, "| Laat geen witruimte tussen ingevulde rijen.", ""), "")</f>
        <v/>
      </c>
      <c r="AJ345" s="194" t="str">
        <f t="shared" si="112"/>
        <v/>
      </c>
      <c r="AL345" s="76" t="str">
        <f t="shared" si="113"/>
        <v/>
      </c>
    </row>
    <row r="346" spans="1:38" s="191" customFormat="1" ht="14.65" customHeight="1" x14ac:dyDescent="0.25">
      <c r="A346" s="149" t="str">
        <f t="shared" si="96"/>
        <v/>
      </c>
      <c r="B346" s="188" t="str">
        <f t="shared" si="97"/>
        <v/>
      </c>
      <c r="C346" s="214"/>
      <c r="D346" s="201"/>
      <c r="E346" s="200"/>
      <c r="F346" s="200"/>
      <c r="G346" s="201"/>
      <c r="H346" s="201"/>
      <c r="I346" s="189"/>
      <c r="J346" s="190" t="s">
        <v>84</v>
      </c>
      <c r="K346" s="191">
        <f t="shared" si="99"/>
        <v>0</v>
      </c>
      <c r="L346" s="192">
        <f t="shared" si="100"/>
        <v>0</v>
      </c>
      <c r="M346" s="191">
        <f t="shared" si="101"/>
        <v>0</v>
      </c>
      <c r="N346" s="191">
        <f t="shared" si="102"/>
        <v>0</v>
      </c>
      <c r="O346" s="191">
        <f t="shared" si="103"/>
        <v>0</v>
      </c>
      <c r="P346" s="191">
        <f t="shared" si="104"/>
        <v>0</v>
      </c>
      <c r="Q346" s="191">
        <f t="shared" si="105"/>
        <v>0</v>
      </c>
      <c r="R346" s="191">
        <f t="shared" si="106"/>
        <v>0</v>
      </c>
      <c r="S346" s="192"/>
      <c r="Z346" s="193"/>
      <c r="AA346" s="191" t="str">
        <f t="shared" si="98"/>
        <v/>
      </c>
      <c r="AB346" s="191" t="str">
        <f t="shared" si="107"/>
        <v/>
      </c>
      <c r="AC346" s="191" t="str" cm="1">
        <f t="array" ref="AC346">IF(F346&lt;&gt;"", IF(E346&gt;F346, "| Velden '"&amp;$AC$4&amp;ROW()&amp;"' en '"&amp;$AD$4&amp;ROW()&amp;"': De datum uit dienst mag niet voor de datum in dienst vallen.", ""), IF(E346&gt;Datum_werkingsjaar_einde, "| Veld '"&amp;$AC$4&amp;ROW()&amp;"': De datum in dienst mag niet na 31/12/"&amp;Datum_werkingsjaar&amp;" vallen.  ", ""))</f>
        <v/>
      </c>
      <c r="AD346" s="191" t="str" cm="1">
        <f t="array" ref="AD346">IF(E346&gt;F346, IF(F346&lt;&gt;"", "  ", ""), IF(F346&lt;&gt;"", IF(F346&lt;Datum_werkingsjaar_begin, "| Veld '"&amp;$AD$4&amp;ROW()&amp;"': De datum uit dienst mag niet vóór 1/01/"&amp;Datum_werkingsjaar&amp;" vallen.  ", ""), ""))</f>
        <v/>
      </c>
      <c r="AE346" s="191" t="str">
        <f t="shared" si="108"/>
        <v/>
      </c>
      <c r="AF346" s="191" t="str">
        <f t="shared" si="109"/>
        <v/>
      </c>
      <c r="AG346" s="191" t="str">
        <f t="shared" si="110"/>
        <v/>
      </c>
      <c r="AH346" s="194" t="str">
        <f t="shared" si="111"/>
        <v/>
      </c>
      <c r="AI346" s="191" t="str">
        <f>IF(K346&lt;&gt;1, IF(SUM(K346:$K$504)&lt;&gt;0, "| Laat geen witruimte tussen ingevulde rijen.", ""), "")</f>
        <v/>
      </c>
      <c r="AJ346" s="194" t="str">
        <f t="shared" si="112"/>
        <v/>
      </c>
      <c r="AL346" s="76" t="str">
        <f t="shared" si="113"/>
        <v/>
      </c>
    </row>
    <row r="347" spans="1:38" s="191" customFormat="1" ht="14.65" customHeight="1" x14ac:dyDescent="0.25">
      <c r="A347" s="149" t="str">
        <f t="shared" si="96"/>
        <v/>
      </c>
      <c r="B347" s="188" t="str">
        <f t="shared" si="97"/>
        <v/>
      </c>
      <c r="C347" s="214"/>
      <c r="D347" s="201"/>
      <c r="E347" s="200"/>
      <c r="F347" s="200"/>
      <c r="G347" s="201"/>
      <c r="H347" s="201"/>
      <c r="I347" s="189"/>
      <c r="J347" s="190" t="s">
        <v>84</v>
      </c>
      <c r="K347" s="191">
        <f t="shared" si="99"/>
        <v>0</v>
      </c>
      <c r="L347" s="192">
        <f t="shared" si="100"/>
        <v>0</v>
      </c>
      <c r="M347" s="191">
        <f t="shared" si="101"/>
        <v>0</v>
      </c>
      <c r="N347" s="191">
        <f t="shared" si="102"/>
        <v>0</v>
      </c>
      <c r="O347" s="191">
        <f t="shared" si="103"/>
        <v>0</v>
      </c>
      <c r="P347" s="191">
        <f t="shared" si="104"/>
        <v>0</v>
      </c>
      <c r="Q347" s="191">
        <f t="shared" si="105"/>
        <v>0</v>
      </c>
      <c r="R347" s="191">
        <f t="shared" si="106"/>
        <v>0</v>
      </c>
      <c r="S347" s="192"/>
      <c r="Z347" s="193"/>
      <c r="AA347" s="191" t="str">
        <f t="shared" si="98"/>
        <v/>
      </c>
      <c r="AB347" s="191" t="str">
        <f t="shared" si="107"/>
        <v/>
      </c>
      <c r="AC347" s="191" t="str" cm="1">
        <f t="array" ref="AC347">IF(F347&lt;&gt;"", IF(E347&gt;F347, "| Velden '"&amp;$AC$4&amp;ROW()&amp;"' en '"&amp;$AD$4&amp;ROW()&amp;"': De datum uit dienst mag niet voor de datum in dienst vallen.", ""), IF(E347&gt;Datum_werkingsjaar_einde, "| Veld '"&amp;$AC$4&amp;ROW()&amp;"': De datum in dienst mag niet na 31/12/"&amp;Datum_werkingsjaar&amp;" vallen.  ", ""))</f>
        <v/>
      </c>
      <c r="AD347" s="191" t="str" cm="1">
        <f t="array" ref="AD347">IF(E347&gt;F347, IF(F347&lt;&gt;"", "  ", ""), IF(F347&lt;&gt;"", IF(F347&lt;Datum_werkingsjaar_begin, "| Veld '"&amp;$AD$4&amp;ROW()&amp;"': De datum uit dienst mag niet vóór 1/01/"&amp;Datum_werkingsjaar&amp;" vallen.  ", ""), ""))</f>
        <v/>
      </c>
      <c r="AE347" s="191" t="str">
        <f t="shared" si="108"/>
        <v/>
      </c>
      <c r="AF347" s="191" t="str">
        <f t="shared" si="109"/>
        <v/>
      </c>
      <c r="AG347" s="191" t="str">
        <f t="shared" si="110"/>
        <v/>
      </c>
      <c r="AH347" s="194" t="str">
        <f t="shared" si="111"/>
        <v/>
      </c>
      <c r="AI347" s="191" t="str">
        <f>IF(K347&lt;&gt;1, IF(SUM(K347:$K$504)&lt;&gt;0, "| Laat geen witruimte tussen ingevulde rijen.", ""), "")</f>
        <v/>
      </c>
      <c r="AJ347" s="194" t="str">
        <f t="shared" si="112"/>
        <v/>
      </c>
      <c r="AL347" s="76" t="str">
        <f t="shared" si="113"/>
        <v/>
      </c>
    </row>
    <row r="348" spans="1:38" s="191" customFormat="1" ht="14.65" customHeight="1" x14ac:dyDescent="0.25">
      <c r="A348" s="149" t="str">
        <f t="shared" si="96"/>
        <v/>
      </c>
      <c r="B348" s="188" t="str">
        <f t="shared" si="97"/>
        <v/>
      </c>
      <c r="C348" s="214"/>
      <c r="D348" s="201"/>
      <c r="E348" s="200"/>
      <c r="F348" s="200"/>
      <c r="G348" s="201"/>
      <c r="H348" s="201"/>
      <c r="I348" s="189"/>
      <c r="J348" s="190" t="s">
        <v>84</v>
      </c>
      <c r="K348" s="191">
        <f t="shared" si="99"/>
        <v>0</v>
      </c>
      <c r="L348" s="192">
        <f t="shared" si="100"/>
        <v>0</v>
      </c>
      <c r="M348" s="191">
        <f t="shared" si="101"/>
        <v>0</v>
      </c>
      <c r="N348" s="191">
        <f t="shared" si="102"/>
        <v>0</v>
      </c>
      <c r="O348" s="191">
        <f t="shared" si="103"/>
        <v>0</v>
      </c>
      <c r="P348" s="191">
        <f t="shared" si="104"/>
        <v>0</v>
      </c>
      <c r="Q348" s="191">
        <f t="shared" si="105"/>
        <v>0</v>
      </c>
      <c r="R348" s="191">
        <f t="shared" si="106"/>
        <v>0</v>
      </c>
      <c r="S348" s="192"/>
      <c r="Z348" s="193"/>
      <c r="AA348" s="191" t="str">
        <f t="shared" si="98"/>
        <v/>
      </c>
      <c r="AB348" s="191" t="str">
        <f t="shared" si="107"/>
        <v/>
      </c>
      <c r="AC348" s="191" t="str" cm="1">
        <f t="array" ref="AC348">IF(F348&lt;&gt;"", IF(E348&gt;F348, "| Velden '"&amp;$AC$4&amp;ROW()&amp;"' en '"&amp;$AD$4&amp;ROW()&amp;"': De datum uit dienst mag niet voor de datum in dienst vallen.", ""), IF(E348&gt;Datum_werkingsjaar_einde, "| Veld '"&amp;$AC$4&amp;ROW()&amp;"': De datum in dienst mag niet na 31/12/"&amp;Datum_werkingsjaar&amp;" vallen.  ", ""))</f>
        <v/>
      </c>
      <c r="AD348" s="191" t="str" cm="1">
        <f t="array" ref="AD348">IF(E348&gt;F348, IF(F348&lt;&gt;"", "  ", ""), IF(F348&lt;&gt;"", IF(F348&lt;Datum_werkingsjaar_begin, "| Veld '"&amp;$AD$4&amp;ROW()&amp;"': De datum uit dienst mag niet vóór 1/01/"&amp;Datum_werkingsjaar&amp;" vallen.  ", ""), ""))</f>
        <v/>
      </c>
      <c r="AE348" s="191" t="str">
        <f t="shared" si="108"/>
        <v/>
      </c>
      <c r="AF348" s="191" t="str">
        <f t="shared" si="109"/>
        <v/>
      </c>
      <c r="AG348" s="191" t="str">
        <f t="shared" si="110"/>
        <v/>
      </c>
      <c r="AH348" s="194" t="str">
        <f t="shared" si="111"/>
        <v/>
      </c>
      <c r="AI348" s="191" t="str">
        <f>IF(K348&lt;&gt;1, IF(SUM(K348:$K$504)&lt;&gt;0, "| Laat geen witruimte tussen ingevulde rijen.", ""), "")</f>
        <v/>
      </c>
      <c r="AJ348" s="194" t="str">
        <f t="shared" si="112"/>
        <v/>
      </c>
      <c r="AL348" s="76" t="str">
        <f t="shared" si="113"/>
        <v/>
      </c>
    </row>
    <row r="349" spans="1:38" s="191" customFormat="1" ht="14.65" customHeight="1" x14ac:dyDescent="0.25">
      <c r="A349" s="149" t="str">
        <f t="shared" si="96"/>
        <v/>
      </c>
      <c r="B349" s="188" t="str">
        <f t="shared" si="97"/>
        <v/>
      </c>
      <c r="C349" s="214"/>
      <c r="D349" s="201"/>
      <c r="E349" s="200"/>
      <c r="F349" s="200"/>
      <c r="G349" s="201"/>
      <c r="H349" s="201"/>
      <c r="I349" s="189"/>
      <c r="J349" s="190" t="s">
        <v>84</v>
      </c>
      <c r="K349" s="191">
        <f t="shared" si="99"/>
        <v>0</v>
      </c>
      <c r="L349" s="192">
        <f t="shared" si="100"/>
        <v>0</v>
      </c>
      <c r="M349" s="191">
        <f t="shared" si="101"/>
        <v>0</v>
      </c>
      <c r="N349" s="191">
        <f t="shared" si="102"/>
        <v>0</v>
      </c>
      <c r="O349" s="191">
        <f t="shared" si="103"/>
        <v>0</v>
      </c>
      <c r="P349" s="191">
        <f t="shared" si="104"/>
        <v>0</v>
      </c>
      <c r="Q349" s="191">
        <f t="shared" si="105"/>
        <v>0</v>
      </c>
      <c r="R349" s="191">
        <f t="shared" si="106"/>
        <v>0</v>
      </c>
      <c r="S349" s="192"/>
      <c r="Z349" s="193"/>
      <c r="AA349" s="191" t="str">
        <f t="shared" si="98"/>
        <v/>
      </c>
      <c r="AB349" s="191" t="str">
        <f t="shared" si="107"/>
        <v/>
      </c>
      <c r="AC349" s="191" t="str" cm="1">
        <f t="array" ref="AC349">IF(F349&lt;&gt;"", IF(E349&gt;F349, "| Velden '"&amp;$AC$4&amp;ROW()&amp;"' en '"&amp;$AD$4&amp;ROW()&amp;"': De datum uit dienst mag niet voor de datum in dienst vallen.", ""), IF(E349&gt;Datum_werkingsjaar_einde, "| Veld '"&amp;$AC$4&amp;ROW()&amp;"': De datum in dienst mag niet na 31/12/"&amp;Datum_werkingsjaar&amp;" vallen.  ", ""))</f>
        <v/>
      </c>
      <c r="AD349" s="191" t="str" cm="1">
        <f t="array" ref="AD349">IF(E349&gt;F349, IF(F349&lt;&gt;"", "  ", ""), IF(F349&lt;&gt;"", IF(F349&lt;Datum_werkingsjaar_begin, "| Veld '"&amp;$AD$4&amp;ROW()&amp;"': De datum uit dienst mag niet vóór 1/01/"&amp;Datum_werkingsjaar&amp;" vallen.  ", ""), ""))</f>
        <v/>
      </c>
      <c r="AE349" s="191" t="str">
        <f t="shared" si="108"/>
        <v/>
      </c>
      <c r="AF349" s="191" t="str">
        <f t="shared" si="109"/>
        <v/>
      </c>
      <c r="AG349" s="191" t="str">
        <f t="shared" si="110"/>
        <v/>
      </c>
      <c r="AH349" s="194" t="str">
        <f t="shared" si="111"/>
        <v/>
      </c>
      <c r="AI349" s="191" t="str">
        <f>IF(K349&lt;&gt;1, IF(SUM(K349:$K$504)&lt;&gt;0, "| Laat geen witruimte tussen ingevulde rijen.", ""), "")</f>
        <v/>
      </c>
      <c r="AJ349" s="194" t="str">
        <f t="shared" si="112"/>
        <v/>
      </c>
      <c r="AL349" s="76" t="str">
        <f t="shared" si="113"/>
        <v/>
      </c>
    </row>
    <row r="350" spans="1:38" s="191" customFormat="1" ht="14.65" customHeight="1" x14ac:dyDescent="0.25">
      <c r="A350" s="149" t="str">
        <f t="shared" si="96"/>
        <v/>
      </c>
      <c r="B350" s="188" t="str">
        <f t="shared" si="97"/>
        <v/>
      </c>
      <c r="C350" s="214"/>
      <c r="D350" s="201"/>
      <c r="E350" s="200"/>
      <c r="F350" s="200"/>
      <c r="G350" s="201"/>
      <c r="H350" s="201"/>
      <c r="I350" s="189"/>
      <c r="J350" s="190" t="s">
        <v>84</v>
      </c>
      <c r="K350" s="191">
        <f t="shared" si="99"/>
        <v>0</v>
      </c>
      <c r="L350" s="192">
        <f t="shared" si="100"/>
        <v>0</v>
      </c>
      <c r="M350" s="191">
        <f t="shared" si="101"/>
        <v>0</v>
      </c>
      <c r="N350" s="191">
        <f t="shared" si="102"/>
        <v>0</v>
      </c>
      <c r="O350" s="191">
        <f t="shared" si="103"/>
        <v>0</v>
      </c>
      <c r="P350" s="191">
        <f t="shared" si="104"/>
        <v>0</v>
      </c>
      <c r="Q350" s="191">
        <f t="shared" si="105"/>
        <v>0</v>
      </c>
      <c r="R350" s="191">
        <f t="shared" si="106"/>
        <v>0</v>
      </c>
      <c r="S350" s="192"/>
      <c r="Z350" s="193"/>
      <c r="AA350" s="191" t="str">
        <f t="shared" si="98"/>
        <v/>
      </c>
      <c r="AB350" s="191" t="str">
        <f t="shared" si="107"/>
        <v/>
      </c>
      <c r="AC350" s="191" t="str" cm="1">
        <f t="array" ref="AC350">IF(F350&lt;&gt;"", IF(E350&gt;F350, "| Velden '"&amp;$AC$4&amp;ROW()&amp;"' en '"&amp;$AD$4&amp;ROW()&amp;"': De datum uit dienst mag niet voor de datum in dienst vallen.", ""), IF(E350&gt;Datum_werkingsjaar_einde, "| Veld '"&amp;$AC$4&amp;ROW()&amp;"': De datum in dienst mag niet na 31/12/"&amp;Datum_werkingsjaar&amp;" vallen.  ", ""))</f>
        <v/>
      </c>
      <c r="AD350" s="191" t="str" cm="1">
        <f t="array" ref="AD350">IF(E350&gt;F350, IF(F350&lt;&gt;"", "  ", ""), IF(F350&lt;&gt;"", IF(F350&lt;Datum_werkingsjaar_begin, "| Veld '"&amp;$AD$4&amp;ROW()&amp;"': De datum uit dienst mag niet vóór 1/01/"&amp;Datum_werkingsjaar&amp;" vallen.  ", ""), ""))</f>
        <v/>
      </c>
      <c r="AE350" s="191" t="str">
        <f t="shared" si="108"/>
        <v/>
      </c>
      <c r="AF350" s="191" t="str">
        <f t="shared" si="109"/>
        <v/>
      </c>
      <c r="AG350" s="191" t="str">
        <f t="shared" si="110"/>
        <v/>
      </c>
      <c r="AH350" s="194" t="str">
        <f t="shared" si="111"/>
        <v/>
      </c>
      <c r="AI350" s="191" t="str">
        <f>IF(K350&lt;&gt;1, IF(SUM(K350:$K$504)&lt;&gt;0, "| Laat geen witruimte tussen ingevulde rijen.", ""), "")</f>
        <v/>
      </c>
      <c r="AJ350" s="194" t="str">
        <f t="shared" si="112"/>
        <v/>
      </c>
      <c r="AL350" s="76" t="str">
        <f t="shared" si="113"/>
        <v/>
      </c>
    </row>
    <row r="351" spans="1:38" s="191" customFormat="1" ht="14.65" customHeight="1" x14ac:dyDescent="0.25">
      <c r="A351" s="149" t="str">
        <f t="shared" si="96"/>
        <v/>
      </c>
      <c r="B351" s="188" t="str">
        <f t="shared" si="97"/>
        <v/>
      </c>
      <c r="C351" s="214"/>
      <c r="D351" s="201"/>
      <c r="E351" s="200"/>
      <c r="F351" s="200"/>
      <c r="G351" s="201"/>
      <c r="H351" s="201"/>
      <c r="I351" s="189"/>
      <c r="J351" s="190" t="s">
        <v>84</v>
      </c>
      <c r="K351" s="191">
        <f t="shared" si="99"/>
        <v>0</v>
      </c>
      <c r="L351" s="192">
        <f t="shared" si="100"/>
        <v>0</v>
      </c>
      <c r="M351" s="191">
        <f t="shared" si="101"/>
        <v>0</v>
      </c>
      <c r="N351" s="191">
        <f t="shared" si="102"/>
        <v>0</v>
      </c>
      <c r="O351" s="191">
        <f t="shared" si="103"/>
        <v>0</v>
      </c>
      <c r="P351" s="191">
        <f t="shared" si="104"/>
        <v>0</v>
      </c>
      <c r="Q351" s="191">
        <f t="shared" si="105"/>
        <v>0</v>
      </c>
      <c r="R351" s="191">
        <f t="shared" si="106"/>
        <v>0</v>
      </c>
      <c r="S351" s="192"/>
      <c r="Z351" s="193"/>
      <c r="AA351" s="191" t="str">
        <f t="shared" si="98"/>
        <v/>
      </c>
      <c r="AB351" s="191" t="str">
        <f t="shared" si="107"/>
        <v/>
      </c>
      <c r="AC351" s="191" t="str" cm="1">
        <f t="array" ref="AC351">IF(F351&lt;&gt;"", IF(E351&gt;F351, "| Velden '"&amp;$AC$4&amp;ROW()&amp;"' en '"&amp;$AD$4&amp;ROW()&amp;"': De datum uit dienst mag niet voor de datum in dienst vallen.", ""), IF(E351&gt;Datum_werkingsjaar_einde, "| Veld '"&amp;$AC$4&amp;ROW()&amp;"': De datum in dienst mag niet na 31/12/"&amp;Datum_werkingsjaar&amp;" vallen.  ", ""))</f>
        <v/>
      </c>
      <c r="AD351" s="191" t="str" cm="1">
        <f t="array" ref="AD351">IF(E351&gt;F351, IF(F351&lt;&gt;"", "  ", ""), IF(F351&lt;&gt;"", IF(F351&lt;Datum_werkingsjaar_begin, "| Veld '"&amp;$AD$4&amp;ROW()&amp;"': De datum uit dienst mag niet vóór 1/01/"&amp;Datum_werkingsjaar&amp;" vallen.  ", ""), ""))</f>
        <v/>
      </c>
      <c r="AE351" s="191" t="str">
        <f t="shared" si="108"/>
        <v/>
      </c>
      <c r="AF351" s="191" t="str">
        <f t="shared" si="109"/>
        <v/>
      </c>
      <c r="AG351" s="191" t="str">
        <f t="shared" si="110"/>
        <v/>
      </c>
      <c r="AH351" s="194" t="str">
        <f t="shared" si="111"/>
        <v/>
      </c>
      <c r="AI351" s="191" t="str">
        <f>IF(K351&lt;&gt;1, IF(SUM(K351:$K$504)&lt;&gt;0, "| Laat geen witruimte tussen ingevulde rijen.", ""), "")</f>
        <v/>
      </c>
      <c r="AJ351" s="194" t="str">
        <f t="shared" si="112"/>
        <v/>
      </c>
      <c r="AL351" s="76" t="str">
        <f t="shared" si="113"/>
        <v/>
      </c>
    </row>
    <row r="352" spans="1:38" s="191" customFormat="1" ht="14.65" customHeight="1" x14ac:dyDescent="0.25">
      <c r="A352" s="149" t="str">
        <f t="shared" si="96"/>
        <v/>
      </c>
      <c r="B352" s="188" t="str">
        <f t="shared" si="97"/>
        <v/>
      </c>
      <c r="C352" s="214"/>
      <c r="D352" s="201"/>
      <c r="E352" s="200"/>
      <c r="F352" s="200"/>
      <c r="G352" s="201"/>
      <c r="H352" s="201"/>
      <c r="I352" s="189"/>
      <c r="J352" s="190" t="s">
        <v>84</v>
      </c>
      <c r="K352" s="191">
        <f t="shared" si="99"/>
        <v>0</v>
      </c>
      <c r="L352" s="192">
        <f t="shared" si="100"/>
        <v>0</v>
      </c>
      <c r="M352" s="191">
        <f t="shared" si="101"/>
        <v>0</v>
      </c>
      <c r="N352" s="191">
        <f t="shared" si="102"/>
        <v>0</v>
      </c>
      <c r="O352" s="191">
        <f t="shared" si="103"/>
        <v>0</v>
      </c>
      <c r="P352" s="191">
        <f t="shared" si="104"/>
        <v>0</v>
      </c>
      <c r="Q352" s="191">
        <f t="shared" si="105"/>
        <v>0</v>
      </c>
      <c r="R352" s="191">
        <f t="shared" si="106"/>
        <v>0</v>
      </c>
      <c r="S352" s="192"/>
      <c r="Z352" s="193"/>
      <c r="AA352" s="191" t="str">
        <f t="shared" si="98"/>
        <v/>
      </c>
      <c r="AB352" s="191" t="str">
        <f t="shared" si="107"/>
        <v/>
      </c>
      <c r="AC352" s="191" t="str" cm="1">
        <f t="array" ref="AC352">IF(F352&lt;&gt;"", IF(E352&gt;F352, "| Velden '"&amp;$AC$4&amp;ROW()&amp;"' en '"&amp;$AD$4&amp;ROW()&amp;"': De datum uit dienst mag niet voor de datum in dienst vallen.", ""), IF(E352&gt;Datum_werkingsjaar_einde, "| Veld '"&amp;$AC$4&amp;ROW()&amp;"': De datum in dienst mag niet na 31/12/"&amp;Datum_werkingsjaar&amp;" vallen.  ", ""))</f>
        <v/>
      </c>
      <c r="AD352" s="191" t="str" cm="1">
        <f t="array" ref="AD352">IF(E352&gt;F352, IF(F352&lt;&gt;"", "  ", ""), IF(F352&lt;&gt;"", IF(F352&lt;Datum_werkingsjaar_begin, "| Veld '"&amp;$AD$4&amp;ROW()&amp;"': De datum uit dienst mag niet vóór 1/01/"&amp;Datum_werkingsjaar&amp;" vallen.  ", ""), ""))</f>
        <v/>
      </c>
      <c r="AE352" s="191" t="str">
        <f t="shared" si="108"/>
        <v/>
      </c>
      <c r="AF352" s="191" t="str">
        <f t="shared" si="109"/>
        <v/>
      </c>
      <c r="AG352" s="191" t="str">
        <f t="shared" si="110"/>
        <v/>
      </c>
      <c r="AH352" s="194" t="str">
        <f t="shared" si="111"/>
        <v/>
      </c>
      <c r="AI352" s="191" t="str">
        <f>IF(K352&lt;&gt;1, IF(SUM(K352:$K$504)&lt;&gt;0, "| Laat geen witruimte tussen ingevulde rijen.", ""), "")</f>
        <v/>
      </c>
      <c r="AJ352" s="194" t="str">
        <f t="shared" si="112"/>
        <v/>
      </c>
      <c r="AL352" s="76" t="str">
        <f t="shared" si="113"/>
        <v/>
      </c>
    </row>
    <row r="353" spans="1:38" s="191" customFormat="1" ht="14.65" customHeight="1" x14ac:dyDescent="0.25">
      <c r="A353" s="149" t="str">
        <f t="shared" si="96"/>
        <v/>
      </c>
      <c r="B353" s="188" t="str">
        <f t="shared" si="97"/>
        <v/>
      </c>
      <c r="C353" s="214"/>
      <c r="D353" s="201"/>
      <c r="E353" s="200"/>
      <c r="F353" s="200"/>
      <c r="G353" s="201"/>
      <c r="H353" s="201"/>
      <c r="I353" s="189"/>
      <c r="J353" s="190" t="s">
        <v>84</v>
      </c>
      <c r="K353" s="191">
        <f t="shared" si="99"/>
        <v>0</v>
      </c>
      <c r="L353" s="192">
        <f t="shared" si="100"/>
        <v>0</v>
      </c>
      <c r="M353" s="191">
        <f t="shared" si="101"/>
        <v>0</v>
      </c>
      <c r="N353" s="191">
        <f t="shared" si="102"/>
        <v>0</v>
      </c>
      <c r="O353" s="191">
        <f t="shared" si="103"/>
        <v>0</v>
      </c>
      <c r="P353" s="191">
        <f t="shared" si="104"/>
        <v>0</v>
      </c>
      <c r="Q353" s="191">
        <f t="shared" si="105"/>
        <v>0</v>
      </c>
      <c r="R353" s="191">
        <f t="shared" si="106"/>
        <v>0</v>
      </c>
      <c r="S353" s="192"/>
      <c r="Z353" s="193"/>
      <c r="AA353" s="191" t="str">
        <f t="shared" si="98"/>
        <v/>
      </c>
      <c r="AB353" s="191" t="str">
        <f t="shared" si="107"/>
        <v/>
      </c>
      <c r="AC353" s="191" t="str" cm="1">
        <f t="array" ref="AC353">IF(F353&lt;&gt;"", IF(E353&gt;F353, "| Velden '"&amp;$AC$4&amp;ROW()&amp;"' en '"&amp;$AD$4&amp;ROW()&amp;"': De datum uit dienst mag niet voor de datum in dienst vallen.", ""), IF(E353&gt;Datum_werkingsjaar_einde, "| Veld '"&amp;$AC$4&amp;ROW()&amp;"': De datum in dienst mag niet na 31/12/"&amp;Datum_werkingsjaar&amp;" vallen.  ", ""))</f>
        <v/>
      </c>
      <c r="AD353" s="191" t="str" cm="1">
        <f t="array" ref="AD353">IF(E353&gt;F353, IF(F353&lt;&gt;"", "  ", ""), IF(F353&lt;&gt;"", IF(F353&lt;Datum_werkingsjaar_begin, "| Veld '"&amp;$AD$4&amp;ROW()&amp;"': De datum uit dienst mag niet vóór 1/01/"&amp;Datum_werkingsjaar&amp;" vallen.  ", ""), ""))</f>
        <v/>
      </c>
      <c r="AE353" s="191" t="str">
        <f t="shared" si="108"/>
        <v/>
      </c>
      <c r="AF353" s="191" t="str">
        <f t="shared" si="109"/>
        <v/>
      </c>
      <c r="AG353" s="191" t="str">
        <f t="shared" si="110"/>
        <v/>
      </c>
      <c r="AH353" s="194" t="str">
        <f t="shared" si="111"/>
        <v/>
      </c>
      <c r="AI353" s="191" t="str">
        <f>IF(K353&lt;&gt;1, IF(SUM(K353:$K$504)&lt;&gt;0, "| Laat geen witruimte tussen ingevulde rijen.", ""), "")</f>
        <v/>
      </c>
      <c r="AJ353" s="194" t="str">
        <f t="shared" si="112"/>
        <v/>
      </c>
      <c r="AL353" s="76" t="str">
        <f t="shared" si="113"/>
        <v/>
      </c>
    </row>
    <row r="354" spans="1:38" s="191" customFormat="1" ht="14.65" customHeight="1" x14ac:dyDescent="0.25">
      <c r="A354" s="149" t="str">
        <f t="shared" si="96"/>
        <v/>
      </c>
      <c r="B354" s="188" t="str">
        <f t="shared" si="97"/>
        <v/>
      </c>
      <c r="C354" s="214"/>
      <c r="D354" s="201"/>
      <c r="E354" s="200"/>
      <c r="F354" s="200"/>
      <c r="G354" s="201"/>
      <c r="H354" s="201"/>
      <c r="I354" s="189"/>
      <c r="J354" s="190" t="s">
        <v>84</v>
      </c>
      <c r="K354" s="191">
        <f t="shared" si="99"/>
        <v>0</v>
      </c>
      <c r="L354" s="192">
        <f t="shared" si="100"/>
        <v>0</v>
      </c>
      <c r="M354" s="191">
        <f t="shared" si="101"/>
        <v>0</v>
      </c>
      <c r="N354" s="191">
        <f t="shared" si="102"/>
        <v>0</v>
      </c>
      <c r="O354" s="191">
        <f t="shared" si="103"/>
        <v>0</v>
      </c>
      <c r="P354" s="191">
        <f t="shared" si="104"/>
        <v>0</v>
      </c>
      <c r="Q354" s="191">
        <f t="shared" si="105"/>
        <v>0</v>
      </c>
      <c r="R354" s="191">
        <f t="shared" si="106"/>
        <v>0</v>
      </c>
      <c r="S354" s="192"/>
      <c r="Z354" s="193"/>
      <c r="AA354" s="191" t="str">
        <f t="shared" si="98"/>
        <v/>
      </c>
      <c r="AB354" s="191" t="str">
        <f t="shared" si="107"/>
        <v/>
      </c>
      <c r="AC354" s="191" t="str" cm="1">
        <f t="array" ref="AC354">IF(F354&lt;&gt;"", IF(E354&gt;F354, "| Velden '"&amp;$AC$4&amp;ROW()&amp;"' en '"&amp;$AD$4&amp;ROW()&amp;"': De datum uit dienst mag niet voor de datum in dienst vallen.", ""), IF(E354&gt;Datum_werkingsjaar_einde, "| Veld '"&amp;$AC$4&amp;ROW()&amp;"': De datum in dienst mag niet na 31/12/"&amp;Datum_werkingsjaar&amp;" vallen.  ", ""))</f>
        <v/>
      </c>
      <c r="AD354" s="191" t="str" cm="1">
        <f t="array" ref="AD354">IF(E354&gt;F354, IF(F354&lt;&gt;"", "  ", ""), IF(F354&lt;&gt;"", IF(F354&lt;Datum_werkingsjaar_begin, "| Veld '"&amp;$AD$4&amp;ROW()&amp;"': De datum uit dienst mag niet vóór 1/01/"&amp;Datum_werkingsjaar&amp;" vallen.  ", ""), ""))</f>
        <v/>
      </c>
      <c r="AE354" s="191" t="str">
        <f t="shared" si="108"/>
        <v/>
      </c>
      <c r="AF354" s="191" t="str">
        <f t="shared" si="109"/>
        <v/>
      </c>
      <c r="AG354" s="191" t="str">
        <f t="shared" si="110"/>
        <v/>
      </c>
      <c r="AH354" s="194" t="str">
        <f t="shared" si="111"/>
        <v/>
      </c>
      <c r="AI354" s="191" t="str">
        <f>IF(K354&lt;&gt;1, IF(SUM(K354:$K$504)&lt;&gt;0, "| Laat geen witruimte tussen ingevulde rijen.", ""), "")</f>
        <v/>
      </c>
      <c r="AJ354" s="194" t="str">
        <f t="shared" si="112"/>
        <v/>
      </c>
      <c r="AL354" s="76" t="str">
        <f t="shared" si="113"/>
        <v/>
      </c>
    </row>
    <row r="355" spans="1:38" s="191" customFormat="1" ht="14.65" customHeight="1" x14ac:dyDescent="0.25">
      <c r="A355" s="149" t="str">
        <f t="shared" si="96"/>
        <v/>
      </c>
      <c r="B355" s="188" t="str">
        <f t="shared" si="97"/>
        <v/>
      </c>
      <c r="C355" s="214"/>
      <c r="D355" s="201"/>
      <c r="E355" s="200"/>
      <c r="F355" s="200"/>
      <c r="G355" s="201"/>
      <c r="H355" s="201"/>
      <c r="I355" s="189"/>
      <c r="J355" s="190" t="s">
        <v>84</v>
      </c>
      <c r="K355" s="191">
        <f t="shared" si="99"/>
        <v>0</v>
      </c>
      <c r="L355" s="192">
        <f t="shared" si="100"/>
        <v>0</v>
      </c>
      <c r="M355" s="191">
        <f t="shared" si="101"/>
        <v>0</v>
      </c>
      <c r="N355" s="191">
        <f t="shared" si="102"/>
        <v>0</v>
      </c>
      <c r="O355" s="191">
        <f t="shared" si="103"/>
        <v>0</v>
      </c>
      <c r="P355" s="191">
        <f t="shared" si="104"/>
        <v>0</v>
      </c>
      <c r="Q355" s="191">
        <f t="shared" si="105"/>
        <v>0</v>
      </c>
      <c r="R355" s="191">
        <f t="shared" si="106"/>
        <v>0</v>
      </c>
      <c r="S355" s="192"/>
      <c r="Z355" s="193"/>
      <c r="AA355" s="191" t="str">
        <f t="shared" si="98"/>
        <v/>
      </c>
      <c r="AB355" s="191" t="str">
        <f t="shared" si="107"/>
        <v/>
      </c>
      <c r="AC355" s="191" t="str" cm="1">
        <f t="array" ref="AC355">IF(F355&lt;&gt;"", IF(E355&gt;F355, "| Velden '"&amp;$AC$4&amp;ROW()&amp;"' en '"&amp;$AD$4&amp;ROW()&amp;"': De datum uit dienst mag niet voor de datum in dienst vallen.", ""), IF(E355&gt;Datum_werkingsjaar_einde, "| Veld '"&amp;$AC$4&amp;ROW()&amp;"': De datum in dienst mag niet na 31/12/"&amp;Datum_werkingsjaar&amp;" vallen.  ", ""))</f>
        <v/>
      </c>
      <c r="AD355" s="191" t="str" cm="1">
        <f t="array" ref="AD355">IF(E355&gt;F355, IF(F355&lt;&gt;"", "  ", ""), IF(F355&lt;&gt;"", IF(F355&lt;Datum_werkingsjaar_begin, "| Veld '"&amp;$AD$4&amp;ROW()&amp;"': De datum uit dienst mag niet vóór 1/01/"&amp;Datum_werkingsjaar&amp;" vallen.  ", ""), ""))</f>
        <v/>
      </c>
      <c r="AE355" s="191" t="str">
        <f t="shared" si="108"/>
        <v/>
      </c>
      <c r="AF355" s="191" t="str">
        <f t="shared" si="109"/>
        <v/>
      </c>
      <c r="AG355" s="191" t="str">
        <f t="shared" si="110"/>
        <v/>
      </c>
      <c r="AH355" s="194" t="str">
        <f t="shared" si="111"/>
        <v/>
      </c>
      <c r="AI355" s="191" t="str">
        <f>IF(K355&lt;&gt;1, IF(SUM(K355:$K$504)&lt;&gt;0, "| Laat geen witruimte tussen ingevulde rijen.", ""), "")</f>
        <v/>
      </c>
      <c r="AJ355" s="194" t="str">
        <f t="shared" si="112"/>
        <v/>
      </c>
      <c r="AL355" s="76" t="str">
        <f t="shared" si="113"/>
        <v/>
      </c>
    </row>
    <row r="356" spans="1:38" s="191" customFormat="1" ht="14.65" customHeight="1" x14ac:dyDescent="0.25">
      <c r="A356" s="149" t="str">
        <f t="shared" si="96"/>
        <v/>
      </c>
      <c r="B356" s="188" t="str">
        <f t="shared" si="97"/>
        <v/>
      </c>
      <c r="C356" s="214"/>
      <c r="D356" s="201"/>
      <c r="E356" s="200"/>
      <c r="F356" s="200"/>
      <c r="G356" s="201"/>
      <c r="H356" s="201"/>
      <c r="I356" s="189"/>
      <c r="J356" s="190" t="s">
        <v>84</v>
      </c>
      <c r="K356" s="191">
        <f t="shared" si="99"/>
        <v>0</v>
      </c>
      <c r="L356" s="192">
        <f t="shared" si="100"/>
        <v>0</v>
      </c>
      <c r="M356" s="191">
        <f t="shared" si="101"/>
        <v>0</v>
      </c>
      <c r="N356" s="191">
        <f t="shared" si="102"/>
        <v>0</v>
      </c>
      <c r="O356" s="191">
        <f t="shared" si="103"/>
        <v>0</v>
      </c>
      <c r="P356" s="191">
        <f t="shared" si="104"/>
        <v>0</v>
      </c>
      <c r="Q356" s="191">
        <f t="shared" si="105"/>
        <v>0</v>
      </c>
      <c r="R356" s="191">
        <f t="shared" si="106"/>
        <v>0</v>
      </c>
      <c r="S356" s="192"/>
      <c r="Z356" s="193"/>
      <c r="AA356" s="191" t="str">
        <f t="shared" si="98"/>
        <v/>
      </c>
      <c r="AB356" s="191" t="str">
        <f t="shared" si="107"/>
        <v/>
      </c>
      <c r="AC356" s="191" t="str" cm="1">
        <f t="array" ref="AC356">IF(F356&lt;&gt;"", IF(E356&gt;F356, "| Velden '"&amp;$AC$4&amp;ROW()&amp;"' en '"&amp;$AD$4&amp;ROW()&amp;"': De datum uit dienst mag niet voor de datum in dienst vallen.", ""), IF(E356&gt;Datum_werkingsjaar_einde, "| Veld '"&amp;$AC$4&amp;ROW()&amp;"': De datum in dienst mag niet na 31/12/"&amp;Datum_werkingsjaar&amp;" vallen.  ", ""))</f>
        <v/>
      </c>
      <c r="AD356" s="191" t="str" cm="1">
        <f t="array" ref="AD356">IF(E356&gt;F356, IF(F356&lt;&gt;"", "  ", ""), IF(F356&lt;&gt;"", IF(F356&lt;Datum_werkingsjaar_begin, "| Veld '"&amp;$AD$4&amp;ROW()&amp;"': De datum uit dienst mag niet vóór 1/01/"&amp;Datum_werkingsjaar&amp;" vallen.  ", ""), ""))</f>
        <v/>
      </c>
      <c r="AE356" s="191" t="str">
        <f t="shared" si="108"/>
        <v/>
      </c>
      <c r="AF356" s="191" t="str">
        <f t="shared" si="109"/>
        <v/>
      </c>
      <c r="AG356" s="191" t="str">
        <f t="shared" si="110"/>
        <v/>
      </c>
      <c r="AH356" s="194" t="str">
        <f t="shared" si="111"/>
        <v/>
      </c>
      <c r="AI356" s="191" t="str">
        <f>IF(K356&lt;&gt;1, IF(SUM(K356:$K$504)&lt;&gt;0, "| Laat geen witruimte tussen ingevulde rijen.", ""), "")</f>
        <v/>
      </c>
      <c r="AJ356" s="194" t="str">
        <f t="shared" si="112"/>
        <v/>
      </c>
      <c r="AL356" s="76" t="str">
        <f t="shared" si="113"/>
        <v/>
      </c>
    </row>
    <row r="357" spans="1:38" s="191" customFormat="1" ht="14.65" customHeight="1" x14ac:dyDescent="0.25">
      <c r="A357" s="149" t="str">
        <f t="shared" si="96"/>
        <v/>
      </c>
      <c r="B357" s="188" t="str">
        <f t="shared" si="97"/>
        <v/>
      </c>
      <c r="C357" s="214"/>
      <c r="D357" s="201"/>
      <c r="E357" s="200"/>
      <c r="F357" s="200"/>
      <c r="G357" s="201"/>
      <c r="H357" s="201"/>
      <c r="I357" s="189"/>
      <c r="J357" s="190" t="s">
        <v>84</v>
      </c>
      <c r="K357" s="191">
        <f t="shared" si="99"/>
        <v>0</v>
      </c>
      <c r="L357" s="192">
        <f t="shared" si="100"/>
        <v>0</v>
      </c>
      <c r="M357" s="191">
        <f t="shared" si="101"/>
        <v>0</v>
      </c>
      <c r="N357" s="191">
        <f t="shared" si="102"/>
        <v>0</v>
      </c>
      <c r="O357" s="191">
        <f t="shared" si="103"/>
        <v>0</v>
      </c>
      <c r="P357" s="191">
        <f t="shared" si="104"/>
        <v>0</v>
      </c>
      <c r="Q357" s="191">
        <f t="shared" si="105"/>
        <v>0</v>
      </c>
      <c r="R357" s="191">
        <f t="shared" si="106"/>
        <v>0</v>
      </c>
      <c r="S357" s="192"/>
      <c r="Z357" s="193"/>
      <c r="AA357" s="191" t="str">
        <f t="shared" si="98"/>
        <v/>
      </c>
      <c r="AB357" s="191" t="str">
        <f t="shared" si="107"/>
        <v/>
      </c>
      <c r="AC357" s="191" t="str" cm="1">
        <f t="array" ref="AC357">IF(F357&lt;&gt;"", IF(E357&gt;F357, "| Velden '"&amp;$AC$4&amp;ROW()&amp;"' en '"&amp;$AD$4&amp;ROW()&amp;"': De datum uit dienst mag niet voor de datum in dienst vallen.", ""), IF(E357&gt;Datum_werkingsjaar_einde, "| Veld '"&amp;$AC$4&amp;ROW()&amp;"': De datum in dienst mag niet na 31/12/"&amp;Datum_werkingsjaar&amp;" vallen.  ", ""))</f>
        <v/>
      </c>
      <c r="AD357" s="191" t="str" cm="1">
        <f t="array" ref="AD357">IF(E357&gt;F357, IF(F357&lt;&gt;"", "  ", ""), IF(F357&lt;&gt;"", IF(F357&lt;Datum_werkingsjaar_begin, "| Veld '"&amp;$AD$4&amp;ROW()&amp;"': De datum uit dienst mag niet vóór 1/01/"&amp;Datum_werkingsjaar&amp;" vallen.  ", ""), ""))</f>
        <v/>
      </c>
      <c r="AE357" s="191" t="str">
        <f t="shared" si="108"/>
        <v/>
      </c>
      <c r="AF357" s="191" t="str">
        <f t="shared" si="109"/>
        <v/>
      </c>
      <c r="AG357" s="191" t="str">
        <f t="shared" si="110"/>
        <v/>
      </c>
      <c r="AH357" s="194" t="str">
        <f t="shared" si="111"/>
        <v/>
      </c>
      <c r="AI357" s="191" t="str">
        <f>IF(K357&lt;&gt;1, IF(SUM(K357:$K$504)&lt;&gt;0, "| Laat geen witruimte tussen ingevulde rijen.", ""), "")</f>
        <v/>
      </c>
      <c r="AJ357" s="194" t="str">
        <f t="shared" si="112"/>
        <v/>
      </c>
      <c r="AL357" s="76" t="str">
        <f t="shared" si="113"/>
        <v/>
      </c>
    </row>
    <row r="358" spans="1:38" s="191" customFormat="1" ht="14.65" customHeight="1" x14ac:dyDescent="0.25">
      <c r="A358" s="149" t="str">
        <f t="shared" si="96"/>
        <v/>
      </c>
      <c r="B358" s="188" t="str">
        <f t="shared" si="97"/>
        <v/>
      </c>
      <c r="C358" s="214"/>
      <c r="D358" s="201"/>
      <c r="E358" s="200"/>
      <c r="F358" s="200"/>
      <c r="G358" s="201"/>
      <c r="H358" s="201"/>
      <c r="I358" s="189"/>
      <c r="J358" s="190" t="s">
        <v>84</v>
      </c>
      <c r="K358" s="191">
        <f t="shared" si="99"/>
        <v>0</v>
      </c>
      <c r="L358" s="192">
        <f t="shared" si="100"/>
        <v>0</v>
      </c>
      <c r="M358" s="191">
        <f t="shared" si="101"/>
        <v>0</v>
      </c>
      <c r="N358" s="191">
        <f t="shared" si="102"/>
        <v>0</v>
      </c>
      <c r="O358" s="191">
        <f t="shared" si="103"/>
        <v>0</v>
      </c>
      <c r="P358" s="191">
        <f t="shared" si="104"/>
        <v>0</v>
      </c>
      <c r="Q358" s="191">
        <f t="shared" si="105"/>
        <v>0</v>
      </c>
      <c r="R358" s="191">
        <f t="shared" si="106"/>
        <v>0</v>
      </c>
      <c r="S358" s="192"/>
      <c r="Z358" s="193"/>
      <c r="AA358" s="191" t="str">
        <f t="shared" si="98"/>
        <v/>
      </c>
      <c r="AB358" s="191" t="str">
        <f t="shared" si="107"/>
        <v/>
      </c>
      <c r="AC358" s="191" t="str" cm="1">
        <f t="array" ref="AC358">IF(F358&lt;&gt;"", IF(E358&gt;F358, "| Velden '"&amp;$AC$4&amp;ROW()&amp;"' en '"&amp;$AD$4&amp;ROW()&amp;"': De datum uit dienst mag niet voor de datum in dienst vallen.", ""), IF(E358&gt;Datum_werkingsjaar_einde, "| Veld '"&amp;$AC$4&amp;ROW()&amp;"': De datum in dienst mag niet na 31/12/"&amp;Datum_werkingsjaar&amp;" vallen.  ", ""))</f>
        <v/>
      </c>
      <c r="AD358" s="191" t="str" cm="1">
        <f t="array" ref="AD358">IF(E358&gt;F358, IF(F358&lt;&gt;"", "  ", ""), IF(F358&lt;&gt;"", IF(F358&lt;Datum_werkingsjaar_begin, "| Veld '"&amp;$AD$4&amp;ROW()&amp;"': De datum uit dienst mag niet vóór 1/01/"&amp;Datum_werkingsjaar&amp;" vallen.  ", ""), ""))</f>
        <v/>
      </c>
      <c r="AE358" s="191" t="str">
        <f t="shared" si="108"/>
        <v/>
      </c>
      <c r="AF358" s="191" t="str">
        <f t="shared" si="109"/>
        <v/>
      </c>
      <c r="AG358" s="191" t="str">
        <f t="shared" si="110"/>
        <v/>
      </c>
      <c r="AH358" s="194" t="str">
        <f t="shared" si="111"/>
        <v/>
      </c>
      <c r="AI358" s="191" t="str">
        <f>IF(K358&lt;&gt;1, IF(SUM(K358:$K$504)&lt;&gt;0, "| Laat geen witruimte tussen ingevulde rijen.", ""), "")</f>
        <v/>
      </c>
      <c r="AJ358" s="194" t="str">
        <f t="shared" si="112"/>
        <v/>
      </c>
      <c r="AL358" s="76" t="str">
        <f t="shared" si="113"/>
        <v/>
      </c>
    </row>
    <row r="359" spans="1:38" s="191" customFormat="1" ht="14.65" customHeight="1" x14ac:dyDescent="0.25">
      <c r="A359" s="149" t="str">
        <f t="shared" si="96"/>
        <v/>
      </c>
      <c r="B359" s="188" t="str">
        <f t="shared" si="97"/>
        <v/>
      </c>
      <c r="C359" s="214"/>
      <c r="D359" s="201"/>
      <c r="E359" s="200"/>
      <c r="F359" s="200"/>
      <c r="G359" s="201"/>
      <c r="H359" s="201"/>
      <c r="I359" s="189"/>
      <c r="J359" s="190" t="s">
        <v>84</v>
      </c>
      <c r="K359" s="191">
        <f t="shared" si="99"/>
        <v>0</v>
      </c>
      <c r="L359" s="192">
        <f t="shared" si="100"/>
        <v>0</v>
      </c>
      <c r="M359" s="191">
        <f t="shared" si="101"/>
        <v>0</v>
      </c>
      <c r="N359" s="191">
        <f t="shared" si="102"/>
        <v>0</v>
      </c>
      <c r="O359" s="191">
        <f t="shared" si="103"/>
        <v>0</v>
      </c>
      <c r="P359" s="191">
        <f t="shared" si="104"/>
        <v>0</v>
      </c>
      <c r="Q359" s="191">
        <f t="shared" si="105"/>
        <v>0</v>
      </c>
      <c r="R359" s="191">
        <f t="shared" si="106"/>
        <v>0</v>
      </c>
      <c r="S359" s="192"/>
      <c r="Z359" s="193"/>
      <c r="AA359" s="191" t="str">
        <f t="shared" si="98"/>
        <v/>
      </c>
      <c r="AB359" s="191" t="str">
        <f t="shared" si="107"/>
        <v/>
      </c>
      <c r="AC359" s="191" t="str" cm="1">
        <f t="array" ref="AC359">IF(F359&lt;&gt;"", IF(E359&gt;F359, "| Velden '"&amp;$AC$4&amp;ROW()&amp;"' en '"&amp;$AD$4&amp;ROW()&amp;"': De datum uit dienst mag niet voor de datum in dienst vallen.", ""), IF(E359&gt;Datum_werkingsjaar_einde, "| Veld '"&amp;$AC$4&amp;ROW()&amp;"': De datum in dienst mag niet na 31/12/"&amp;Datum_werkingsjaar&amp;" vallen.  ", ""))</f>
        <v/>
      </c>
      <c r="AD359" s="191" t="str" cm="1">
        <f t="array" ref="AD359">IF(E359&gt;F359, IF(F359&lt;&gt;"", "  ", ""), IF(F359&lt;&gt;"", IF(F359&lt;Datum_werkingsjaar_begin, "| Veld '"&amp;$AD$4&amp;ROW()&amp;"': De datum uit dienst mag niet vóór 1/01/"&amp;Datum_werkingsjaar&amp;" vallen.  ", ""), ""))</f>
        <v/>
      </c>
      <c r="AE359" s="191" t="str">
        <f t="shared" si="108"/>
        <v/>
      </c>
      <c r="AF359" s="191" t="str">
        <f t="shared" si="109"/>
        <v/>
      </c>
      <c r="AG359" s="191" t="str">
        <f t="shared" si="110"/>
        <v/>
      </c>
      <c r="AH359" s="194" t="str">
        <f t="shared" si="111"/>
        <v/>
      </c>
      <c r="AI359" s="191" t="str">
        <f>IF(K359&lt;&gt;1, IF(SUM(K359:$K$504)&lt;&gt;0, "| Laat geen witruimte tussen ingevulde rijen.", ""), "")</f>
        <v/>
      </c>
      <c r="AJ359" s="194" t="str">
        <f t="shared" si="112"/>
        <v/>
      </c>
      <c r="AL359" s="76" t="str">
        <f t="shared" si="113"/>
        <v/>
      </c>
    </row>
    <row r="360" spans="1:38" s="191" customFormat="1" ht="14.65" customHeight="1" x14ac:dyDescent="0.25">
      <c r="A360" s="149" t="str">
        <f t="shared" si="96"/>
        <v/>
      </c>
      <c r="B360" s="188" t="str">
        <f t="shared" si="97"/>
        <v/>
      </c>
      <c r="C360" s="214"/>
      <c r="D360" s="201"/>
      <c r="E360" s="200"/>
      <c r="F360" s="200"/>
      <c r="G360" s="201"/>
      <c r="H360" s="201"/>
      <c r="I360" s="189"/>
      <c r="J360" s="190" t="s">
        <v>84</v>
      </c>
      <c r="K360" s="191">
        <f t="shared" si="99"/>
        <v>0</v>
      </c>
      <c r="L360" s="192">
        <f t="shared" si="100"/>
        <v>0</v>
      </c>
      <c r="M360" s="191">
        <f t="shared" si="101"/>
        <v>0</v>
      </c>
      <c r="N360" s="191">
        <f t="shared" si="102"/>
        <v>0</v>
      </c>
      <c r="O360" s="191">
        <f t="shared" si="103"/>
        <v>0</v>
      </c>
      <c r="P360" s="191">
        <f t="shared" si="104"/>
        <v>0</v>
      </c>
      <c r="Q360" s="191">
        <f t="shared" si="105"/>
        <v>0</v>
      </c>
      <c r="R360" s="191">
        <f t="shared" si="106"/>
        <v>0</v>
      </c>
      <c r="S360" s="192"/>
      <c r="Z360" s="193"/>
      <c r="AA360" s="191" t="str">
        <f t="shared" si="98"/>
        <v/>
      </c>
      <c r="AB360" s="191" t="str">
        <f t="shared" si="107"/>
        <v/>
      </c>
      <c r="AC360" s="191" t="str" cm="1">
        <f t="array" ref="AC360">IF(F360&lt;&gt;"", IF(E360&gt;F360, "| Velden '"&amp;$AC$4&amp;ROW()&amp;"' en '"&amp;$AD$4&amp;ROW()&amp;"': De datum uit dienst mag niet voor de datum in dienst vallen.", ""), IF(E360&gt;Datum_werkingsjaar_einde, "| Veld '"&amp;$AC$4&amp;ROW()&amp;"': De datum in dienst mag niet na 31/12/"&amp;Datum_werkingsjaar&amp;" vallen.  ", ""))</f>
        <v/>
      </c>
      <c r="AD360" s="191" t="str" cm="1">
        <f t="array" ref="AD360">IF(E360&gt;F360, IF(F360&lt;&gt;"", "  ", ""), IF(F360&lt;&gt;"", IF(F360&lt;Datum_werkingsjaar_begin, "| Veld '"&amp;$AD$4&amp;ROW()&amp;"': De datum uit dienst mag niet vóór 1/01/"&amp;Datum_werkingsjaar&amp;" vallen.  ", ""), ""))</f>
        <v/>
      </c>
      <c r="AE360" s="191" t="str">
        <f t="shared" si="108"/>
        <v/>
      </c>
      <c r="AF360" s="191" t="str">
        <f t="shared" si="109"/>
        <v/>
      </c>
      <c r="AG360" s="191" t="str">
        <f t="shared" si="110"/>
        <v/>
      </c>
      <c r="AH360" s="194" t="str">
        <f t="shared" si="111"/>
        <v/>
      </c>
      <c r="AI360" s="191" t="str">
        <f>IF(K360&lt;&gt;1, IF(SUM(K360:$K$504)&lt;&gt;0, "| Laat geen witruimte tussen ingevulde rijen.", ""), "")</f>
        <v/>
      </c>
      <c r="AJ360" s="194" t="str">
        <f t="shared" si="112"/>
        <v/>
      </c>
      <c r="AL360" s="76" t="str">
        <f t="shared" si="113"/>
        <v/>
      </c>
    </row>
    <row r="361" spans="1:38" s="191" customFormat="1" ht="14.65" customHeight="1" x14ac:dyDescent="0.25">
      <c r="A361" s="149" t="str">
        <f t="shared" si="96"/>
        <v/>
      </c>
      <c r="B361" s="188" t="str">
        <f t="shared" si="97"/>
        <v/>
      </c>
      <c r="C361" s="214"/>
      <c r="D361" s="201"/>
      <c r="E361" s="200"/>
      <c r="F361" s="200"/>
      <c r="G361" s="201"/>
      <c r="H361" s="201"/>
      <c r="I361" s="189"/>
      <c r="J361" s="190" t="s">
        <v>84</v>
      </c>
      <c r="K361" s="191">
        <f t="shared" si="99"/>
        <v>0</v>
      </c>
      <c r="L361" s="192">
        <f t="shared" si="100"/>
        <v>0</v>
      </c>
      <c r="M361" s="191">
        <f t="shared" si="101"/>
        <v>0</v>
      </c>
      <c r="N361" s="191">
        <f t="shared" si="102"/>
        <v>0</v>
      </c>
      <c r="O361" s="191">
        <f t="shared" si="103"/>
        <v>0</v>
      </c>
      <c r="P361" s="191">
        <f t="shared" si="104"/>
        <v>0</v>
      </c>
      <c r="Q361" s="191">
        <f t="shared" si="105"/>
        <v>0</v>
      </c>
      <c r="R361" s="191">
        <f t="shared" si="106"/>
        <v>0</v>
      </c>
      <c r="S361" s="192"/>
      <c r="Z361" s="193"/>
      <c r="AA361" s="191" t="str">
        <f t="shared" si="98"/>
        <v/>
      </c>
      <c r="AB361" s="191" t="str">
        <f t="shared" si="107"/>
        <v/>
      </c>
      <c r="AC361" s="191" t="str" cm="1">
        <f t="array" ref="AC361">IF(F361&lt;&gt;"", IF(E361&gt;F361, "| Velden '"&amp;$AC$4&amp;ROW()&amp;"' en '"&amp;$AD$4&amp;ROW()&amp;"': De datum uit dienst mag niet voor de datum in dienst vallen.", ""), IF(E361&gt;Datum_werkingsjaar_einde, "| Veld '"&amp;$AC$4&amp;ROW()&amp;"': De datum in dienst mag niet na 31/12/"&amp;Datum_werkingsjaar&amp;" vallen.  ", ""))</f>
        <v/>
      </c>
      <c r="AD361" s="191" t="str" cm="1">
        <f t="array" ref="AD361">IF(E361&gt;F361, IF(F361&lt;&gt;"", "  ", ""), IF(F361&lt;&gt;"", IF(F361&lt;Datum_werkingsjaar_begin, "| Veld '"&amp;$AD$4&amp;ROW()&amp;"': De datum uit dienst mag niet vóór 1/01/"&amp;Datum_werkingsjaar&amp;" vallen.  ", ""), ""))</f>
        <v/>
      </c>
      <c r="AE361" s="191" t="str">
        <f t="shared" si="108"/>
        <v/>
      </c>
      <c r="AF361" s="191" t="str">
        <f t="shared" si="109"/>
        <v/>
      </c>
      <c r="AG361" s="191" t="str">
        <f t="shared" si="110"/>
        <v/>
      </c>
      <c r="AH361" s="194" t="str">
        <f t="shared" si="111"/>
        <v/>
      </c>
      <c r="AI361" s="191" t="str">
        <f>IF(K361&lt;&gt;1, IF(SUM(K361:$K$504)&lt;&gt;0, "| Laat geen witruimte tussen ingevulde rijen.", ""), "")</f>
        <v/>
      </c>
      <c r="AJ361" s="194" t="str">
        <f t="shared" si="112"/>
        <v/>
      </c>
      <c r="AL361" s="76" t="str">
        <f t="shared" si="113"/>
        <v/>
      </c>
    </row>
    <row r="362" spans="1:38" s="191" customFormat="1" ht="14.65" customHeight="1" x14ac:dyDescent="0.25">
      <c r="A362" s="149" t="str">
        <f t="shared" si="96"/>
        <v/>
      </c>
      <c r="B362" s="188" t="str">
        <f t="shared" si="97"/>
        <v/>
      </c>
      <c r="C362" s="214"/>
      <c r="D362" s="201"/>
      <c r="E362" s="200"/>
      <c r="F362" s="200"/>
      <c r="G362" s="201"/>
      <c r="H362" s="201"/>
      <c r="I362" s="189"/>
      <c r="J362" s="190" t="s">
        <v>84</v>
      </c>
      <c r="K362" s="191">
        <f t="shared" si="99"/>
        <v>0</v>
      </c>
      <c r="L362" s="192">
        <f t="shared" si="100"/>
        <v>0</v>
      </c>
      <c r="M362" s="191">
        <f t="shared" si="101"/>
        <v>0</v>
      </c>
      <c r="N362" s="191">
        <f t="shared" si="102"/>
        <v>0</v>
      </c>
      <c r="O362" s="191">
        <f t="shared" si="103"/>
        <v>0</v>
      </c>
      <c r="P362" s="191">
        <f t="shared" si="104"/>
        <v>0</v>
      </c>
      <c r="Q362" s="191">
        <f t="shared" si="105"/>
        <v>0</v>
      </c>
      <c r="R362" s="191">
        <f t="shared" si="106"/>
        <v>0</v>
      </c>
      <c r="S362" s="192"/>
      <c r="Z362" s="193"/>
      <c r="AA362" s="191" t="str">
        <f t="shared" si="98"/>
        <v/>
      </c>
      <c r="AB362" s="191" t="str">
        <f t="shared" si="107"/>
        <v/>
      </c>
      <c r="AC362" s="191" t="str" cm="1">
        <f t="array" ref="AC362">IF(F362&lt;&gt;"", IF(E362&gt;F362, "| Velden '"&amp;$AC$4&amp;ROW()&amp;"' en '"&amp;$AD$4&amp;ROW()&amp;"': De datum uit dienst mag niet voor de datum in dienst vallen.", ""), IF(E362&gt;Datum_werkingsjaar_einde, "| Veld '"&amp;$AC$4&amp;ROW()&amp;"': De datum in dienst mag niet na 31/12/"&amp;Datum_werkingsjaar&amp;" vallen.  ", ""))</f>
        <v/>
      </c>
      <c r="AD362" s="191" t="str" cm="1">
        <f t="array" ref="AD362">IF(E362&gt;F362, IF(F362&lt;&gt;"", "  ", ""), IF(F362&lt;&gt;"", IF(F362&lt;Datum_werkingsjaar_begin, "| Veld '"&amp;$AD$4&amp;ROW()&amp;"': De datum uit dienst mag niet vóór 1/01/"&amp;Datum_werkingsjaar&amp;" vallen.  ", ""), ""))</f>
        <v/>
      </c>
      <c r="AE362" s="191" t="str">
        <f t="shared" si="108"/>
        <v/>
      </c>
      <c r="AF362" s="191" t="str">
        <f t="shared" si="109"/>
        <v/>
      </c>
      <c r="AG362" s="191" t="str">
        <f t="shared" si="110"/>
        <v/>
      </c>
      <c r="AH362" s="194" t="str">
        <f t="shared" si="111"/>
        <v/>
      </c>
      <c r="AI362" s="191" t="str">
        <f>IF(K362&lt;&gt;1, IF(SUM(K362:$K$504)&lt;&gt;0, "| Laat geen witruimte tussen ingevulde rijen.", ""), "")</f>
        <v/>
      </c>
      <c r="AJ362" s="194" t="str">
        <f t="shared" si="112"/>
        <v/>
      </c>
      <c r="AL362" s="76" t="str">
        <f t="shared" si="113"/>
        <v/>
      </c>
    </row>
    <row r="363" spans="1:38" s="191" customFormat="1" ht="14.65" customHeight="1" x14ac:dyDescent="0.25">
      <c r="A363" s="149" t="str">
        <f t="shared" si="96"/>
        <v/>
      </c>
      <c r="B363" s="188" t="str">
        <f t="shared" si="97"/>
        <v/>
      </c>
      <c r="C363" s="214"/>
      <c r="D363" s="201"/>
      <c r="E363" s="200"/>
      <c r="F363" s="200"/>
      <c r="G363" s="201"/>
      <c r="H363" s="201"/>
      <c r="I363" s="189"/>
      <c r="J363" s="190" t="s">
        <v>84</v>
      </c>
      <c r="K363" s="191">
        <f t="shared" si="99"/>
        <v>0</v>
      </c>
      <c r="L363" s="192">
        <f t="shared" si="100"/>
        <v>0</v>
      </c>
      <c r="M363" s="191">
        <f t="shared" si="101"/>
        <v>0</v>
      </c>
      <c r="N363" s="191">
        <f t="shared" si="102"/>
        <v>0</v>
      </c>
      <c r="O363" s="191">
        <f t="shared" si="103"/>
        <v>0</v>
      </c>
      <c r="P363" s="191">
        <f t="shared" si="104"/>
        <v>0</v>
      </c>
      <c r="Q363" s="191">
        <f t="shared" si="105"/>
        <v>0</v>
      </c>
      <c r="R363" s="191">
        <f t="shared" si="106"/>
        <v>0</v>
      </c>
      <c r="S363" s="192"/>
      <c r="Z363" s="193"/>
      <c r="AA363" s="191" t="str">
        <f t="shared" si="98"/>
        <v/>
      </c>
      <c r="AB363" s="191" t="str">
        <f t="shared" si="107"/>
        <v/>
      </c>
      <c r="AC363" s="191" t="str" cm="1">
        <f t="array" ref="AC363">IF(F363&lt;&gt;"", IF(E363&gt;F363, "| Velden '"&amp;$AC$4&amp;ROW()&amp;"' en '"&amp;$AD$4&amp;ROW()&amp;"': De datum uit dienst mag niet voor de datum in dienst vallen.", ""), IF(E363&gt;Datum_werkingsjaar_einde, "| Veld '"&amp;$AC$4&amp;ROW()&amp;"': De datum in dienst mag niet na 31/12/"&amp;Datum_werkingsjaar&amp;" vallen.  ", ""))</f>
        <v/>
      </c>
      <c r="AD363" s="191" t="str" cm="1">
        <f t="array" ref="AD363">IF(E363&gt;F363, IF(F363&lt;&gt;"", "  ", ""), IF(F363&lt;&gt;"", IF(F363&lt;Datum_werkingsjaar_begin, "| Veld '"&amp;$AD$4&amp;ROW()&amp;"': De datum uit dienst mag niet vóór 1/01/"&amp;Datum_werkingsjaar&amp;" vallen.  ", ""), ""))</f>
        <v/>
      </c>
      <c r="AE363" s="191" t="str">
        <f t="shared" si="108"/>
        <v/>
      </c>
      <c r="AF363" s="191" t="str">
        <f t="shared" si="109"/>
        <v/>
      </c>
      <c r="AG363" s="191" t="str">
        <f t="shared" si="110"/>
        <v/>
      </c>
      <c r="AH363" s="194" t="str">
        <f t="shared" si="111"/>
        <v/>
      </c>
      <c r="AI363" s="191" t="str">
        <f>IF(K363&lt;&gt;1, IF(SUM(K363:$K$504)&lt;&gt;0, "| Laat geen witruimte tussen ingevulde rijen.", ""), "")</f>
        <v/>
      </c>
      <c r="AJ363" s="194" t="str">
        <f t="shared" si="112"/>
        <v/>
      </c>
      <c r="AL363" s="76" t="str">
        <f t="shared" si="113"/>
        <v/>
      </c>
    </row>
    <row r="364" spans="1:38" s="191" customFormat="1" ht="14.65" customHeight="1" x14ac:dyDescent="0.25">
      <c r="A364" s="149" t="str">
        <f t="shared" si="96"/>
        <v/>
      </c>
      <c r="B364" s="188" t="str">
        <f t="shared" si="97"/>
        <v/>
      </c>
      <c r="C364" s="214"/>
      <c r="D364" s="201"/>
      <c r="E364" s="200"/>
      <c r="F364" s="200"/>
      <c r="G364" s="201"/>
      <c r="H364" s="201"/>
      <c r="I364" s="189"/>
      <c r="J364" s="190" t="s">
        <v>84</v>
      </c>
      <c r="K364" s="191">
        <f t="shared" si="99"/>
        <v>0</v>
      </c>
      <c r="L364" s="192">
        <f t="shared" si="100"/>
        <v>0</v>
      </c>
      <c r="M364" s="191">
        <f t="shared" si="101"/>
        <v>0</v>
      </c>
      <c r="N364" s="191">
        <f t="shared" si="102"/>
        <v>0</v>
      </c>
      <c r="O364" s="191">
        <f t="shared" si="103"/>
        <v>0</v>
      </c>
      <c r="P364" s="191">
        <f t="shared" si="104"/>
        <v>0</v>
      </c>
      <c r="Q364" s="191">
        <f t="shared" si="105"/>
        <v>0</v>
      </c>
      <c r="R364" s="191">
        <f t="shared" si="106"/>
        <v>0</v>
      </c>
      <c r="S364" s="192"/>
      <c r="Z364" s="193"/>
      <c r="AA364" s="191" t="str">
        <f t="shared" si="98"/>
        <v/>
      </c>
      <c r="AB364" s="191" t="str">
        <f t="shared" si="107"/>
        <v/>
      </c>
      <c r="AC364" s="191" t="str" cm="1">
        <f t="array" ref="AC364">IF(F364&lt;&gt;"", IF(E364&gt;F364, "| Velden '"&amp;$AC$4&amp;ROW()&amp;"' en '"&amp;$AD$4&amp;ROW()&amp;"': De datum uit dienst mag niet voor de datum in dienst vallen.", ""), IF(E364&gt;Datum_werkingsjaar_einde, "| Veld '"&amp;$AC$4&amp;ROW()&amp;"': De datum in dienst mag niet na 31/12/"&amp;Datum_werkingsjaar&amp;" vallen.  ", ""))</f>
        <v/>
      </c>
      <c r="AD364" s="191" t="str" cm="1">
        <f t="array" ref="AD364">IF(E364&gt;F364, IF(F364&lt;&gt;"", "  ", ""), IF(F364&lt;&gt;"", IF(F364&lt;Datum_werkingsjaar_begin, "| Veld '"&amp;$AD$4&amp;ROW()&amp;"': De datum uit dienst mag niet vóór 1/01/"&amp;Datum_werkingsjaar&amp;" vallen.  ", ""), ""))</f>
        <v/>
      </c>
      <c r="AE364" s="191" t="str">
        <f t="shared" si="108"/>
        <v/>
      </c>
      <c r="AF364" s="191" t="str">
        <f t="shared" si="109"/>
        <v/>
      </c>
      <c r="AG364" s="191" t="str">
        <f t="shared" si="110"/>
        <v/>
      </c>
      <c r="AH364" s="194" t="str">
        <f t="shared" si="111"/>
        <v/>
      </c>
      <c r="AI364" s="191" t="str">
        <f>IF(K364&lt;&gt;1, IF(SUM(K364:$K$504)&lt;&gt;0, "| Laat geen witruimte tussen ingevulde rijen.", ""), "")</f>
        <v/>
      </c>
      <c r="AJ364" s="194" t="str">
        <f t="shared" si="112"/>
        <v/>
      </c>
      <c r="AL364" s="76" t="str">
        <f t="shared" si="113"/>
        <v/>
      </c>
    </row>
    <row r="365" spans="1:38" s="191" customFormat="1" ht="14.65" customHeight="1" x14ac:dyDescent="0.25">
      <c r="A365" s="149" t="str">
        <f t="shared" si="96"/>
        <v/>
      </c>
      <c r="B365" s="188" t="str">
        <f t="shared" si="97"/>
        <v/>
      </c>
      <c r="C365" s="214"/>
      <c r="D365" s="201"/>
      <c r="E365" s="200"/>
      <c r="F365" s="200"/>
      <c r="G365" s="201"/>
      <c r="H365" s="201"/>
      <c r="I365" s="189"/>
      <c r="J365" s="190" t="s">
        <v>84</v>
      </c>
      <c r="K365" s="191">
        <f t="shared" si="99"/>
        <v>0</v>
      </c>
      <c r="L365" s="192">
        <f t="shared" si="100"/>
        <v>0</v>
      </c>
      <c r="M365" s="191">
        <f t="shared" si="101"/>
        <v>0</v>
      </c>
      <c r="N365" s="191">
        <f t="shared" si="102"/>
        <v>0</v>
      </c>
      <c r="O365" s="191">
        <f t="shared" si="103"/>
        <v>0</v>
      </c>
      <c r="P365" s="191">
        <f t="shared" si="104"/>
        <v>0</v>
      </c>
      <c r="Q365" s="191">
        <f t="shared" si="105"/>
        <v>0</v>
      </c>
      <c r="R365" s="191">
        <f t="shared" si="106"/>
        <v>0</v>
      </c>
      <c r="S365" s="192"/>
      <c r="Z365" s="193"/>
      <c r="AA365" s="191" t="str">
        <f t="shared" si="98"/>
        <v/>
      </c>
      <c r="AB365" s="191" t="str">
        <f t="shared" si="107"/>
        <v/>
      </c>
      <c r="AC365" s="191" t="str" cm="1">
        <f t="array" ref="AC365">IF(F365&lt;&gt;"", IF(E365&gt;F365, "| Velden '"&amp;$AC$4&amp;ROW()&amp;"' en '"&amp;$AD$4&amp;ROW()&amp;"': De datum uit dienst mag niet voor de datum in dienst vallen.", ""), IF(E365&gt;Datum_werkingsjaar_einde, "| Veld '"&amp;$AC$4&amp;ROW()&amp;"': De datum in dienst mag niet na 31/12/"&amp;Datum_werkingsjaar&amp;" vallen.  ", ""))</f>
        <v/>
      </c>
      <c r="AD365" s="191" t="str" cm="1">
        <f t="array" ref="AD365">IF(E365&gt;F365, IF(F365&lt;&gt;"", "  ", ""), IF(F365&lt;&gt;"", IF(F365&lt;Datum_werkingsjaar_begin, "| Veld '"&amp;$AD$4&amp;ROW()&amp;"': De datum uit dienst mag niet vóór 1/01/"&amp;Datum_werkingsjaar&amp;" vallen.  ", ""), ""))</f>
        <v/>
      </c>
      <c r="AE365" s="191" t="str">
        <f t="shared" si="108"/>
        <v/>
      </c>
      <c r="AF365" s="191" t="str">
        <f t="shared" si="109"/>
        <v/>
      </c>
      <c r="AG365" s="191" t="str">
        <f t="shared" si="110"/>
        <v/>
      </c>
      <c r="AH365" s="194" t="str">
        <f t="shared" si="111"/>
        <v/>
      </c>
      <c r="AI365" s="191" t="str">
        <f>IF(K365&lt;&gt;1, IF(SUM(K365:$K$504)&lt;&gt;0, "| Laat geen witruimte tussen ingevulde rijen.", ""), "")</f>
        <v/>
      </c>
      <c r="AJ365" s="194" t="str">
        <f t="shared" si="112"/>
        <v/>
      </c>
      <c r="AL365" s="76" t="str">
        <f t="shared" si="113"/>
        <v/>
      </c>
    </row>
    <row r="366" spans="1:38" s="191" customFormat="1" ht="14.65" customHeight="1" x14ac:dyDescent="0.25">
      <c r="A366" s="149" t="str">
        <f t="shared" si="96"/>
        <v/>
      </c>
      <c r="B366" s="188" t="str">
        <f t="shared" si="97"/>
        <v/>
      </c>
      <c r="C366" s="214"/>
      <c r="D366" s="201"/>
      <c r="E366" s="200"/>
      <c r="F366" s="200"/>
      <c r="G366" s="201"/>
      <c r="H366" s="201"/>
      <c r="I366" s="189"/>
      <c r="J366" s="190" t="s">
        <v>84</v>
      </c>
      <c r="K366" s="191">
        <f t="shared" si="99"/>
        <v>0</v>
      </c>
      <c r="L366" s="192">
        <f t="shared" si="100"/>
        <v>0</v>
      </c>
      <c r="M366" s="191">
        <f t="shared" si="101"/>
        <v>0</v>
      </c>
      <c r="N366" s="191">
        <f t="shared" si="102"/>
        <v>0</v>
      </c>
      <c r="O366" s="191">
        <f t="shared" si="103"/>
        <v>0</v>
      </c>
      <c r="P366" s="191">
        <f t="shared" si="104"/>
        <v>0</v>
      </c>
      <c r="Q366" s="191">
        <f t="shared" si="105"/>
        <v>0</v>
      </c>
      <c r="R366" s="191">
        <f t="shared" si="106"/>
        <v>0</v>
      </c>
      <c r="S366" s="192"/>
      <c r="Z366" s="193"/>
      <c r="AA366" s="191" t="str">
        <f t="shared" si="98"/>
        <v/>
      </c>
      <c r="AB366" s="191" t="str">
        <f t="shared" si="107"/>
        <v/>
      </c>
      <c r="AC366" s="191" t="str" cm="1">
        <f t="array" ref="AC366">IF(F366&lt;&gt;"", IF(E366&gt;F366, "| Velden '"&amp;$AC$4&amp;ROW()&amp;"' en '"&amp;$AD$4&amp;ROW()&amp;"': De datum uit dienst mag niet voor de datum in dienst vallen.", ""), IF(E366&gt;Datum_werkingsjaar_einde, "| Veld '"&amp;$AC$4&amp;ROW()&amp;"': De datum in dienst mag niet na 31/12/"&amp;Datum_werkingsjaar&amp;" vallen.  ", ""))</f>
        <v/>
      </c>
      <c r="AD366" s="191" t="str" cm="1">
        <f t="array" ref="AD366">IF(E366&gt;F366, IF(F366&lt;&gt;"", "  ", ""), IF(F366&lt;&gt;"", IF(F366&lt;Datum_werkingsjaar_begin, "| Veld '"&amp;$AD$4&amp;ROW()&amp;"': De datum uit dienst mag niet vóór 1/01/"&amp;Datum_werkingsjaar&amp;" vallen.  ", ""), ""))</f>
        <v/>
      </c>
      <c r="AE366" s="191" t="str">
        <f t="shared" si="108"/>
        <v/>
      </c>
      <c r="AF366" s="191" t="str">
        <f t="shared" si="109"/>
        <v/>
      </c>
      <c r="AG366" s="191" t="str">
        <f t="shared" si="110"/>
        <v/>
      </c>
      <c r="AH366" s="194" t="str">
        <f t="shared" si="111"/>
        <v/>
      </c>
      <c r="AI366" s="191" t="str">
        <f>IF(K366&lt;&gt;1, IF(SUM(K366:$K$504)&lt;&gt;0, "| Laat geen witruimte tussen ingevulde rijen.", ""), "")</f>
        <v/>
      </c>
      <c r="AJ366" s="194" t="str">
        <f t="shared" si="112"/>
        <v/>
      </c>
      <c r="AL366" s="76" t="str">
        <f t="shared" si="113"/>
        <v/>
      </c>
    </row>
    <row r="367" spans="1:38" s="191" customFormat="1" ht="14.65" customHeight="1" x14ac:dyDescent="0.25">
      <c r="A367" s="149" t="str">
        <f t="shared" si="96"/>
        <v/>
      </c>
      <c r="B367" s="188" t="str">
        <f t="shared" si="97"/>
        <v/>
      </c>
      <c r="C367" s="214"/>
      <c r="D367" s="201"/>
      <c r="E367" s="200"/>
      <c r="F367" s="200"/>
      <c r="G367" s="201"/>
      <c r="H367" s="201"/>
      <c r="I367" s="189"/>
      <c r="J367" s="190" t="s">
        <v>84</v>
      </c>
      <c r="K367" s="191">
        <f t="shared" si="99"/>
        <v>0</v>
      </c>
      <c r="L367" s="192">
        <f t="shared" si="100"/>
        <v>0</v>
      </c>
      <c r="M367" s="191">
        <f t="shared" si="101"/>
        <v>0</v>
      </c>
      <c r="N367" s="191">
        <f t="shared" si="102"/>
        <v>0</v>
      </c>
      <c r="O367" s="191">
        <f t="shared" si="103"/>
        <v>0</v>
      </c>
      <c r="P367" s="191">
        <f t="shared" si="104"/>
        <v>0</v>
      </c>
      <c r="Q367" s="191">
        <f t="shared" si="105"/>
        <v>0</v>
      </c>
      <c r="R367" s="191">
        <f t="shared" si="106"/>
        <v>0</v>
      </c>
      <c r="S367" s="192"/>
      <c r="Z367" s="193"/>
      <c r="AA367" s="191" t="str">
        <f t="shared" si="98"/>
        <v/>
      </c>
      <c r="AB367" s="191" t="str">
        <f t="shared" si="107"/>
        <v/>
      </c>
      <c r="AC367" s="191" t="str" cm="1">
        <f t="array" ref="AC367">IF(F367&lt;&gt;"", IF(E367&gt;F367, "| Velden '"&amp;$AC$4&amp;ROW()&amp;"' en '"&amp;$AD$4&amp;ROW()&amp;"': De datum uit dienst mag niet voor de datum in dienst vallen.", ""), IF(E367&gt;Datum_werkingsjaar_einde, "| Veld '"&amp;$AC$4&amp;ROW()&amp;"': De datum in dienst mag niet na 31/12/"&amp;Datum_werkingsjaar&amp;" vallen.  ", ""))</f>
        <v/>
      </c>
      <c r="AD367" s="191" t="str" cm="1">
        <f t="array" ref="AD367">IF(E367&gt;F367, IF(F367&lt;&gt;"", "  ", ""), IF(F367&lt;&gt;"", IF(F367&lt;Datum_werkingsjaar_begin, "| Veld '"&amp;$AD$4&amp;ROW()&amp;"': De datum uit dienst mag niet vóór 1/01/"&amp;Datum_werkingsjaar&amp;" vallen.  ", ""), ""))</f>
        <v/>
      </c>
      <c r="AE367" s="191" t="str">
        <f t="shared" si="108"/>
        <v/>
      </c>
      <c r="AF367" s="191" t="str">
        <f t="shared" si="109"/>
        <v/>
      </c>
      <c r="AG367" s="191" t="str">
        <f t="shared" si="110"/>
        <v/>
      </c>
      <c r="AH367" s="194" t="str">
        <f t="shared" si="111"/>
        <v/>
      </c>
      <c r="AI367" s="191" t="str">
        <f>IF(K367&lt;&gt;1, IF(SUM(K367:$K$504)&lt;&gt;0, "| Laat geen witruimte tussen ingevulde rijen.", ""), "")</f>
        <v/>
      </c>
      <c r="AJ367" s="194" t="str">
        <f t="shared" si="112"/>
        <v/>
      </c>
      <c r="AL367" s="76" t="str">
        <f t="shared" si="113"/>
        <v/>
      </c>
    </row>
    <row r="368" spans="1:38" s="191" customFormat="1" ht="14.65" customHeight="1" x14ac:dyDescent="0.25">
      <c r="A368" s="149" t="str">
        <f t="shared" si="96"/>
        <v/>
      </c>
      <c r="B368" s="188" t="str">
        <f t="shared" si="97"/>
        <v/>
      </c>
      <c r="C368" s="214"/>
      <c r="D368" s="201"/>
      <c r="E368" s="200"/>
      <c r="F368" s="200"/>
      <c r="G368" s="201"/>
      <c r="H368" s="201"/>
      <c r="I368" s="189"/>
      <c r="J368" s="190" t="s">
        <v>84</v>
      </c>
      <c r="K368" s="191">
        <f t="shared" si="99"/>
        <v>0</v>
      </c>
      <c r="L368" s="192">
        <f t="shared" si="100"/>
        <v>0</v>
      </c>
      <c r="M368" s="191">
        <f t="shared" si="101"/>
        <v>0</v>
      </c>
      <c r="N368" s="191">
        <f t="shared" si="102"/>
        <v>0</v>
      </c>
      <c r="O368" s="191">
        <f t="shared" si="103"/>
        <v>0</v>
      </c>
      <c r="P368" s="191">
        <f t="shared" si="104"/>
        <v>0</v>
      </c>
      <c r="Q368" s="191">
        <f t="shared" si="105"/>
        <v>0</v>
      </c>
      <c r="R368" s="191">
        <f t="shared" si="106"/>
        <v>0</v>
      </c>
      <c r="S368" s="192"/>
      <c r="Z368" s="193"/>
      <c r="AA368" s="191" t="str">
        <f t="shared" si="98"/>
        <v/>
      </c>
      <c r="AB368" s="191" t="str">
        <f t="shared" si="107"/>
        <v/>
      </c>
      <c r="AC368" s="191" t="str" cm="1">
        <f t="array" ref="AC368">IF(F368&lt;&gt;"", IF(E368&gt;F368, "| Velden '"&amp;$AC$4&amp;ROW()&amp;"' en '"&amp;$AD$4&amp;ROW()&amp;"': De datum uit dienst mag niet voor de datum in dienst vallen.", ""), IF(E368&gt;Datum_werkingsjaar_einde, "| Veld '"&amp;$AC$4&amp;ROW()&amp;"': De datum in dienst mag niet na 31/12/"&amp;Datum_werkingsjaar&amp;" vallen.  ", ""))</f>
        <v/>
      </c>
      <c r="AD368" s="191" t="str" cm="1">
        <f t="array" ref="AD368">IF(E368&gt;F368, IF(F368&lt;&gt;"", "  ", ""), IF(F368&lt;&gt;"", IF(F368&lt;Datum_werkingsjaar_begin, "| Veld '"&amp;$AD$4&amp;ROW()&amp;"': De datum uit dienst mag niet vóór 1/01/"&amp;Datum_werkingsjaar&amp;" vallen.  ", ""), ""))</f>
        <v/>
      </c>
      <c r="AE368" s="191" t="str">
        <f t="shared" si="108"/>
        <v/>
      </c>
      <c r="AF368" s="191" t="str">
        <f t="shared" si="109"/>
        <v/>
      </c>
      <c r="AG368" s="191" t="str">
        <f t="shared" si="110"/>
        <v/>
      </c>
      <c r="AH368" s="194" t="str">
        <f t="shared" si="111"/>
        <v/>
      </c>
      <c r="AI368" s="191" t="str">
        <f>IF(K368&lt;&gt;1, IF(SUM(K368:$K$504)&lt;&gt;0, "| Laat geen witruimte tussen ingevulde rijen.", ""), "")</f>
        <v/>
      </c>
      <c r="AJ368" s="194" t="str">
        <f t="shared" si="112"/>
        <v/>
      </c>
      <c r="AL368" s="76" t="str">
        <f t="shared" si="113"/>
        <v/>
      </c>
    </row>
    <row r="369" spans="1:38" s="191" customFormat="1" ht="14.65" customHeight="1" x14ac:dyDescent="0.25">
      <c r="A369" s="149" t="str">
        <f t="shared" si="96"/>
        <v/>
      </c>
      <c r="B369" s="188" t="str">
        <f t="shared" si="97"/>
        <v/>
      </c>
      <c r="C369" s="214"/>
      <c r="D369" s="201"/>
      <c r="E369" s="200"/>
      <c r="F369" s="200"/>
      <c r="G369" s="201"/>
      <c r="H369" s="201"/>
      <c r="I369" s="189"/>
      <c r="J369" s="190" t="s">
        <v>84</v>
      </c>
      <c r="K369" s="191">
        <f t="shared" si="99"/>
        <v>0</v>
      </c>
      <c r="L369" s="192">
        <f t="shared" si="100"/>
        <v>0</v>
      </c>
      <c r="M369" s="191">
        <f t="shared" si="101"/>
        <v>0</v>
      </c>
      <c r="N369" s="191">
        <f t="shared" si="102"/>
        <v>0</v>
      </c>
      <c r="O369" s="191">
        <f t="shared" si="103"/>
        <v>0</v>
      </c>
      <c r="P369" s="191">
        <f t="shared" si="104"/>
        <v>0</v>
      </c>
      <c r="Q369" s="191">
        <f t="shared" si="105"/>
        <v>0</v>
      </c>
      <c r="R369" s="191">
        <f t="shared" si="106"/>
        <v>0</v>
      </c>
      <c r="S369" s="192"/>
      <c r="Z369" s="193"/>
      <c r="AA369" s="191" t="str">
        <f t="shared" si="98"/>
        <v/>
      </c>
      <c r="AB369" s="191" t="str">
        <f t="shared" si="107"/>
        <v/>
      </c>
      <c r="AC369" s="191" t="str" cm="1">
        <f t="array" ref="AC369">IF(F369&lt;&gt;"", IF(E369&gt;F369, "| Velden '"&amp;$AC$4&amp;ROW()&amp;"' en '"&amp;$AD$4&amp;ROW()&amp;"': De datum uit dienst mag niet voor de datum in dienst vallen.", ""), IF(E369&gt;Datum_werkingsjaar_einde, "| Veld '"&amp;$AC$4&amp;ROW()&amp;"': De datum in dienst mag niet na 31/12/"&amp;Datum_werkingsjaar&amp;" vallen.  ", ""))</f>
        <v/>
      </c>
      <c r="AD369" s="191" t="str" cm="1">
        <f t="array" ref="AD369">IF(E369&gt;F369, IF(F369&lt;&gt;"", "  ", ""), IF(F369&lt;&gt;"", IF(F369&lt;Datum_werkingsjaar_begin, "| Veld '"&amp;$AD$4&amp;ROW()&amp;"': De datum uit dienst mag niet vóór 1/01/"&amp;Datum_werkingsjaar&amp;" vallen.  ", ""), ""))</f>
        <v/>
      </c>
      <c r="AE369" s="191" t="str">
        <f t="shared" si="108"/>
        <v/>
      </c>
      <c r="AF369" s="191" t="str">
        <f t="shared" si="109"/>
        <v/>
      </c>
      <c r="AG369" s="191" t="str">
        <f t="shared" si="110"/>
        <v/>
      </c>
      <c r="AH369" s="194" t="str">
        <f t="shared" si="111"/>
        <v/>
      </c>
      <c r="AI369" s="191" t="str">
        <f>IF(K369&lt;&gt;1, IF(SUM(K369:$K$504)&lt;&gt;0, "| Laat geen witruimte tussen ingevulde rijen.", ""), "")</f>
        <v/>
      </c>
      <c r="AJ369" s="194" t="str">
        <f t="shared" si="112"/>
        <v/>
      </c>
      <c r="AL369" s="76" t="str">
        <f t="shared" si="113"/>
        <v/>
      </c>
    </row>
    <row r="370" spans="1:38" s="191" customFormat="1" ht="14.65" customHeight="1" x14ac:dyDescent="0.25">
      <c r="A370" s="149" t="str">
        <f t="shared" si="96"/>
        <v/>
      </c>
      <c r="B370" s="188" t="str">
        <f t="shared" si="97"/>
        <v/>
      </c>
      <c r="C370" s="214"/>
      <c r="D370" s="201"/>
      <c r="E370" s="200"/>
      <c r="F370" s="200"/>
      <c r="G370" s="201"/>
      <c r="H370" s="201"/>
      <c r="I370" s="189"/>
      <c r="J370" s="190" t="s">
        <v>84</v>
      </c>
      <c r="K370" s="191">
        <f t="shared" si="99"/>
        <v>0</v>
      </c>
      <c r="L370" s="192">
        <f t="shared" si="100"/>
        <v>0</v>
      </c>
      <c r="M370" s="191">
        <f t="shared" si="101"/>
        <v>0</v>
      </c>
      <c r="N370" s="191">
        <f t="shared" si="102"/>
        <v>0</v>
      </c>
      <c r="O370" s="191">
        <f t="shared" si="103"/>
        <v>0</v>
      </c>
      <c r="P370" s="191">
        <f t="shared" si="104"/>
        <v>0</v>
      </c>
      <c r="Q370" s="191">
        <f t="shared" si="105"/>
        <v>0</v>
      </c>
      <c r="R370" s="191">
        <f t="shared" si="106"/>
        <v>0</v>
      </c>
      <c r="S370" s="192"/>
      <c r="Z370" s="193"/>
      <c r="AA370" s="191" t="str">
        <f t="shared" si="98"/>
        <v/>
      </c>
      <c r="AB370" s="191" t="str">
        <f t="shared" si="107"/>
        <v/>
      </c>
      <c r="AC370" s="191" t="str" cm="1">
        <f t="array" ref="AC370">IF(F370&lt;&gt;"", IF(E370&gt;F370, "| Velden '"&amp;$AC$4&amp;ROW()&amp;"' en '"&amp;$AD$4&amp;ROW()&amp;"': De datum uit dienst mag niet voor de datum in dienst vallen.", ""), IF(E370&gt;Datum_werkingsjaar_einde, "| Veld '"&amp;$AC$4&amp;ROW()&amp;"': De datum in dienst mag niet na 31/12/"&amp;Datum_werkingsjaar&amp;" vallen.  ", ""))</f>
        <v/>
      </c>
      <c r="AD370" s="191" t="str" cm="1">
        <f t="array" ref="AD370">IF(E370&gt;F370, IF(F370&lt;&gt;"", "  ", ""), IF(F370&lt;&gt;"", IF(F370&lt;Datum_werkingsjaar_begin, "| Veld '"&amp;$AD$4&amp;ROW()&amp;"': De datum uit dienst mag niet vóór 1/01/"&amp;Datum_werkingsjaar&amp;" vallen.  ", ""), ""))</f>
        <v/>
      </c>
      <c r="AE370" s="191" t="str">
        <f t="shared" si="108"/>
        <v/>
      </c>
      <c r="AF370" s="191" t="str">
        <f t="shared" si="109"/>
        <v/>
      </c>
      <c r="AG370" s="191" t="str">
        <f t="shared" si="110"/>
        <v/>
      </c>
      <c r="AH370" s="194" t="str">
        <f t="shared" si="111"/>
        <v/>
      </c>
      <c r="AI370" s="191" t="str">
        <f>IF(K370&lt;&gt;1, IF(SUM(K370:$K$504)&lt;&gt;0, "| Laat geen witruimte tussen ingevulde rijen.", ""), "")</f>
        <v/>
      </c>
      <c r="AJ370" s="194" t="str">
        <f t="shared" si="112"/>
        <v/>
      </c>
      <c r="AL370" s="76" t="str">
        <f t="shared" si="113"/>
        <v/>
      </c>
    </row>
    <row r="371" spans="1:38" s="191" customFormat="1" ht="14.65" customHeight="1" x14ac:dyDescent="0.25">
      <c r="A371" s="149" t="str">
        <f t="shared" si="96"/>
        <v/>
      </c>
      <c r="B371" s="188" t="str">
        <f t="shared" si="97"/>
        <v/>
      </c>
      <c r="C371" s="214"/>
      <c r="D371" s="201"/>
      <c r="E371" s="200"/>
      <c r="F371" s="200"/>
      <c r="G371" s="201"/>
      <c r="H371" s="201"/>
      <c r="I371" s="189"/>
      <c r="J371" s="190" t="s">
        <v>84</v>
      </c>
      <c r="K371" s="191">
        <f t="shared" si="99"/>
        <v>0</v>
      </c>
      <c r="L371" s="192">
        <f t="shared" si="100"/>
        <v>0</v>
      </c>
      <c r="M371" s="191">
        <f t="shared" si="101"/>
        <v>0</v>
      </c>
      <c r="N371" s="191">
        <f t="shared" si="102"/>
        <v>0</v>
      </c>
      <c r="O371" s="191">
        <f t="shared" si="103"/>
        <v>0</v>
      </c>
      <c r="P371" s="191">
        <f t="shared" si="104"/>
        <v>0</v>
      </c>
      <c r="Q371" s="191">
        <f t="shared" si="105"/>
        <v>0</v>
      </c>
      <c r="R371" s="191">
        <f t="shared" si="106"/>
        <v>0</v>
      </c>
      <c r="S371" s="192"/>
      <c r="Z371" s="193"/>
      <c r="AA371" s="191" t="str">
        <f t="shared" si="98"/>
        <v/>
      </c>
      <c r="AB371" s="191" t="str">
        <f t="shared" si="107"/>
        <v/>
      </c>
      <c r="AC371" s="191" t="str" cm="1">
        <f t="array" ref="AC371">IF(F371&lt;&gt;"", IF(E371&gt;F371, "| Velden '"&amp;$AC$4&amp;ROW()&amp;"' en '"&amp;$AD$4&amp;ROW()&amp;"': De datum uit dienst mag niet voor de datum in dienst vallen.", ""), IF(E371&gt;Datum_werkingsjaar_einde, "| Veld '"&amp;$AC$4&amp;ROW()&amp;"': De datum in dienst mag niet na 31/12/"&amp;Datum_werkingsjaar&amp;" vallen.  ", ""))</f>
        <v/>
      </c>
      <c r="AD371" s="191" t="str" cm="1">
        <f t="array" ref="AD371">IF(E371&gt;F371, IF(F371&lt;&gt;"", "  ", ""), IF(F371&lt;&gt;"", IF(F371&lt;Datum_werkingsjaar_begin, "| Veld '"&amp;$AD$4&amp;ROW()&amp;"': De datum uit dienst mag niet vóór 1/01/"&amp;Datum_werkingsjaar&amp;" vallen.  ", ""), ""))</f>
        <v/>
      </c>
      <c r="AE371" s="191" t="str">
        <f t="shared" si="108"/>
        <v/>
      </c>
      <c r="AF371" s="191" t="str">
        <f t="shared" si="109"/>
        <v/>
      </c>
      <c r="AG371" s="191" t="str">
        <f t="shared" si="110"/>
        <v/>
      </c>
      <c r="AH371" s="194" t="str">
        <f t="shared" si="111"/>
        <v/>
      </c>
      <c r="AI371" s="191" t="str">
        <f>IF(K371&lt;&gt;1, IF(SUM(K371:$K$504)&lt;&gt;0, "| Laat geen witruimte tussen ingevulde rijen.", ""), "")</f>
        <v/>
      </c>
      <c r="AJ371" s="194" t="str">
        <f t="shared" si="112"/>
        <v/>
      </c>
      <c r="AL371" s="76" t="str">
        <f t="shared" si="113"/>
        <v/>
      </c>
    </row>
    <row r="372" spans="1:38" s="191" customFormat="1" ht="14.65" customHeight="1" x14ac:dyDescent="0.25">
      <c r="A372" s="149" t="str">
        <f t="shared" si="96"/>
        <v/>
      </c>
      <c r="B372" s="188" t="str">
        <f t="shared" si="97"/>
        <v/>
      </c>
      <c r="C372" s="214"/>
      <c r="D372" s="201"/>
      <c r="E372" s="200"/>
      <c r="F372" s="200"/>
      <c r="G372" s="201"/>
      <c r="H372" s="201"/>
      <c r="I372" s="189"/>
      <c r="J372" s="190" t="s">
        <v>84</v>
      </c>
      <c r="K372" s="191">
        <f t="shared" si="99"/>
        <v>0</v>
      </c>
      <c r="L372" s="192">
        <f t="shared" si="100"/>
        <v>0</v>
      </c>
      <c r="M372" s="191">
        <f t="shared" si="101"/>
        <v>0</v>
      </c>
      <c r="N372" s="191">
        <f t="shared" si="102"/>
        <v>0</v>
      </c>
      <c r="O372" s="191">
        <f t="shared" si="103"/>
        <v>0</v>
      </c>
      <c r="P372" s="191">
        <f t="shared" si="104"/>
        <v>0</v>
      </c>
      <c r="Q372" s="191">
        <f t="shared" si="105"/>
        <v>0</v>
      </c>
      <c r="R372" s="191">
        <f t="shared" si="106"/>
        <v>0</v>
      </c>
      <c r="S372" s="192"/>
      <c r="Z372" s="193"/>
      <c r="AA372" s="191" t="str">
        <f t="shared" si="98"/>
        <v/>
      </c>
      <c r="AB372" s="191" t="str">
        <f t="shared" si="107"/>
        <v/>
      </c>
      <c r="AC372" s="191" t="str" cm="1">
        <f t="array" ref="AC372">IF(F372&lt;&gt;"", IF(E372&gt;F372, "| Velden '"&amp;$AC$4&amp;ROW()&amp;"' en '"&amp;$AD$4&amp;ROW()&amp;"': De datum uit dienst mag niet voor de datum in dienst vallen.", ""), IF(E372&gt;Datum_werkingsjaar_einde, "| Veld '"&amp;$AC$4&amp;ROW()&amp;"': De datum in dienst mag niet na 31/12/"&amp;Datum_werkingsjaar&amp;" vallen.  ", ""))</f>
        <v/>
      </c>
      <c r="AD372" s="191" t="str" cm="1">
        <f t="array" ref="AD372">IF(E372&gt;F372, IF(F372&lt;&gt;"", "  ", ""), IF(F372&lt;&gt;"", IF(F372&lt;Datum_werkingsjaar_begin, "| Veld '"&amp;$AD$4&amp;ROW()&amp;"': De datum uit dienst mag niet vóór 1/01/"&amp;Datum_werkingsjaar&amp;" vallen.  ", ""), ""))</f>
        <v/>
      </c>
      <c r="AE372" s="191" t="str">
        <f t="shared" si="108"/>
        <v/>
      </c>
      <c r="AF372" s="191" t="str">
        <f t="shared" si="109"/>
        <v/>
      </c>
      <c r="AG372" s="191" t="str">
        <f t="shared" si="110"/>
        <v/>
      </c>
      <c r="AH372" s="194" t="str">
        <f t="shared" si="111"/>
        <v/>
      </c>
      <c r="AI372" s="191" t="str">
        <f>IF(K372&lt;&gt;1, IF(SUM(K372:$K$504)&lt;&gt;0, "| Laat geen witruimte tussen ingevulde rijen.", ""), "")</f>
        <v/>
      </c>
      <c r="AJ372" s="194" t="str">
        <f t="shared" si="112"/>
        <v/>
      </c>
      <c r="AL372" s="76" t="str">
        <f t="shared" si="113"/>
        <v/>
      </c>
    </row>
    <row r="373" spans="1:38" s="191" customFormat="1" ht="14.65" customHeight="1" x14ac:dyDescent="0.25">
      <c r="A373" s="149" t="str">
        <f t="shared" si="96"/>
        <v/>
      </c>
      <c r="B373" s="188" t="str">
        <f t="shared" si="97"/>
        <v/>
      </c>
      <c r="C373" s="214"/>
      <c r="D373" s="201"/>
      <c r="E373" s="200"/>
      <c r="F373" s="200"/>
      <c r="G373" s="201"/>
      <c r="H373" s="201"/>
      <c r="I373" s="189"/>
      <c r="J373" s="190" t="s">
        <v>84</v>
      </c>
      <c r="K373" s="191">
        <f t="shared" si="99"/>
        <v>0</v>
      </c>
      <c r="L373" s="192">
        <f t="shared" si="100"/>
        <v>0</v>
      </c>
      <c r="M373" s="191">
        <f t="shared" si="101"/>
        <v>0</v>
      </c>
      <c r="N373" s="191">
        <f t="shared" si="102"/>
        <v>0</v>
      </c>
      <c r="O373" s="191">
        <f t="shared" si="103"/>
        <v>0</v>
      </c>
      <c r="P373" s="191">
        <f t="shared" si="104"/>
        <v>0</v>
      </c>
      <c r="Q373" s="191">
        <f t="shared" si="105"/>
        <v>0</v>
      </c>
      <c r="R373" s="191">
        <f t="shared" si="106"/>
        <v>0</v>
      </c>
      <c r="S373" s="192"/>
      <c r="Z373" s="193"/>
      <c r="AA373" s="191" t="str">
        <f t="shared" si="98"/>
        <v/>
      </c>
      <c r="AB373" s="191" t="str">
        <f t="shared" si="107"/>
        <v/>
      </c>
      <c r="AC373" s="191" t="str" cm="1">
        <f t="array" ref="AC373">IF(F373&lt;&gt;"", IF(E373&gt;F373, "| Velden '"&amp;$AC$4&amp;ROW()&amp;"' en '"&amp;$AD$4&amp;ROW()&amp;"': De datum uit dienst mag niet voor de datum in dienst vallen.", ""), IF(E373&gt;Datum_werkingsjaar_einde, "| Veld '"&amp;$AC$4&amp;ROW()&amp;"': De datum in dienst mag niet na 31/12/"&amp;Datum_werkingsjaar&amp;" vallen.  ", ""))</f>
        <v/>
      </c>
      <c r="AD373" s="191" t="str" cm="1">
        <f t="array" ref="AD373">IF(E373&gt;F373, IF(F373&lt;&gt;"", "  ", ""), IF(F373&lt;&gt;"", IF(F373&lt;Datum_werkingsjaar_begin, "| Veld '"&amp;$AD$4&amp;ROW()&amp;"': De datum uit dienst mag niet vóór 1/01/"&amp;Datum_werkingsjaar&amp;" vallen.  ", ""), ""))</f>
        <v/>
      </c>
      <c r="AE373" s="191" t="str">
        <f t="shared" si="108"/>
        <v/>
      </c>
      <c r="AF373" s="191" t="str">
        <f t="shared" si="109"/>
        <v/>
      </c>
      <c r="AG373" s="191" t="str">
        <f t="shared" si="110"/>
        <v/>
      </c>
      <c r="AH373" s="194" t="str">
        <f t="shared" si="111"/>
        <v/>
      </c>
      <c r="AI373" s="191" t="str">
        <f>IF(K373&lt;&gt;1, IF(SUM(K373:$K$504)&lt;&gt;0, "| Laat geen witruimte tussen ingevulde rijen.", ""), "")</f>
        <v/>
      </c>
      <c r="AJ373" s="194" t="str">
        <f t="shared" si="112"/>
        <v/>
      </c>
      <c r="AL373" s="76" t="str">
        <f t="shared" si="113"/>
        <v/>
      </c>
    </row>
    <row r="374" spans="1:38" s="191" customFormat="1" ht="14.65" customHeight="1" x14ac:dyDescent="0.25">
      <c r="A374" s="149" t="str">
        <f t="shared" si="96"/>
        <v/>
      </c>
      <c r="B374" s="188" t="str">
        <f t="shared" si="97"/>
        <v/>
      </c>
      <c r="C374" s="214"/>
      <c r="D374" s="201"/>
      <c r="E374" s="200"/>
      <c r="F374" s="200"/>
      <c r="G374" s="201"/>
      <c r="H374" s="201"/>
      <c r="I374" s="189"/>
      <c r="J374" s="190" t="s">
        <v>84</v>
      </c>
      <c r="K374" s="191">
        <f t="shared" si="99"/>
        <v>0</v>
      </c>
      <c r="L374" s="192">
        <f t="shared" si="100"/>
        <v>0</v>
      </c>
      <c r="M374" s="191">
        <f t="shared" si="101"/>
        <v>0</v>
      </c>
      <c r="N374" s="191">
        <f t="shared" si="102"/>
        <v>0</v>
      </c>
      <c r="O374" s="191">
        <f t="shared" si="103"/>
        <v>0</v>
      </c>
      <c r="P374" s="191">
        <f t="shared" si="104"/>
        <v>0</v>
      </c>
      <c r="Q374" s="191">
        <f t="shared" si="105"/>
        <v>0</v>
      </c>
      <c r="R374" s="191">
        <f t="shared" si="106"/>
        <v>0</v>
      </c>
      <c r="S374" s="192"/>
      <c r="Z374" s="193"/>
      <c r="AA374" s="191" t="str">
        <f t="shared" si="98"/>
        <v/>
      </c>
      <c r="AB374" s="191" t="str">
        <f t="shared" si="107"/>
        <v/>
      </c>
      <c r="AC374" s="191" t="str" cm="1">
        <f t="array" ref="AC374">IF(F374&lt;&gt;"", IF(E374&gt;F374, "| Velden '"&amp;$AC$4&amp;ROW()&amp;"' en '"&amp;$AD$4&amp;ROW()&amp;"': De datum uit dienst mag niet voor de datum in dienst vallen.", ""), IF(E374&gt;Datum_werkingsjaar_einde, "| Veld '"&amp;$AC$4&amp;ROW()&amp;"': De datum in dienst mag niet na 31/12/"&amp;Datum_werkingsjaar&amp;" vallen.  ", ""))</f>
        <v/>
      </c>
      <c r="AD374" s="191" t="str" cm="1">
        <f t="array" ref="AD374">IF(E374&gt;F374, IF(F374&lt;&gt;"", "  ", ""), IF(F374&lt;&gt;"", IF(F374&lt;Datum_werkingsjaar_begin, "| Veld '"&amp;$AD$4&amp;ROW()&amp;"': De datum uit dienst mag niet vóór 1/01/"&amp;Datum_werkingsjaar&amp;" vallen.  ", ""), ""))</f>
        <v/>
      </c>
      <c r="AE374" s="191" t="str">
        <f t="shared" si="108"/>
        <v/>
      </c>
      <c r="AF374" s="191" t="str">
        <f t="shared" si="109"/>
        <v/>
      </c>
      <c r="AG374" s="191" t="str">
        <f t="shared" si="110"/>
        <v/>
      </c>
      <c r="AH374" s="194" t="str">
        <f t="shared" si="111"/>
        <v/>
      </c>
      <c r="AI374" s="191" t="str">
        <f>IF(K374&lt;&gt;1, IF(SUM(K374:$K$504)&lt;&gt;0, "| Laat geen witruimte tussen ingevulde rijen.", ""), "")</f>
        <v/>
      </c>
      <c r="AJ374" s="194" t="str">
        <f t="shared" si="112"/>
        <v/>
      </c>
      <c r="AL374" s="76" t="str">
        <f t="shared" si="113"/>
        <v/>
      </c>
    </row>
    <row r="375" spans="1:38" s="191" customFormat="1" ht="14.65" customHeight="1" x14ac:dyDescent="0.25">
      <c r="A375" s="149" t="str">
        <f t="shared" si="96"/>
        <v/>
      </c>
      <c r="B375" s="188" t="str">
        <f t="shared" si="97"/>
        <v/>
      </c>
      <c r="C375" s="214"/>
      <c r="D375" s="201"/>
      <c r="E375" s="200"/>
      <c r="F375" s="200"/>
      <c r="G375" s="201"/>
      <c r="H375" s="201"/>
      <c r="I375" s="189"/>
      <c r="J375" s="190" t="s">
        <v>84</v>
      </c>
      <c r="K375" s="191">
        <f t="shared" si="99"/>
        <v>0</v>
      </c>
      <c r="L375" s="192">
        <f t="shared" si="100"/>
        <v>0</v>
      </c>
      <c r="M375" s="191">
        <f t="shared" si="101"/>
        <v>0</v>
      </c>
      <c r="N375" s="191">
        <f t="shared" si="102"/>
        <v>0</v>
      </c>
      <c r="O375" s="191">
        <f t="shared" si="103"/>
        <v>0</v>
      </c>
      <c r="P375" s="191">
        <f t="shared" si="104"/>
        <v>0</v>
      </c>
      <c r="Q375" s="191">
        <f t="shared" si="105"/>
        <v>0</v>
      </c>
      <c r="R375" s="191">
        <f t="shared" si="106"/>
        <v>0</v>
      </c>
      <c r="S375" s="192"/>
      <c r="Z375" s="193"/>
      <c r="AA375" s="191" t="str">
        <f t="shared" si="98"/>
        <v/>
      </c>
      <c r="AB375" s="191" t="str">
        <f t="shared" si="107"/>
        <v/>
      </c>
      <c r="AC375" s="191" t="str" cm="1">
        <f t="array" ref="AC375">IF(F375&lt;&gt;"", IF(E375&gt;F375, "| Velden '"&amp;$AC$4&amp;ROW()&amp;"' en '"&amp;$AD$4&amp;ROW()&amp;"': De datum uit dienst mag niet voor de datum in dienst vallen.", ""), IF(E375&gt;Datum_werkingsjaar_einde, "| Veld '"&amp;$AC$4&amp;ROW()&amp;"': De datum in dienst mag niet na 31/12/"&amp;Datum_werkingsjaar&amp;" vallen.  ", ""))</f>
        <v/>
      </c>
      <c r="AD375" s="191" t="str" cm="1">
        <f t="array" ref="AD375">IF(E375&gt;F375, IF(F375&lt;&gt;"", "  ", ""), IF(F375&lt;&gt;"", IF(F375&lt;Datum_werkingsjaar_begin, "| Veld '"&amp;$AD$4&amp;ROW()&amp;"': De datum uit dienst mag niet vóór 1/01/"&amp;Datum_werkingsjaar&amp;" vallen.  ", ""), ""))</f>
        <v/>
      </c>
      <c r="AE375" s="191" t="str">
        <f t="shared" si="108"/>
        <v/>
      </c>
      <c r="AF375" s="191" t="str">
        <f t="shared" si="109"/>
        <v/>
      </c>
      <c r="AG375" s="191" t="str">
        <f t="shared" si="110"/>
        <v/>
      </c>
      <c r="AH375" s="194" t="str">
        <f t="shared" si="111"/>
        <v/>
      </c>
      <c r="AI375" s="191" t="str">
        <f>IF(K375&lt;&gt;1, IF(SUM(K375:$K$504)&lt;&gt;0, "| Laat geen witruimte tussen ingevulde rijen.", ""), "")</f>
        <v/>
      </c>
      <c r="AJ375" s="194" t="str">
        <f t="shared" si="112"/>
        <v/>
      </c>
      <c r="AL375" s="76" t="str">
        <f t="shared" si="113"/>
        <v/>
      </c>
    </row>
    <row r="376" spans="1:38" s="191" customFormat="1" ht="14.65" customHeight="1" x14ac:dyDescent="0.25">
      <c r="A376" s="149" t="str">
        <f t="shared" si="96"/>
        <v/>
      </c>
      <c r="B376" s="188" t="str">
        <f t="shared" si="97"/>
        <v/>
      </c>
      <c r="C376" s="214"/>
      <c r="D376" s="201"/>
      <c r="E376" s="200"/>
      <c r="F376" s="200"/>
      <c r="G376" s="201"/>
      <c r="H376" s="201"/>
      <c r="I376" s="189"/>
      <c r="J376" s="190" t="s">
        <v>84</v>
      </c>
      <c r="K376" s="191">
        <f t="shared" si="99"/>
        <v>0</v>
      </c>
      <c r="L376" s="192">
        <f t="shared" si="100"/>
        <v>0</v>
      </c>
      <c r="M376" s="191">
        <f t="shared" si="101"/>
        <v>0</v>
      </c>
      <c r="N376" s="191">
        <f t="shared" si="102"/>
        <v>0</v>
      </c>
      <c r="O376" s="191">
        <f t="shared" si="103"/>
        <v>0</v>
      </c>
      <c r="P376" s="191">
        <f t="shared" si="104"/>
        <v>0</v>
      </c>
      <c r="Q376" s="191">
        <f t="shared" si="105"/>
        <v>0</v>
      </c>
      <c r="R376" s="191">
        <f t="shared" si="106"/>
        <v>0</v>
      </c>
      <c r="S376" s="192"/>
      <c r="Z376" s="193"/>
      <c r="AA376" s="191" t="str">
        <f t="shared" si="98"/>
        <v/>
      </c>
      <c r="AB376" s="191" t="str">
        <f t="shared" si="107"/>
        <v/>
      </c>
      <c r="AC376" s="191" t="str" cm="1">
        <f t="array" ref="AC376">IF(F376&lt;&gt;"", IF(E376&gt;F376, "| Velden '"&amp;$AC$4&amp;ROW()&amp;"' en '"&amp;$AD$4&amp;ROW()&amp;"': De datum uit dienst mag niet voor de datum in dienst vallen.", ""), IF(E376&gt;Datum_werkingsjaar_einde, "| Veld '"&amp;$AC$4&amp;ROW()&amp;"': De datum in dienst mag niet na 31/12/"&amp;Datum_werkingsjaar&amp;" vallen.  ", ""))</f>
        <v/>
      </c>
      <c r="AD376" s="191" t="str" cm="1">
        <f t="array" ref="AD376">IF(E376&gt;F376, IF(F376&lt;&gt;"", "  ", ""), IF(F376&lt;&gt;"", IF(F376&lt;Datum_werkingsjaar_begin, "| Veld '"&amp;$AD$4&amp;ROW()&amp;"': De datum uit dienst mag niet vóór 1/01/"&amp;Datum_werkingsjaar&amp;" vallen.  ", ""), ""))</f>
        <v/>
      </c>
      <c r="AE376" s="191" t="str">
        <f t="shared" si="108"/>
        <v/>
      </c>
      <c r="AF376" s="191" t="str">
        <f t="shared" si="109"/>
        <v/>
      </c>
      <c r="AG376" s="191" t="str">
        <f t="shared" si="110"/>
        <v/>
      </c>
      <c r="AH376" s="194" t="str">
        <f t="shared" si="111"/>
        <v/>
      </c>
      <c r="AI376" s="191" t="str">
        <f>IF(K376&lt;&gt;1, IF(SUM(K376:$K$504)&lt;&gt;0, "| Laat geen witruimte tussen ingevulde rijen.", ""), "")</f>
        <v/>
      </c>
      <c r="AJ376" s="194" t="str">
        <f t="shared" si="112"/>
        <v/>
      </c>
      <c r="AL376" s="76" t="str">
        <f t="shared" si="113"/>
        <v/>
      </c>
    </row>
    <row r="377" spans="1:38" s="191" customFormat="1" ht="14.65" customHeight="1" x14ac:dyDescent="0.25">
      <c r="A377" s="149" t="str">
        <f t="shared" si="96"/>
        <v/>
      </c>
      <c r="B377" s="188" t="str">
        <f t="shared" si="97"/>
        <v/>
      </c>
      <c r="C377" s="214"/>
      <c r="D377" s="201"/>
      <c r="E377" s="200"/>
      <c r="F377" s="200"/>
      <c r="G377" s="201"/>
      <c r="H377" s="201"/>
      <c r="I377" s="189"/>
      <c r="J377" s="190" t="s">
        <v>84</v>
      </c>
      <c r="K377" s="191">
        <f t="shared" si="99"/>
        <v>0</v>
      </c>
      <c r="L377" s="192">
        <f t="shared" si="100"/>
        <v>0</v>
      </c>
      <c r="M377" s="191">
        <f t="shared" si="101"/>
        <v>0</v>
      </c>
      <c r="N377" s="191">
        <f t="shared" si="102"/>
        <v>0</v>
      </c>
      <c r="O377" s="191">
        <f t="shared" si="103"/>
        <v>0</v>
      </c>
      <c r="P377" s="191">
        <f t="shared" si="104"/>
        <v>0</v>
      </c>
      <c r="Q377" s="191">
        <f t="shared" si="105"/>
        <v>0</v>
      </c>
      <c r="R377" s="191">
        <f t="shared" si="106"/>
        <v>0</v>
      </c>
      <c r="S377" s="192"/>
      <c r="Z377" s="193"/>
      <c r="AA377" s="191" t="str">
        <f t="shared" si="98"/>
        <v/>
      </c>
      <c r="AB377" s="191" t="str">
        <f t="shared" si="107"/>
        <v/>
      </c>
      <c r="AC377" s="191" t="str" cm="1">
        <f t="array" ref="AC377">IF(F377&lt;&gt;"", IF(E377&gt;F377, "| Velden '"&amp;$AC$4&amp;ROW()&amp;"' en '"&amp;$AD$4&amp;ROW()&amp;"': De datum uit dienst mag niet voor de datum in dienst vallen.", ""), IF(E377&gt;Datum_werkingsjaar_einde, "| Veld '"&amp;$AC$4&amp;ROW()&amp;"': De datum in dienst mag niet na 31/12/"&amp;Datum_werkingsjaar&amp;" vallen.  ", ""))</f>
        <v/>
      </c>
      <c r="AD377" s="191" t="str" cm="1">
        <f t="array" ref="AD377">IF(E377&gt;F377, IF(F377&lt;&gt;"", "  ", ""), IF(F377&lt;&gt;"", IF(F377&lt;Datum_werkingsjaar_begin, "| Veld '"&amp;$AD$4&amp;ROW()&amp;"': De datum uit dienst mag niet vóór 1/01/"&amp;Datum_werkingsjaar&amp;" vallen.  ", ""), ""))</f>
        <v/>
      </c>
      <c r="AE377" s="191" t="str">
        <f t="shared" si="108"/>
        <v/>
      </c>
      <c r="AF377" s="191" t="str">
        <f t="shared" si="109"/>
        <v/>
      </c>
      <c r="AG377" s="191" t="str">
        <f t="shared" si="110"/>
        <v/>
      </c>
      <c r="AH377" s="194" t="str">
        <f t="shared" si="111"/>
        <v/>
      </c>
      <c r="AI377" s="191" t="str">
        <f>IF(K377&lt;&gt;1, IF(SUM(K377:$K$504)&lt;&gt;0, "| Laat geen witruimte tussen ingevulde rijen.", ""), "")</f>
        <v/>
      </c>
      <c r="AJ377" s="194" t="str">
        <f t="shared" si="112"/>
        <v/>
      </c>
      <c r="AL377" s="76" t="str">
        <f t="shared" si="113"/>
        <v/>
      </c>
    </row>
    <row r="378" spans="1:38" s="191" customFormat="1" ht="14.65" customHeight="1" x14ac:dyDescent="0.25">
      <c r="A378" s="149" t="str">
        <f t="shared" si="96"/>
        <v/>
      </c>
      <c r="B378" s="188" t="str">
        <f t="shared" si="97"/>
        <v/>
      </c>
      <c r="C378" s="214"/>
      <c r="D378" s="201"/>
      <c r="E378" s="200"/>
      <c r="F378" s="200"/>
      <c r="G378" s="201"/>
      <c r="H378" s="201"/>
      <c r="I378" s="189"/>
      <c r="J378" s="190" t="s">
        <v>84</v>
      </c>
      <c r="K378" s="191">
        <f t="shared" si="99"/>
        <v>0</v>
      </c>
      <c r="L378" s="192">
        <f t="shared" si="100"/>
        <v>0</v>
      </c>
      <c r="M378" s="191">
        <f t="shared" si="101"/>
        <v>0</v>
      </c>
      <c r="N378" s="191">
        <f t="shared" si="102"/>
        <v>0</v>
      </c>
      <c r="O378" s="191">
        <f t="shared" si="103"/>
        <v>0</v>
      </c>
      <c r="P378" s="191">
        <f t="shared" si="104"/>
        <v>0</v>
      </c>
      <c r="Q378" s="191">
        <f t="shared" si="105"/>
        <v>0</v>
      </c>
      <c r="R378" s="191">
        <f t="shared" si="106"/>
        <v>0</v>
      </c>
      <c r="S378" s="192"/>
      <c r="Z378" s="193"/>
      <c r="AA378" s="191" t="str">
        <f t="shared" si="98"/>
        <v/>
      </c>
      <c r="AB378" s="191" t="str">
        <f t="shared" si="107"/>
        <v/>
      </c>
      <c r="AC378" s="191" t="str" cm="1">
        <f t="array" ref="AC378">IF(F378&lt;&gt;"", IF(E378&gt;F378, "| Velden '"&amp;$AC$4&amp;ROW()&amp;"' en '"&amp;$AD$4&amp;ROW()&amp;"': De datum uit dienst mag niet voor de datum in dienst vallen.", ""), IF(E378&gt;Datum_werkingsjaar_einde, "| Veld '"&amp;$AC$4&amp;ROW()&amp;"': De datum in dienst mag niet na 31/12/"&amp;Datum_werkingsjaar&amp;" vallen.  ", ""))</f>
        <v/>
      </c>
      <c r="AD378" s="191" t="str" cm="1">
        <f t="array" ref="AD378">IF(E378&gt;F378, IF(F378&lt;&gt;"", "  ", ""), IF(F378&lt;&gt;"", IF(F378&lt;Datum_werkingsjaar_begin, "| Veld '"&amp;$AD$4&amp;ROW()&amp;"': De datum uit dienst mag niet vóór 1/01/"&amp;Datum_werkingsjaar&amp;" vallen.  ", ""), ""))</f>
        <v/>
      </c>
      <c r="AE378" s="191" t="str">
        <f t="shared" si="108"/>
        <v/>
      </c>
      <c r="AF378" s="191" t="str">
        <f t="shared" si="109"/>
        <v/>
      </c>
      <c r="AG378" s="191" t="str">
        <f t="shared" si="110"/>
        <v/>
      </c>
      <c r="AH378" s="194" t="str">
        <f t="shared" si="111"/>
        <v/>
      </c>
      <c r="AI378" s="191" t="str">
        <f>IF(K378&lt;&gt;1, IF(SUM(K378:$K$504)&lt;&gt;0, "| Laat geen witruimte tussen ingevulde rijen.", ""), "")</f>
        <v/>
      </c>
      <c r="AJ378" s="194" t="str">
        <f t="shared" si="112"/>
        <v/>
      </c>
      <c r="AL378" s="76" t="str">
        <f t="shared" si="113"/>
        <v/>
      </c>
    </row>
    <row r="379" spans="1:38" s="191" customFormat="1" ht="14.65" customHeight="1" x14ac:dyDescent="0.25">
      <c r="A379" s="149" t="str">
        <f t="shared" si="96"/>
        <v/>
      </c>
      <c r="B379" s="188" t="str">
        <f t="shared" si="97"/>
        <v/>
      </c>
      <c r="C379" s="214"/>
      <c r="D379" s="201"/>
      <c r="E379" s="200"/>
      <c r="F379" s="200"/>
      <c r="G379" s="201"/>
      <c r="H379" s="201"/>
      <c r="I379" s="189"/>
      <c r="J379" s="190" t="s">
        <v>84</v>
      </c>
      <c r="K379" s="191">
        <f t="shared" si="99"/>
        <v>0</v>
      </c>
      <c r="L379" s="192">
        <f t="shared" si="100"/>
        <v>0</v>
      </c>
      <c r="M379" s="191">
        <f t="shared" si="101"/>
        <v>0</v>
      </c>
      <c r="N379" s="191">
        <f t="shared" si="102"/>
        <v>0</v>
      </c>
      <c r="O379" s="191">
        <f t="shared" si="103"/>
        <v>0</v>
      </c>
      <c r="P379" s="191">
        <f t="shared" si="104"/>
        <v>0</v>
      </c>
      <c r="Q379" s="191">
        <f t="shared" si="105"/>
        <v>0</v>
      </c>
      <c r="R379" s="191">
        <f t="shared" si="106"/>
        <v>0</v>
      </c>
      <c r="S379" s="192"/>
      <c r="Z379" s="193"/>
      <c r="AA379" s="191" t="str">
        <f t="shared" si="98"/>
        <v/>
      </c>
      <c r="AB379" s="191" t="str">
        <f t="shared" si="107"/>
        <v/>
      </c>
      <c r="AC379" s="191" t="str" cm="1">
        <f t="array" ref="AC379">IF(F379&lt;&gt;"", IF(E379&gt;F379, "| Velden '"&amp;$AC$4&amp;ROW()&amp;"' en '"&amp;$AD$4&amp;ROW()&amp;"': De datum uit dienst mag niet voor de datum in dienst vallen.", ""), IF(E379&gt;Datum_werkingsjaar_einde, "| Veld '"&amp;$AC$4&amp;ROW()&amp;"': De datum in dienst mag niet na 31/12/"&amp;Datum_werkingsjaar&amp;" vallen.  ", ""))</f>
        <v/>
      </c>
      <c r="AD379" s="191" t="str" cm="1">
        <f t="array" ref="AD379">IF(E379&gt;F379, IF(F379&lt;&gt;"", "  ", ""), IF(F379&lt;&gt;"", IF(F379&lt;Datum_werkingsjaar_begin, "| Veld '"&amp;$AD$4&amp;ROW()&amp;"': De datum uit dienst mag niet vóór 1/01/"&amp;Datum_werkingsjaar&amp;" vallen.  ", ""), ""))</f>
        <v/>
      </c>
      <c r="AE379" s="191" t="str">
        <f t="shared" si="108"/>
        <v/>
      </c>
      <c r="AF379" s="191" t="str">
        <f t="shared" si="109"/>
        <v/>
      </c>
      <c r="AG379" s="191" t="str">
        <f t="shared" si="110"/>
        <v/>
      </c>
      <c r="AH379" s="194" t="str">
        <f t="shared" si="111"/>
        <v/>
      </c>
      <c r="AI379" s="191" t="str">
        <f>IF(K379&lt;&gt;1, IF(SUM(K379:$K$504)&lt;&gt;0, "| Laat geen witruimte tussen ingevulde rijen.", ""), "")</f>
        <v/>
      </c>
      <c r="AJ379" s="194" t="str">
        <f t="shared" si="112"/>
        <v/>
      </c>
      <c r="AL379" s="76" t="str">
        <f t="shared" si="113"/>
        <v/>
      </c>
    </row>
    <row r="380" spans="1:38" s="191" customFormat="1" ht="14.65" customHeight="1" x14ac:dyDescent="0.25">
      <c r="A380" s="149" t="str">
        <f t="shared" si="96"/>
        <v/>
      </c>
      <c r="B380" s="188" t="str">
        <f t="shared" si="97"/>
        <v/>
      </c>
      <c r="C380" s="214"/>
      <c r="D380" s="201"/>
      <c r="E380" s="200"/>
      <c r="F380" s="200"/>
      <c r="G380" s="201"/>
      <c r="H380" s="201"/>
      <c r="I380" s="189"/>
      <c r="J380" s="190" t="s">
        <v>84</v>
      </c>
      <c r="K380" s="191">
        <f t="shared" si="99"/>
        <v>0</v>
      </c>
      <c r="L380" s="192">
        <f t="shared" si="100"/>
        <v>0</v>
      </c>
      <c r="M380" s="191">
        <f t="shared" si="101"/>
        <v>0</v>
      </c>
      <c r="N380" s="191">
        <f t="shared" si="102"/>
        <v>0</v>
      </c>
      <c r="O380" s="191">
        <f t="shared" si="103"/>
        <v>0</v>
      </c>
      <c r="P380" s="191">
        <f t="shared" si="104"/>
        <v>0</v>
      </c>
      <c r="Q380" s="191">
        <f t="shared" si="105"/>
        <v>0</v>
      </c>
      <c r="R380" s="191">
        <f t="shared" si="106"/>
        <v>0</v>
      </c>
      <c r="S380" s="192"/>
      <c r="Z380" s="193"/>
      <c r="AA380" s="191" t="str">
        <f t="shared" si="98"/>
        <v/>
      </c>
      <c r="AB380" s="191" t="str">
        <f t="shared" si="107"/>
        <v/>
      </c>
      <c r="AC380" s="191" t="str" cm="1">
        <f t="array" ref="AC380">IF(F380&lt;&gt;"", IF(E380&gt;F380, "| Velden '"&amp;$AC$4&amp;ROW()&amp;"' en '"&amp;$AD$4&amp;ROW()&amp;"': De datum uit dienst mag niet voor de datum in dienst vallen.", ""), IF(E380&gt;Datum_werkingsjaar_einde, "| Veld '"&amp;$AC$4&amp;ROW()&amp;"': De datum in dienst mag niet na 31/12/"&amp;Datum_werkingsjaar&amp;" vallen.  ", ""))</f>
        <v/>
      </c>
      <c r="AD380" s="191" t="str" cm="1">
        <f t="array" ref="AD380">IF(E380&gt;F380, IF(F380&lt;&gt;"", "  ", ""), IF(F380&lt;&gt;"", IF(F380&lt;Datum_werkingsjaar_begin, "| Veld '"&amp;$AD$4&amp;ROW()&amp;"': De datum uit dienst mag niet vóór 1/01/"&amp;Datum_werkingsjaar&amp;" vallen.  ", ""), ""))</f>
        <v/>
      </c>
      <c r="AE380" s="191" t="str">
        <f t="shared" si="108"/>
        <v/>
      </c>
      <c r="AF380" s="191" t="str">
        <f t="shared" si="109"/>
        <v/>
      </c>
      <c r="AG380" s="191" t="str">
        <f t="shared" si="110"/>
        <v/>
      </c>
      <c r="AH380" s="194" t="str">
        <f t="shared" si="111"/>
        <v/>
      </c>
      <c r="AI380" s="191" t="str">
        <f>IF(K380&lt;&gt;1, IF(SUM(K380:$K$504)&lt;&gt;0, "| Laat geen witruimte tussen ingevulde rijen.", ""), "")</f>
        <v/>
      </c>
      <c r="AJ380" s="194" t="str">
        <f t="shared" si="112"/>
        <v/>
      </c>
      <c r="AL380" s="76" t="str">
        <f t="shared" si="113"/>
        <v/>
      </c>
    </row>
    <row r="381" spans="1:38" s="191" customFormat="1" ht="14.65" customHeight="1" x14ac:dyDescent="0.25">
      <c r="A381" s="149" t="str">
        <f t="shared" si="96"/>
        <v/>
      </c>
      <c r="B381" s="188" t="str">
        <f t="shared" si="97"/>
        <v/>
      </c>
      <c r="C381" s="214"/>
      <c r="D381" s="201"/>
      <c r="E381" s="200"/>
      <c r="F381" s="200"/>
      <c r="G381" s="201"/>
      <c r="H381" s="201"/>
      <c r="I381" s="189"/>
      <c r="J381" s="190" t="s">
        <v>84</v>
      </c>
      <c r="K381" s="191">
        <f t="shared" si="99"/>
        <v>0</v>
      </c>
      <c r="L381" s="192">
        <f t="shared" si="100"/>
        <v>0</v>
      </c>
      <c r="M381" s="191">
        <f t="shared" si="101"/>
        <v>0</v>
      </c>
      <c r="N381" s="191">
        <f t="shared" si="102"/>
        <v>0</v>
      </c>
      <c r="O381" s="191">
        <f t="shared" si="103"/>
        <v>0</v>
      </c>
      <c r="P381" s="191">
        <f t="shared" si="104"/>
        <v>0</v>
      </c>
      <c r="Q381" s="191">
        <f t="shared" si="105"/>
        <v>0</v>
      </c>
      <c r="R381" s="191">
        <f t="shared" si="106"/>
        <v>0</v>
      </c>
      <c r="S381" s="192"/>
      <c r="Z381" s="193"/>
      <c r="AA381" s="191" t="str">
        <f t="shared" si="98"/>
        <v/>
      </c>
      <c r="AB381" s="191" t="str">
        <f t="shared" si="107"/>
        <v/>
      </c>
      <c r="AC381" s="191" t="str" cm="1">
        <f t="array" ref="AC381">IF(F381&lt;&gt;"", IF(E381&gt;F381, "| Velden '"&amp;$AC$4&amp;ROW()&amp;"' en '"&amp;$AD$4&amp;ROW()&amp;"': De datum uit dienst mag niet voor de datum in dienst vallen.", ""), IF(E381&gt;Datum_werkingsjaar_einde, "| Veld '"&amp;$AC$4&amp;ROW()&amp;"': De datum in dienst mag niet na 31/12/"&amp;Datum_werkingsjaar&amp;" vallen.  ", ""))</f>
        <v/>
      </c>
      <c r="AD381" s="191" t="str" cm="1">
        <f t="array" ref="AD381">IF(E381&gt;F381, IF(F381&lt;&gt;"", "  ", ""), IF(F381&lt;&gt;"", IF(F381&lt;Datum_werkingsjaar_begin, "| Veld '"&amp;$AD$4&amp;ROW()&amp;"': De datum uit dienst mag niet vóór 1/01/"&amp;Datum_werkingsjaar&amp;" vallen.  ", ""), ""))</f>
        <v/>
      </c>
      <c r="AE381" s="191" t="str">
        <f t="shared" si="108"/>
        <v/>
      </c>
      <c r="AF381" s="191" t="str">
        <f t="shared" si="109"/>
        <v/>
      </c>
      <c r="AG381" s="191" t="str">
        <f t="shared" si="110"/>
        <v/>
      </c>
      <c r="AH381" s="194" t="str">
        <f t="shared" si="111"/>
        <v/>
      </c>
      <c r="AI381" s="191" t="str">
        <f>IF(K381&lt;&gt;1, IF(SUM(K381:$K$504)&lt;&gt;0, "| Laat geen witruimte tussen ingevulde rijen.", ""), "")</f>
        <v/>
      </c>
      <c r="AJ381" s="194" t="str">
        <f t="shared" si="112"/>
        <v/>
      </c>
      <c r="AL381" s="76" t="str">
        <f t="shared" si="113"/>
        <v/>
      </c>
    </row>
    <row r="382" spans="1:38" s="191" customFormat="1" ht="14.65" customHeight="1" x14ac:dyDescent="0.25">
      <c r="A382" s="149" t="str">
        <f t="shared" si="96"/>
        <v/>
      </c>
      <c r="B382" s="188" t="str">
        <f t="shared" si="97"/>
        <v/>
      </c>
      <c r="C382" s="214"/>
      <c r="D382" s="201"/>
      <c r="E382" s="200"/>
      <c r="F382" s="200"/>
      <c r="G382" s="201"/>
      <c r="H382" s="201"/>
      <c r="I382" s="189"/>
      <c r="J382" s="190" t="s">
        <v>84</v>
      </c>
      <c r="K382" s="191">
        <f t="shared" si="99"/>
        <v>0</v>
      </c>
      <c r="L382" s="192">
        <f t="shared" si="100"/>
        <v>0</v>
      </c>
      <c r="M382" s="191">
        <f t="shared" si="101"/>
        <v>0</v>
      </c>
      <c r="N382" s="191">
        <f t="shared" si="102"/>
        <v>0</v>
      </c>
      <c r="O382" s="191">
        <f t="shared" si="103"/>
        <v>0</v>
      </c>
      <c r="P382" s="191">
        <f t="shared" si="104"/>
        <v>0</v>
      </c>
      <c r="Q382" s="191">
        <f t="shared" si="105"/>
        <v>0</v>
      </c>
      <c r="R382" s="191">
        <f t="shared" si="106"/>
        <v>0</v>
      </c>
      <c r="S382" s="192"/>
      <c r="Z382" s="193"/>
      <c r="AA382" s="191" t="str">
        <f t="shared" si="98"/>
        <v/>
      </c>
      <c r="AB382" s="191" t="str">
        <f t="shared" si="107"/>
        <v/>
      </c>
      <c r="AC382" s="191" t="str" cm="1">
        <f t="array" ref="AC382">IF(F382&lt;&gt;"", IF(E382&gt;F382, "| Velden '"&amp;$AC$4&amp;ROW()&amp;"' en '"&amp;$AD$4&amp;ROW()&amp;"': De datum uit dienst mag niet voor de datum in dienst vallen.", ""), IF(E382&gt;Datum_werkingsjaar_einde, "| Veld '"&amp;$AC$4&amp;ROW()&amp;"': De datum in dienst mag niet na 31/12/"&amp;Datum_werkingsjaar&amp;" vallen.  ", ""))</f>
        <v/>
      </c>
      <c r="AD382" s="191" t="str" cm="1">
        <f t="array" ref="AD382">IF(E382&gt;F382, IF(F382&lt;&gt;"", "  ", ""), IF(F382&lt;&gt;"", IF(F382&lt;Datum_werkingsjaar_begin, "| Veld '"&amp;$AD$4&amp;ROW()&amp;"': De datum uit dienst mag niet vóór 1/01/"&amp;Datum_werkingsjaar&amp;" vallen.  ", ""), ""))</f>
        <v/>
      </c>
      <c r="AE382" s="191" t="str">
        <f t="shared" si="108"/>
        <v/>
      </c>
      <c r="AF382" s="191" t="str">
        <f t="shared" si="109"/>
        <v/>
      </c>
      <c r="AG382" s="191" t="str">
        <f t="shared" si="110"/>
        <v/>
      </c>
      <c r="AH382" s="194" t="str">
        <f t="shared" si="111"/>
        <v/>
      </c>
      <c r="AI382" s="191" t="str">
        <f>IF(K382&lt;&gt;1, IF(SUM(K382:$K$504)&lt;&gt;0, "| Laat geen witruimte tussen ingevulde rijen.", ""), "")</f>
        <v/>
      </c>
      <c r="AJ382" s="194" t="str">
        <f t="shared" si="112"/>
        <v/>
      </c>
      <c r="AL382" s="76" t="str">
        <f t="shared" si="113"/>
        <v/>
      </c>
    </row>
    <row r="383" spans="1:38" s="191" customFormat="1" ht="14.65" customHeight="1" x14ac:dyDescent="0.25">
      <c r="A383" s="149" t="str">
        <f t="shared" si="96"/>
        <v/>
      </c>
      <c r="B383" s="188" t="str">
        <f t="shared" si="97"/>
        <v/>
      </c>
      <c r="C383" s="214"/>
      <c r="D383" s="201"/>
      <c r="E383" s="200"/>
      <c r="F383" s="200"/>
      <c r="G383" s="201"/>
      <c r="H383" s="201"/>
      <c r="I383" s="189"/>
      <c r="J383" s="190" t="s">
        <v>84</v>
      </c>
      <c r="K383" s="191">
        <f t="shared" si="99"/>
        <v>0</v>
      </c>
      <c r="L383" s="192">
        <f t="shared" si="100"/>
        <v>0</v>
      </c>
      <c r="M383" s="191">
        <f t="shared" si="101"/>
        <v>0</v>
      </c>
      <c r="N383" s="191">
        <f t="shared" si="102"/>
        <v>0</v>
      </c>
      <c r="O383" s="191">
        <f t="shared" si="103"/>
        <v>0</v>
      </c>
      <c r="P383" s="191">
        <f t="shared" si="104"/>
        <v>0</v>
      </c>
      <c r="Q383" s="191">
        <f t="shared" si="105"/>
        <v>0</v>
      </c>
      <c r="R383" s="191">
        <f t="shared" si="106"/>
        <v>0</v>
      </c>
      <c r="S383" s="192"/>
      <c r="Z383" s="193"/>
      <c r="AA383" s="191" t="str">
        <f t="shared" si="98"/>
        <v/>
      </c>
      <c r="AB383" s="191" t="str">
        <f t="shared" si="107"/>
        <v/>
      </c>
      <c r="AC383" s="191" t="str" cm="1">
        <f t="array" ref="AC383">IF(F383&lt;&gt;"", IF(E383&gt;F383, "| Velden '"&amp;$AC$4&amp;ROW()&amp;"' en '"&amp;$AD$4&amp;ROW()&amp;"': De datum uit dienst mag niet voor de datum in dienst vallen.", ""), IF(E383&gt;Datum_werkingsjaar_einde, "| Veld '"&amp;$AC$4&amp;ROW()&amp;"': De datum in dienst mag niet na 31/12/"&amp;Datum_werkingsjaar&amp;" vallen.  ", ""))</f>
        <v/>
      </c>
      <c r="AD383" s="191" t="str" cm="1">
        <f t="array" ref="AD383">IF(E383&gt;F383, IF(F383&lt;&gt;"", "  ", ""), IF(F383&lt;&gt;"", IF(F383&lt;Datum_werkingsjaar_begin, "| Veld '"&amp;$AD$4&amp;ROW()&amp;"': De datum uit dienst mag niet vóór 1/01/"&amp;Datum_werkingsjaar&amp;" vallen.  ", ""), ""))</f>
        <v/>
      </c>
      <c r="AE383" s="191" t="str">
        <f t="shared" si="108"/>
        <v/>
      </c>
      <c r="AF383" s="191" t="str">
        <f t="shared" si="109"/>
        <v/>
      </c>
      <c r="AG383" s="191" t="str">
        <f t="shared" si="110"/>
        <v/>
      </c>
      <c r="AH383" s="194" t="str">
        <f t="shared" si="111"/>
        <v/>
      </c>
      <c r="AI383" s="191" t="str">
        <f>IF(K383&lt;&gt;1, IF(SUM(K383:$K$504)&lt;&gt;0, "| Laat geen witruimte tussen ingevulde rijen.", ""), "")</f>
        <v/>
      </c>
      <c r="AJ383" s="194" t="str">
        <f t="shared" si="112"/>
        <v/>
      </c>
      <c r="AL383" s="76" t="str">
        <f t="shared" si="113"/>
        <v/>
      </c>
    </row>
    <row r="384" spans="1:38" s="191" customFormat="1" ht="14.65" customHeight="1" x14ac:dyDescent="0.25">
      <c r="A384" s="149" t="str">
        <f t="shared" si="96"/>
        <v/>
      </c>
      <c r="B384" s="188" t="str">
        <f t="shared" si="97"/>
        <v/>
      </c>
      <c r="C384" s="214"/>
      <c r="D384" s="201"/>
      <c r="E384" s="200"/>
      <c r="F384" s="200"/>
      <c r="G384" s="201"/>
      <c r="H384" s="201"/>
      <c r="I384" s="189"/>
      <c r="J384" s="190" t="s">
        <v>84</v>
      </c>
      <c r="K384" s="191">
        <f t="shared" si="99"/>
        <v>0</v>
      </c>
      <c r="L384" s="192">
        <f t="shared" si="100"/>
        <v>0</v>
      </c>
      <c r="M384" s="191">
        <f t="shared" si="101"/>
        <v>0</v>
      </c>
      <c r="N384" s="191">
        <f t="shared" si="102"/>
        <v>0</v>
      </c>
      <c r="O384" s="191">
        <f t="shared" si="103"/>
        <v>0</v>
      </c>
      <c r="P384" s="191">
        <f t="shared" si="104"/>
        <v>0</v>
      </c>
      <c r="Q384" s="191">
        <f t="shared" si="105"/>
        <v>0</v>
      </c>
      <c r="R384" s="191">
        <f t="shared" si="106"/>
        <v>0</v>
      </c>
      <c r="S384" s="192"/>
      <c r="Z384" s="193"/>
      <c r="AA384" s="191" t="str">
        <f t="shared" si="98"/>
        <v/>
      </c>
      <c r="AB384" s="191" t="str">
        <f t="shared" si="107"/>
        <v/>
      </c>
      <c r="AC384" s="191" t="str" cm="1">
        <f t="array" ref="AC384">IF(F384&lt;&gt;"", IF(E384&gt;F384, "| Velden '"&amp;$AC$4&amp;ROW()&amp;"' en '"&amp;$AD$4&amp;ROW()&amp;"': De datum uit dienst mag niet voor de datum in dienst vallen.", ""), IF(E384&gt;Datum_werkingsjaar_einde, "| Veld '"&amp;$AC$4&amp;ROW()&amp;"': De datum in dienst mag niet na 31/12/"&amp;Datum_werkingsjaar&amp;" vallen.  ", ""))</f>
        <v/>
      </c>
      <c r="AD384" s="191" t="str" cm="1">
        <f t="array" ref="AD384">IF(E384&gt;F384, IF(F384&lt;&gt;"", "  ", ""), IF(F384&lt;&gt;"", IF(F384&lt;Datum_werkingsjaar_begin, "| Veld '"&amp;$AD$4&amp;ROW()&amp;"': De datum uit dienst mag niet vóór 1/01/"&amp;Datum_werkingsjaar&amp;" vallen.  ", ""), ""))</f>
        <v/>
      </c>
      <c r="AE384" s="191" t="str">
        <f t="shared" si="108"/>
        <v/>
      </c>
      <c r="AF384" s="191" t="str">
        <f t="shared" si="109"/>
        <v/>
      </c>
      <c r="AG384" s="191" t="str">
        <f t="shared" si="110"/>
        <v/>
      </c>
      <c r="AH384" s="194" t="str">
        <f t="shared" si="111"/>
        <v/>
      </c>
      <c r="AI384" s="191" t="str">
        <f>IF(K384&lt;&gt;1, IF(SUM(K384:$K$504)&lt;&gt;0, "| Laat geen witruimte tussen ingevulde rijen.", ""), "")</f>
        <v/>
      </c>
      <c r="AJ384" s="194" t="str">
        <f t="shared" si="112"/>
        <v/>
      </c>
      <c r="AL384" s="76" t="str">
        <f t="shared" si="113"/>
        <v/>
      </c>
    </row>
    <row r="385" spans="1:38" s="191" customFormat="1" ht="14.65" customHeight="1" x14ac:dyDescent="0.25">
      <c r="A385" s="149" t="str">
        <f t="shared" si="96"/>
        <v/>
      </c>
      <c r="B385" s="188" t="str">
        <f t="shared" si="97"/>
        <v/>
      </c>
      <c r="C385" s="214"/>
      <c r="D385" s="201"/>
      <c r="E385" s="200"/>
      <c r="F385" s="200"/>
      <c r="G385" s="201"/>
      <c r="H385" s="201"/>
      <c r="I385" s="189"/>
      <c r="J385" s="190" t="s">
        <v>84</v>
      </c>
      <c r="K385" s="191">
        <f t="shared" si="99"/>
        <v>0</v>
      </c>
      <c r="L385" s="192">
        <f t="shared" si="100"/>
        <v>0</v>
      </c>
      <c r="M385" s="191">
        <f t="shared" si="101"/>
        <v>0</v>
      </c>
      <c r="N385" s="191">
        <f t="shared" si="102"/>
        <v>0</v>
      </c>
      <c r="O385" s="191">
        <f t="shared" si="103"/>
        <v>0</v>
      </c>
      <c r="P385" s="191">
        <f t="shared" si="104"/>
        <v>0</v>
      </c>
      <c r="Q385" s="191">
        <f t="shared" si="105"/>
        <v>0</v>
      </c>
      <c r="R385" s="191">
        <f t="shared" si="106"/>
        <v>0</v>
      </c>
      <c r="S385" s="192"/>
      <c r="Z385" s="193"/>
      <c r="AA385" s="191" t="str">
        <f t="shared" si="98"/>
        <v/>
      </c>
      <c r="AB385" s="191" t="str">
        <f t="shared" si="107"/>
        <v/>
      </c>
      <c r="AC385" s="191" t="str" cm="1">
        <f t="array" ref="AC385">IF(F385&lt;&gt;"", IF(E385&gt;F385, "| Velden '"&amp;$AC$4&amp;ROW()&amp;"' en '"&amp;$AD$4&amp;ROW()&amp;"': De datum uit dienst mag niet voor de datum in dienst vallen.", ""), IF(E385&gt;Datum_werkingsjaar_einde, "| Veld '"&amp;$AC$4&amp;ROW()&amp;"': De datum in dienst mag niet na 31/12/"&amp;Datum_werkingsjaar&amp;" vallen.  ", ""))</f>
        <v/>
      </c>
      <c r="AD385" s="191" t="str" cm="1">
        <f t="array" ref="AD385">IF(E385&gt;F385, IF(F385&lt;&gt;"", "  ", ""), IF(F385&lt;&gt;"", IF(F385&lt;Datum_werkingsjaar_begin, "| Veld '"&amp;$AD$4&amp;ROW()&amp;"': De datum uit dienst mag niet vóór 1/01/"&amp;Datum_werkingsjaar&amp;" vallen.  ", ""), ""))</f>
        <v/>
      </c>
      <c r="AE385" s="191" t="str">
        <f t="shared" si="108"/>
        <v/>
      </c>
      <c r="AF385" s="191" t="str">
        <f t="shared" si="109"/>
        <v/>
      </c>
      <c r="AG385" s="191" t="str">
        <f t="shared" si="110"/>
        <v/>
      </c>
      <c r="AH385" s="194" t="str">
        <f t="shared" si="111"/>
        <v/>
      </c>
      <c r="AI385" s="191" t="str">
        <f>IF(K385&lt;&gt;1, IF(SUM(K385:$K$504)&lt;&gt;0, "| Laat geen witruimte tussen ingevulde rijen.", ""), "")</f>
        <v/>
      </c>
      <c r="AJ385" s="194" t="str">
        <f t="shared" si="112"/>
        <v/>
      </c>
      <c r="AL385" s="76" t="str">
        <f t="shared" si="113"/>
        <v/>
      </c>
    </row>
    <row r="386" spans="1:38" s="191" customFormat="1" ht="14.65" customHeight="1" x14ac:dyDescent="0.25">
      <c r="A386" s="149" t="str">
        <f t="shared" si="96"/>
        <v/>
      </c>
      <c r="B386" s="188" t="str">
        <f t="shared" si="97"/>
        <v/>
      </c>
      <c r="C386" s="214"/>
      <c r="D386" s="201"/>
      <c r="E386" s="200"/>
      <c r="F386" s="200"/>
      <c r="G386" s="201"/>
      <c r="H386" s="201"/>
      <c r="I386" s="189"/>
      <c r="J386" s="190" t="s">
        <v>84</v>
      </c>
      <c r="K386" s="191">
        <f t="shared" si="99"/>
        <v>0</v>
      </c>
      <c r="L386" s="192">
        <f t="shared" si="100"/>
        <v>0</v>
      </c>
      <c r="M386" s="191">
        <f t="shared" si="101"/>
        <v>0</v>
      </c>
      <c r="N386" s="191">
        <f t="shared" si="102"/>
        <v>0</v>
      </c>
      <c r="O386" s="191">
        <f t="shared" si="103"/>
        <v>0</v>
      </c>
      <c r="P386" s="191">
        <f t="shared" si="104"/>
        <v>0</v>
      </c>
      <c r="Q386" s="191">
        <f t="shared" si="105"/>
        <v>0</v>
      </c>
      <c r="R386" s="191">
        <f t="shared" si="106"/>
        <v>0</v>
      </c>
      <c r="S386" s="192"/>
      <c r="Z386" s="193"/>
      <c r="AA386" s="191" t="str">
        <f t="shared" si="98"/>
        <v/>
      </c>
      <c r="AB386" s="191" t="str">
        <f t="shared" si="107"/>
        <v/>
      </c>
      <c r="AC386" s="191" t="str" cm="1">
        <f t="array" ref="AC386">IF(F386&lt;&gt;"", IF(E386&gt;F386, "| Velden '"&amp;$AC$4&amp;ROW()&amp;"' en '"&amp;$AD$4&amp;ROW()&amp;"': De datum uit dienst mag niet voor de datum in dienst vallen.", ""), IF(E386&gt;Datum_werkingsjaar_einde, "| Veld '"&amp;$AC$4&amp;ROW()&amp;"': De datum in dienst mag niet na 31/12/"&amp;Datum_werkingsjaar&amp;" vallen.  ", ""))</f>
        <v/>
      </c>
      <c r="AD386" s="191" t="str" cm="1">
        <f t="array" ref="AD386">IF(E386&gt;F386, IF(F386&lt;&gt;"", "  ", ""), IF(F386&lt;&gt;"", IF(F386&lt;Datum_werkingsjaar_begin, "| Veld '"&amp;$AD$4&amp;ROW()&amp;"': De datum uit dienst mag niet vóór 1/01/"&amp;Datum_werkingsjaar&amp;" vallen.  ", ""), ""))</f>
        <v/>
      </c>
      <c r="AE386" s="191" t="str">
        <f t="shared" si="108"/>
        <v/>
      </c>
      <c r="AF386" s="191" t="str">
        <f t="shared" si="109"/>
        <v/>
      </c>
      <c r="AG386" s="191" t="str">
        <f t="shared" si="110"/>
        <v/>
      </c>
      <c r="AH386" s="194" t="str">
        <f t="shared" si="111"/>
        <v/>
      </c>
      <c r="AI386" s="191" t="str">
        <f>IF(K386&lt;&gt;1, IF(SUM(K386:$K$504)&lt;&gt;0, "| Laat geen witruimte tussen ingevulde rijen.", ""), "")</f>
        <v/>
      </c>
      <c r="AJ386" s="194" t="str">
        <f t="shared" si="112"/>
        <v/>
      </c>
      <c r="AL386" s="76" t="str">
        <f t="shared" si="113"/>
        <v/>
      </c>
    </row>
    <row r="387" spans="1:38" s="191" customFormat="1" ht="14.65" customHeight="1" x14ac:dyDescent="0.25">
      <c r="A387" s="149" t="str">
        <f t="shared" si="96"/>
        <v/>
      </c>
      <c r="B387" s="188" t="str">
        <f t="shared" si="97"/>
        <v/>
      </c>
      <c r="C387" s="214"/>
      <c r="D387" s="201"/>
      <c r="E387" s="200"/>
      <c r="F387" s="200"/>
      <c r="G387" s="201"/>
      <c r="H387" s="201"/>
      <c r="I387" s="189"/>
      <c r="J387" s="190" t="s">
        <v>84</v>
      </c>
      <c r="K387" s="191">
        <f t="shared" si="99"/>
        <v>0</v>
      </c>
      <c r="L387" s="192">
        <f t="shared" si="100"/>
        <v>0</v>
      </c>
      <c r="M387" s="191">
        <f t="shared" si="101"/>
        <v>0</v>
      </c>
      <c r="N387" s="191">
        <f t="shared" si="102"/>
        <v>0</v>
      </c>
      <c r="O387" s="191">
        <f t="shared" si="103"/>
        <v>0</v>
      </c>
      <c r="P387" s="191">
        <f t="shared" si="104"/>
        <v>0</v>
      </c>
      <c r="Q387" s="191">
        <f t="shared" si="105"/>
        <v>0</v>
      </c>
      <c r="R387" s="191">
        <f t="shared" si="106"/>
        <v>0</v>
      </c>
      <c r="S387" s="192"/>
      <c r="Z387" s="193"/>
      <c r="AA387" s="191" t="str">
        <f t="shared" si="98"/>
        <v/>
      </c>
      <c r="AB387" s="191" t="str">
        <f t="shared" si="107"/>
        <v/>
      </c>
      <c r="AC387" s="191" t="str" cm="1">
        <f t="array" ref="AC387">IF(F387&lt;&gt;"", IF(E387&gt;F387, "| Velden '"&amp;$AC$4&amp;ROW()&amp;"' en '"&amp;$AD$4&amp;ROW()&amp;"': De datum uit dienst mag niet voor de datum in dienst vallen.", ""), IF(E387&gt;Datum_werkingsjaar_einde, "| Veld '"&amp;$AC$4&amp;ROW()&amp;"': De datum in dienst mag niet na 31/12/"&amp;Datum_werkingsjaar&amp;" vallen.  ", ""))</f>
        <v/>
      </c>
      <c r="AD387" s="191" t="str" cm="1">
        <f t="array" ref="AD387">IF(E387&gt;F387, IF(F387&lt;&gt;"", "  ", ""), IF(F387&lt;&gt;"", IF(F387&lt;Datum_werkingsjaar_begin, "| Veld '"&amp;$AD$4&amp;ROW()&amp;"': De datum uit dienst mag niet vóór 1/01/"&amp;Datum_werkingsjaar&amp;" vallen.  ", ""), ""))</f>
        <v/>
      </c>
      <c r="AE387" s="191" t="str">
        <f t="shared" si="108"/>
        <v/>
      </c>
      <c r="AF387" s="191" t="str">
        <f t="shared" si="109"/>
        <v/>
      </c>
      <c r="AG387" s="191" t="str">
        <f t="shared" si="110"/>
        <v/>
      </c>
      <c r="AH387" s="194" t="str">
        <f t="shared" si="111"/>
        <v/>
      </c>
      <c r="AI387" s="191" t="str">
        <f>IF(K387&lt;&gt;1, IF(SUM(K387:$K$504)&lt;&gt;0, "| Laat geen witruimte tussen ingevulde rijen.", ""), "")</f>
        <v/>
      </c>
      <c r="AJ387" s="194" t="str">
        <f t="shared" si="112"/>
        <v/>
      </c>
      <c r="AL387" s="76" t="str">
        <f t="shared" si="113"/>
        <v/>
      </c>
    </row>
    <row r="388" spans="1:38" s="191" customFormat="1" ht="14.65" customHeight="1" x14ac:dyDescent="0.25">
      <c r="A388" s="149" t="str">
        <f t="shared" si="96"/>
        <v/>
      </c>
      <c r="B388" s="188" t="str">
        <f t="shared" si="97"/>
        <v/>
      </c>
      <c r="C388" s="214"/>
      <c r="D388" s="201"/>
      <c r="E388" s="200"/>
      <c r="F388" s="200"/>
      <c r="G388" s="201"/>
      <c r="H388" s="201"/>
      <c r="I388" s="189"/>
      <c r="J388" s="190" t="s">
        <v>84</v>
      </c>
      <c r="K388" s="191">
        <f t="shared" si="99"/>
        <v>0</v>
      </c>
      <c r="L388" s="192">
        <f t="shared" si="100"/>
        <v>0</v>
      </c>
      <c r="M388" s="191">
        <f t="shared" si="101"/>
        <v>0</v>
      </c>
      <c r="N388" s="191">
        <f t="shared" si="102"/>
        <v>0</v>
      </c>
      <c r="O388" s="191">
        <f t="shared" si="103"/>
        <v>0</v>
      </c>
      <c r="P388" s="191">
        <f t="shared" si="104"/>
        <v>0</v>
      </c>
      <c r="Q388" s="191">
        <f t="shared" si="105"/>
        <v>0</v>
      </c>
      <c r="R388" s="191">
        <f t="shared" si="106"/>
        <v>0</v>
      </c>
      <c r="S388" s="192"/>
      <c r="Z388" s="193"/>
      <c r="AA388" s="191" t="str">
        <f t="shared" si="98"/>
        <v/>
      </c>
      <c r="AB388" s="191" t="str">
        <f t="shared" si="107"/>
        <v/>
      </c>
      <c r="AC388" s="191" t="str" cm="1">
        <f t="array" ref="AC388">IF(F388&lt;&gt;"", IF(E388&gt;F388, "| Velden '"&amp;$AC$4&amp;ROW()&amp;"' en '"&amp;$AD$4&amp;ROW()&amp;"': De datum uit dienst mag niet voor de datum in dienst vallen.", ""), IF(E388&gt;Datum_werkingsjaar_einde, "| Veld '"&amp;$AC$4&amp;ROW()&amp;"': De datum in dienst mag niet na 31/12/"&amp;Datum_werkingsjaar&amp;" vallen.  ", ""))</f>
        <v/>
      </c>
      <c r="AD388" s="191" t="str" cm="1">
        <f t="array" ref="AD388">IF(E388&gt;F388, IF(F388&lt;&gt;"", "  ", ""), IF(F388&lt;&gt;"", IF(F388&lt;Datum_werkingsjaar_begin, "| Veld '"&amp;$AD$4&amp;ROW()&amp;"': De datum uit dienst mag niet vóór 1/01/"&amp;Datum_werkingsjaar&amp;" vallen.  ", ""), ""))</f>
        <v/>
      </c>
      <c r="AE388" s="191" t="str">
        <f t="shared" si="108"/>
        <v/>
      </c>
      <c r="AF388" s="191" t="str">
        <f t="shared" si="109"/>
        <v/>
      </c>
      <c r="AG388" s="191" t="str">
        <f t="shared" si="110"/>
        <v/>
      </c>
      <c r="AH388" s="194" t="str">
        <f t="shared" si="111"/>
        <v/>
      </c>
      <c r="AI388" s="191" t="str">
        <f>IF(K388&lt;&gt;1, IF(SUM(K388:$K$504)&lt;&gt;0, "| Laat geen witruimte tussen ingevulde rijen.", ""), "")</f>
        <v/>
      </c>
      <c r="AJ388" s="194" t="str">
        <f t="shared" si="112"/>
        <v/>
      </c>
      <c r="AL388" s="76" t="str">
        <f t="shared" si="113"/>
        <v/>
      </c>
    </row>
    <row r="389" spans="1:38" s="191" customFormat="1" ht="14.65" customHeight="1" x14ac:dyDescent="0.25">
      <c r="A389" s="149" t="str">
        <f t="shared" ref="A389:A452" si="114">IF(AL389&lt;&gt;"", "✘", "")</f>
        <v/>
      </c>
      <c r="B389" s="188" t="str">
        <f t="shared" ref="B389:B452" si="115">IF(OR(K389&lt;&gt;0, AI389&lt;&gt;""), ROW()-4, "")</f>
        <v/>
      </c>
      <c r="C389" s="214"/>
      <c r="D389" s="201"/>
      <c r="E389" s="200"/>
      <c r="F389" s="200"/>
      <c r="G389" s="201"/>
      <c r="H389" s="201"/>
      <c r="I389" s="189"/>
      <c r="J389" s="190" t="s">
        <v>84</v>
      </c>
      <c r="K389" s="191">
        <f t="shared" si="99"/>
        <v>0</v>
      </c>
      <c r="L389" s="192">
        <f t="shared" si="100"/>
        <v>0</v>
      </c>
      <c r="M389" s="191">
        <f t="shared" si="101"/>
        <v>0</v>
      </c>
      <c r="N389" s="191">
        <f t="shared" si="102"/>
        <v>0</v>
      </c>
      <c r="O389" s="191">
        <f t="shared" si="103"/>
        <v>0</v>
      </c>
      <c r="P389" s="191">
        <f t="shared" si="104"/>
        <v>0</v>
      </c>
      <c r="Q389" s="191">
        <f t="shared" si="105"/>
        <v>0</v>
      </c>
      <c r="R389" s="191">
        <f t="shared" si="106"/>
        <v>0</v>
      </c>
      <c r="S389" s="192"/>
      <c r="Z389" s="193"/>
      <c r="AA389" s="191" t="str">
        <f t="shared" ref="AA389:AA452" si="116">IF(C389&lt;&gt;"", IF(IFERROR((97-MOD(VALUE(IF(VALUE(LEFT(TEXT(SUBSTITUTE(SUBSTITUTE(C389, ".", ""), "-", ""), "00000000000"), 2))&lt;23, LEFT("2"&amp;TEXT(SUBSTITUTE(SUBSTITUTE(C389, ".", ""), "-", ""), "00000000000"), 10), LEFT(TEXT(SUBSTITUTE(SUBSTITUTE(C389, ".", ""), "-", ""), "00000000000"), 9))), 97))=VALUE(RIGHT(TEXT(SUBSTITUTE(SUBSTITUTE(C389, ".", ""), "-", ""), "00000000000"), 2)), FALSE), "", "| Veld '"&amp;AA$4&amp;ROW()&amp;"': Dit is geen geldig INSZ-nummer.  "), "")</f>
        <v/>
      </c>
      <c r="AB389" s="191" t="str">
        <f t="shared" si="107"/>
        <v/>
      </c>
      <c r="AC389" s="191" t="str" cm="1">
        <f t="array" ref="AC389">IF(F389&lt;&gt;"", IF(E389&gt;F389, "| Velden '"&amp;$AC$4&amp;ROW()&amp;"' en '"&amp;$AD$4&amp;ROW()&amp;"': De datum uit dienst mag niet voor de datum in dienst vallen.", ""), IF(E389&gt;Datum_werkingsjaar_einde, "| Veld '"&amp;$AC$4&amp;ROW()&amp;"': De datum in dienst mag niet na 31/12/"&amp;Datum_werkingsjaar&amp;" vallen.  ", ""))</f>
        <v/>
      </c>
      <c r="AD389" s="191" t="str" cm="1">
        <f t="array" ref="AD389">IF(E389&gt;F389, IF(F389&lt;&gt;"", "  ", ""), IF(F389&lt;&gt;"", IF(F389&lt;Datum_werkingsjaar_begin, "| Veld '"&amp;$AD$4&amp;ROW()&amp;"': De datum uit dienst mag niet vóór 1/01/"&amp;Datum_werkingsjaar&amp;" vallen.  ", ""), ""))</f>
        <v/>
      </c>
      <c r="AE389" s="191" t="str">
        <f t="shared" si="108"/>
        <v/>
      </c>
      <c r="AF389" s="191" t="str">
        <f t="shared" si="109"/>
        <v/>
      </c>
      <c r="AG389" s="191" t="str">
        <f t="shared" si="110"/>
        <v/>
      </c>
      <c r="AH389" s="194" t="str">
        <f t="shared" si="111"/>
        <v/>
      </c>
      <c r="AI389" s="191" t="str">
        <f>IF(K389&lt;&gt;1, IF(SUM(K389:$K$504)&lt;&gt;0, "| Laat geen witruimte tussen ingevulde rijen.", ""), "")</f>
        <v/>
      </c>
      <c r="AJ389" s="194" t="str">
        <f t="shared" si="112"/>
        <v/>
      </c>
      <c r="AL389" s="76" t="str">
        <f t="shared" si="113"/>
        <v/>
      </c>
    </row>
    <row r="390" spans="1:38" s="191" customFormat="1" ht="14.65" customHeight="1" x14ac:dyDescent="0.25">
      <c r="A390" s="149" t="str">
        <f t="shared" si="114"/>
        <v/>
      </c>
      <c r="B390" s="188" t="str">
        <f t="shared" si="115"/>
        <v/>
      </c>
      <c r="C390" s="214"/>
      <c r="D390" s="201"/>
      <c r="E390" s="200"/>
      <c r="F390" s="200"/>
      <c r="G390" s="201"/>
      <c r="H390" s="201"/>
      <c r="I390" s="189"/>
      <c r="J390" s="190" t="s">
        <v>84</v>
      </c>
      <c r="K390" s="191">
        <f t="shared" ref="K390:K453" si="117">IF(C390&amp;D390&amp;E390&amp;F390&amp;G390&amp;I390&amp;H390&lt;&gt;"", 1, 0)</f>
        <v>0</v>
      </c>
      <c r="L390" s="192">
        <f t="shared" ref="L390:L453" si="118">IF($K390&lt;&gt;0, IF(C390&lt;&gt;"", 0, 1), 0)</f>
        <v>0</v>
      </c>
      <c r="M390" s="191">
        <f t="shared" ref="M390:M453" si="119">IF($K390&lt;&gt;0, IF($AA390&lt;&gt;"", -1, IF(C390&lt;&gt;"", IF(VALUE(LEFT(RIGHT(TEXT(SUBSTITUTE(SUBSTITUTE(C390, ".", ""), "-", ""), "00000000000"), 9), 2))&gt;20, IF(VALUE(LEFT(RIGHT(TEXT(SUBSTITUTE(SUBSTITUTE(C390, ".", ""), "-", ""), "00000000000"), 9), 2))&lt;=32, 1, -1), -1), -1)), 0)</f>
        <v>0</v>
      </c>
      <c r="N390" s="191">
        <f t="shared" ref="N390:N453" si="120">IF($K390&lt;&gt;0, IF(E390&lt;&gt;"", 0, 1), 0)</f>
        <v>0</v>
      </c>
      <c r="O390" s="191">
        <f t="shared" ref="O390:O453" si="121">IF($K390&lt;&gt;0, IF(F390&lt;&gt;"", 0, 0), 0)</f>
        <v>0</v>
      </c>
      <c r="P390" s="191">
        <f t="shared" ref="P390:P453" si="122">IF($K390&lt;&gt;0, IF(G390&lt;&gt;"", 0, 1), 0)</f>
        <v>0</v>
      </c>
      <c r="Q390" s="191">
        <f t="shared" ref="Q390:Q453" si="123">IF($K390&lt;&gt;0, IF(H390&lt;&gt;"", 0, 1), 0)</f>
        <v>0</v>
      </c>
      <c r="R390" s="191">
        <f t="shared" ref="R390:R453" si="124">IF($K390&lt;&gt;0, IF(I390&lt;&gt;"", 0, 1), 0)</f>
        <v>0</v>
      </c>
      <c r="S390" s="192"/>
      <c r="Z390" s="193"/>
      <c r="AA390" s="191" t="str">
        <f t="shared" si="116"/>
        <v/>
      </c>
      <c r="AB390" s="191" t="str">
        <f t="shared" ref="AB390:AB453" si="125">IF(D390&lt;&gt;"", IF(M390&lt;&gt;-1, IF(AND(D390&lt;&gt;"M", D390&lt;&gt;"V"), "| Veld '"&amp;AB$4&amp;ROW()&amp;"': Maak een keuze uit de uitvallijst.  ", ""), "| Veld '"&amp;AB$4&amp;ROW()&amp;"': Laat dit veld leeg.  "), "")</f>
        <v/>
      </c>
      <c r="AC390" s="191" t="str" cm="1">
        <f t="array" ref="AC390">IF(F390&lt;&gt;"", IF(E390&gt;F390, "| Velden '"&amp;$AC$4&amp;ROW()&amp;"' en '"&amp;$AD$4&amp;ROW()&amp;"': De datum uit dienst mag niet voor de datum in dienst vallen.", ""), IF(E390&gt;Datum_werkingsjaar_einde, "| Veld '"&amp;$AC$4&amp;ROW()&amp;"': De datum in dienst mag niet na 31/12/"&amp;Datum_werkingsjaar&amp;" vallen.  ", ""))</f>
        <v/>
      </c>
      <c r="AD390" s="191" t="str" cm="1">
        <f t="array" ref="AD390">IF(E390&gt;F390, IF(F390&lt;&gt;"", "  ", ""), IF(F390&lt;&gt;"", IF(F390&lt;Datum_werkingsjaar_begin, "| Veld '"&amp;$AD$4&amp;ROW()&amp;"': De datum uit dienst mag niet vóór 1/01/"&amp;Datum_werkingsjaar&amp;" vallen.  ", ""), ""))</f>
        <v/>
      </c>
      <c r="AE390" s="191" t="str">
        <f t="shared" ref="AE390:AE453" si="126">IF(ISTEXT(G390), IFERROR(IF(SEARCH(".", G390)&lt;&gt;0, "| Veld '"&amp;AE$4&amp;ROW()&amp;"': "&amp;Fout_punt), "| Veld '"&amp;AE$4&amp;ROW()&amp;"': "&amp;Fout_geen_getal), IF(G390&lt;0, "| Veld '"&amp;AE$4&amp;ROW()&amp;"': "&amp;Fout_negatief, IF(G390&gt;1, "| Veld '"&amp;AE$4&amp;ROW()&amp;"': Dit getal mag niet groter dan 1 zijn.  ", "")))</f>
        <v/>
      </c>
      <c r="AF390" s="191" t="str">
        <f t="shared" ref="AF390:AF453" si="127">IF(ISTEXT(H390), IFERROR(IF(SEARCH(".", H390)&lt;&gt;0, "| Veld '"&amp;AF$4&amp;ROW()&amp;"': "&amp;Fout_punt), "| Veld '"&amp;AF$4&amp;ROW()&amp;"': "&amp;Fout_geen_getal), IF(H390&lt;0, "| Veld '"&amp;AF$4&amp;ROW()&amp;"': "&amp;Fout_negatief, IF(H390&gt;1, "| Veld '"&amp;AF$4&amp;ROW()&amp;"': Dit getal mag niet groter dan 1 zijn.  ", IF(H390&gt;G390,  "| Veld '"&amp;AF$4&amp;ROW()&amp;"': Dit getal mag niet groter dan het getal in veld '"&amp;$AE$4&amp;ROW()&amp;"' zijn.  ", ""))))</f>
        <v/>
      </c>
      <c r="AG390" s="191" t="str">
        <f t="shared" ref="AG390:AG453" si="128">IF(ISTEXT(I390), IFERROR(IF(SEARCH(".", I390)&lt;&gt;0, "| Veld '"&amp;AG$4&amp;ROW()&amp;"': "&amp;Fout_punt), "| Veld '"&amp;AG$4&amp;ROW()&amp;"': "&amp;Fout_geen_getal), IF(I390&lt;0, "| Veld '"&amp;AG$4&amp;ROW()&amp;"': "&amp;Fout_negatief, ""))</f>
        <v/>
      </c>
      <c r="AH390" s="194" t="str">
        <f t="shared" ref="AH390:AH453" si="129">IF(SUMIF(L390:R390, "&gt;0")&gt;0, "| Vul verplichte velden in.", "")</f>
        <v/>
      </c>
      <c r="AI390" s="191" t="str">
        <f>IF(K390&lt;&gt;1, IF(SUM(K390:$K$504)&lt;&gt;0, "| Laat geen witruimte tussen ingevulde rijen.", ""), "")</f>
        <v/>
      </c>
      <c r="AJ390" s="194" t="str">
        <f t="shared" ref="AJ390:AJ453" si="130">IF(AA390&amp;AB390&amp;AC390&amp;AD390&amp;AE390&amp;AF390&amp;AG390&lt;&gt;"", AA390&amp;AB390&amp;AC390&amp;AD390&amp;AE390&amp;AF390&amp;AG390, AH390&amp;AI390)</f>
        <v/>
      </c>
      <c r="AL390" s="76" t="str">
        <f t="shared" ref="AL390:AL453" si="131">IF(AJ390&lt;&gt;"", AJ390&amp;"", Z390&amp;"")</f>
        <v/>
      </c>
    </row>
    <row r="391" spans="1:38" s="191" customFormat="1" ht="14.65" customHeight="1" x14ac:dyDescent="0.25">
      <c r="A391" s="149" t="str">
        <f t="shared" si="114"/>
        <v/>
      </c>
      <c r="B391" s="188" t="str">
        <f t="shared" si="115"/>
        <v/>
      </c>
      <c r="C391" s="214"/>
      <c r="D391" s="201"/>
      <c r="E391" s="200"/>
      <c r="F391" s="200"/>
      <c r="G391" s="201"/>
      <c r="H391" s="201"/>
      <c r="I391" s="189"/>
      <c r="J391" s="190" t="s">
        <v>84</v>
      </c>
      <c r="K391" s="191">
        <f t="shared" si="117"/>
        <v>0</v>
      </c>
      <c r="L391" s="192">
        <f t="shared" si="118"/>
        <v>0</v>
      </c>
      <c r="M391" s="191">
        <f t="shared" si="119"/>
        <v>0</v>
      </c>
      <c r="N391" s="191">
        <f t="shared" si="120"/>
        <v>0</v>
      </c>
      <c r="O391" s="191">
        <f t="shared" si="121"/>
        <v>0</v>
      </c>
      <c r="P391" s="191">
        <f t="shared" si="122"/>
        <v>0</v>
      </c>
      <c r="Q391" s="191">
        <f t="shared" si="123"/>
        <v>0</v>
      </c>
      <c r="R391" s="191">
        <f t="shared" si="124"/>
        <v>0</v>
      </c>
      <c r="S391" s="192"/>
      <c r="Z391" s="193"/>
      <c r="AA391" s="191" t="str">
        <f t="shared" si="116"/>
        <v/>
      </c>
      <c r="AB391" s="191" t="str">
        <f t="shared" si="125"/>
        <v/>
      </c>
      <c r="AC391" s="191" t="str" cm="1">
        <f t="array" ref="AC391">IF(F391&lt;&gt;"", IF(E391&gt;F391, "| Velden '"&amp;$AC$4&amp;ROW()&amp;"' en '"&amp;$AD$4&amp;ROW()&amp;"': De datum uit dienst mag niet voor de datum in dienst vallen.", ""), IF(E391&gt;Datum_werkingsjaar_einde, "| Veld '"&amp;$AC$4&amp;ROW()&amp;"': De datum in dienst mag niet na 31/12/"&amp;Datum_werkingsjaar&amp;" vallen.  ", ""))</f>
        <v/>
      </c>
      <c r="AD391" s="191" t="str" cm="1">
        <f t="array" ref="AD391">IF(E391&gt;F391, IF(F391&lt;&gt;"", "  ", ""), IF(F391&lt;&gt;"", IF(F391&lt;Datum_werkingsjaar_begin, "| Veld '"&amp;$AD$4&amp;ROW()&amp;"': De datum uit dienst mag niet vóór 1/01/"&amp;Datum_werkingsjaar&amp;" vallen.  ", ""), ""))</f>
        <v/>
      </c>
      <c r="AE391" s="191" t="str">
        <f t="shared" si="126"/>
        <v/>
      </c>
      <c r="AF391" s="191" t="str">
        <f t="shared" si="127"/>
        <v/>
      </c>
      <c r="AG391" s="191" t="str">
        <f t="shared" si="128"/>
        <v/>
      </c>
      <c r="AH391" s="194" t="str">
        <f t="shared" si="129"/>
        <v/>
      </c>
      <c r="AI391" s="191" t="str">
        <f>IF(K391&lt;&gt;1, IF(SUM(K391:$K$504)&lt;&gt;0, "| Laat geen witruimte tussen ingevulde rijen.", ""), "")</f>
        <v/>
      </c>
      <c r="AJ391" s="194" t="str">
        <f t="shared" si="130"/>
        <v/>
      </c>
      <c r="AL391" s="76" t="str">
        <f t="shared" si="131"/>
        <v/>
      </c>
    </row>
    <row r="392" spans="1:38" s="191" customFormat="1" ht="14.65" customHeight="1" x14ac:dyDescent="0.25">
      <c r="A392" s="149" t="str">
        <f t="shared" si="114"/>
        <v/>
      </c>
      <c r="B392" s="188" t="str">
        <f t="shared" si="115"/>
        <v/>
      </c>
      <c r="C392" s="214"/>
      <c r="D392" s="201"/>
      <c r="E392" s="200"/>
      <c r="F392" s="200"/>
      <c r="G392" s="201"/>
      <c r="H392" s="201"/>
      <c r="I392" s="189"/>
      <c r="J392" s="190" t="s">
        <v>84</v>
      </c>
      <c r="K392" s="191">
        <f t="shared" si="117"/>
        <v>0</v>
      </c>
      <c r="L392" s="192">
        <f t="shared" si="118"/>
        <v>0</v>
      </c>
      <c r="M392" s="191">
        <f t="shared" si="119"/>
        <v>0</v>
      </c>
      <c r="N392" s="191">
        <f t="shared" si="120"/>
        <v>0</v>
      </c>
      <c r="O392" s="191">
        <f t="shared" si="121"/>
        <v>0</v>
      </c>
      <c r="P392" s="191">
        <f t="shared" si="122"/>
        <v>0</v>
      </c>
      <c r="Q392" s="191">
        <f t="shared" si="123"/>
        <v>0</v>
      </c>
      <c r="R392" s="191">
        <f t="shared" si="124"/>
        <v>0</v>
      </c>
      <c r="S392" s="192"/>
      <c r="Z392" s="193"/>
      <c r="AA392" s="191" t="str">
        <f t="shared" si="116"/>
        <v/>
      </c>
      <c r="AB392" s="191" t="str">
        <f t="shared" si="125"/>
        <v/>
      </c>
      <c r="AC392" s="191" t="str" cm="1">
        <f t="array" ref="AC392">IF(F392&lt;&gt;"", IF(E392&gt;F392, "| Velden '"&amp;$AC$4&amp;ROW()&amp;"' en '"&amp;$AD$4&amp;ROW()&amp;"': De datum uit dienst mag niet voor de datum in dienst vallen.", ""), IF(E392&gt;Datum_werkingsjaar_einde, "| Veld '"&amp;$AC$4&amp;ROW()&amp;"': De datum in dienst mag niet na 31/12/"&amp;Datum_werkingsjaar&amp;" vallen.  ", ""))</f>
        <v/>
      </c>
      <c r="AD392" s="191" t="str" cm="1">
        <f t="array" ref="AD392">IF(E392&gt;F392, IF(F392&lt;&gt;"", "  ", ""), IF(F392&lt;&gt;"", IF(F392&lt;Datum_werkingsjaar_begin, "| Veld '"&amp;$AD$4&amp;ROW()&amp;"': De datum uit dienst mag niet vóór 1/01/"&amp;Datum_werkingsjaar&amp;" vallen.  ", ""), ""))</f>
        <v/>
      </c>
      <c r="AE392" s="191" t="str">
        <f t="shared" si="126"/>
        <v/>
      </c>
      <c r="AF392" s="191" t="str">
        <f t="shared" si="127"/>
        <v/>
      </c>
      <c r="AG392" s="191" t="str">
        <f t="shared" si="128"/>
        <v/>
      </c>
      <c r="AH392" s="194" t="str">
        <f t="shared" si="129"/>
        <v/>
      </c>
      <c r="AI392" s="191" t="str">
        <f>IF(K392&lt;&gt;1, IF(SUM(K392:$K$504)&lt;&gt;0, "| Laat geen witruimte tussen ingevulde rijen.", ""), "")</f>
        <v/>
      </c>
      <c r="AJ392" s="194" t="str">
        <f t="shared" si="130"/>
        <v/>
      </c>
      <c r="AL392" s="76" t="str">
        <f t="shared" si="131"/>
        <v/>
      </c>
    </row>
    <row r="393" spans="1:38" s="191" customFormat="1" ht="14.65" customHeight="1" x14ac:dyDescent="0.25">
      <c r="A393" s="149" t="str">
        <f t="shared" si="114"/>
        <v/>
      </c>
      <c r="B393" s="188" t="str">
        <f t="shared" si="115"/>
        <v/>
      </c>
      <c r="C393" s="214"/>
      <c r="D393" s="201"/>
      <c r="E393" s="200"/>
      <c r="F393" s="200"/>
      <c r="G393" s="201"/>
      <c r="H393" s="201"/>
      <c r="I393" s="189"/>
      <c r="J393" s="190" t="s">
        <v>84</v>
      </c>
      <c r="K393" s="191">
        <f t="shared" si="117"/>
        <v>0</v>
      </c>
      <c r="L393" s="192">
        <f t="shared" si="118"/>
        <v>0</v>
      </c>
      <c r="M393" s="191">
        <f t="shared" si="119"/>
        <v>0</v>
      </c>
      <c r="N393" s="191">
        <f t="shared" si="120"/>
        <v>0</v>
      </c>
      <c r="O393" s="191">
        <f t="shared" si="121"/>
        <v>0</v>
      </c>
      <c r="P393" s="191">
        <f t="shared" si="122"/>
        <v>0</v>
      </c>
      <c r="Q393" s="191">
        <f t="shared" si="123"/>
        <v>0</v>
      </c>
      <c r="R393" s="191">
        <f t="shared" si="124"/>
        <v>0</v>
      </c>
      <c r="S393" s="192"/>
      <c r="Z393" s="193"/>
      <c r="AA393" s="191" t="str">
        <f t="shared" si="116"/>
        <v/>
      </c>
      <c r="AB393" s="191" t="str">
        <f t="shared" si="125"/>
        <v/>
      </c>
      <c r="AC393" s="191" t="str" cm="1">
        <f t="array" ref="AC393">IF(F393&lt;&gt;"", IF(E393&gt;F393, "| Velden '"&amp;$AC$4&amp;ROW()&amp;"' en '"&amp;$AD$4&amp;ROW()&amp;"': De datum uit dienst mag niet voor de datum in dienst vallen.", ""), IF(E393&gt;Datum_werkingsjaar_einde, "| Veld '"&amp;$AC$4&amp;ROW()&amp;"': De datum in dienst mag niet na 31/12/"&amp;Datum_werkingsjaar&amp;" vallen.  ", ""))</f>
        <v/>
      </c>
      <c r="AD393" s="191" t="str" cm="1">
        <f t="array" ref="AD393">IF(E393&gt;F393, IF(F393&lt;&gt;"", "  ", ""), IF(F393&lt;&gt;"", IF(F393&lt;Datum_werkingsjaar_begin, "| Veld '"&amp;$AD$4&amp;ROW()&amp;"': De datum uit dienst mag niet vóór 1/01/"&amp;Datum_werkingsjaar&amp;" vallen.  ", ""), ""))</f>
        <v/>
      </c>
      <c r="AE393" s="191" t="str">
        <f t="shared" si="126"/>
        <v/>
      </c>
      <c r="AF393" s="191" t="str">
        <f t="shared" si="127"/>
        <v/>
      </c>
      <c r="AG393" s="191" t="str">
        <f t="shared" si="128"/>
        <v/>
      </c>
      <c r="AH393" s="194" t="str">
        <f t="shared" si="129"/>
        <v/>
      </c>
      <c r="AI393" s="191" t="str">
        <f>IF(K393&lt;&gt;1, IF(SUM(K393:$K$504)&lt;&gt;0, "| Laat geen witruimte tussen ingevulde rijen.", ""), "")</f>
        <v/>
      </c>
      <c r="AJ393" s="194" t="str">
        <f t="shared" si="130"/>
        <v/>
      </c>
      <c r="AL393" s="76" t="str">
        <f t="shared" si="131"/>
        <v/>
      </c>
    </row>
    <row r="394" spans="1:38" s="191" customFormat="1" ht="14.65" customHeight="1" x14ac:dyDescent="0.25">
      <c r="A394" s="149" t="str">
        <f t="shared" si="114"/>
        <v/>
      </c>
      <c r="B394" s="188" t="str">
        <f t="shared" si="115"/>
        <v/>
      </c>
      <c r="C394" s="214"/>
      <c r="D394" s="201"/>
      <c r="E394" s="200"/>
      <c r="F394" s="200"/>
      <c r="G394" s="201"/>
      <c r="H394" s="201"/>
      <c r="I394" s="189"/>
      <c r="J394" s="190" t="s">
        <v>84</v>
      </c>
      <c r="K394" s="191">
        <f t="shared" si="117"/>
        <v>0</v>
      </c>
      <c r="L394" s="192">
        <f t="shared" si="118"/>
        <v>0</v>
      </c>
      <c r="M394" s="191">
        <f t="shared" si="119"/>
        <v>0</v>
      </c>
      <c r="N394" s="191">
        <f t="shared" si="120"/>
        <v>0</v>
      </c>
      <c r="O394" s="191">
        <f t="shared" si="121"/>
        <v>0</v>
      </c>
      <c r="P394" s="191">
        <f t="shared" si="122"/>
        <v>0</v>
      </c>
      <c r="Q394" s="191">
        <f t="shared" si="123"/>
        <v>0</v>
      </c>
      <c r="R394" s="191">
        <f t="shared" si="124"/>
        <v>0</v>
      </c>
      <c r="S394" s="192"/>
      <c r="Z394" s="193"/>
      <c r="AA394" s="191" t="str">
        <f t="shared" si="116"/>
        <v/>
      </c>
      <c r="AB394" s="191" t="str">
        <f t="shared" si="125"/>
        <v/>
      </c>
      <c r="AC394" s="191" t="str" cm="1">
        <f t="array" ref="AC394">IF(F394&lt;&gt;"", IF(E394&gt;F394, "| Velden '"&amp;$AC$4&amp;ROW()&amp;"' en '"&amp;$AD$4&amp;ROW()&amp;"': De datum uit dienst mag niet voor de datum in dienst vallen.", ""), IF(E394&gt;Datum_werkingsjaar_einde, "| Veld '"&amp;$AC$4&amp;ROW()&amp;"': De datum in dienst mag niet na 31/12/"&amp;Datum_werkingsjaar&amp;" vallen.  ", ""))</f>
        <v/>
      </c>
      <c r="AD394" s="191" t="str" cm="1">
        <f t="array" ref="AD394">IF(E394&gt;F394, IF(F394&lt;&gt;"", "  ", ""), IF(F394&lt;&gt;"", IF(F394&lt;Datum_werkingsjaar_begin, "| Veld '"&amp;$AD$4&amp;ROW()&amp;"': De datum uit dienst mag niet vóór 1/01/"&amp;Datum_werkingsjaar&amp;" vallen.  ", ""), ""))</f>
        <v/>
      </c>
      <c r="AE394" s="191" t="str">
        <f t="shared" si="126"/>
        <v/>
      </c>
      <c r="AF394" s="191" t="str">
        <f t="shared" si="127"/>
        <v/>
      </c>
      <c r="AG394" s="191" t="str">
        <f t="shared" si="128"/>
        <v/>
      </c>
      <c r="AH394" s="194" t="str">
        <f t="shared" si="129"/>
        <v/>
      </c>
      <c r="AI394" s="191" t="str">
        <f>IF(K394&lt;&gt;1, IF(SUM(K394:$K$504)&lt;&gt;0, "| Laat geen witruimte tussen ingevulde rijen.", ""), "")</f>
        <v/>
      </c>
      <c r="AJ394" s="194" t="str">
        <f t="shared" si="130"/>
        <v/>
      </c>
      <c r="AL394" s="76" t="str">
        <f t="shared" si="131"/>
        <v/>
      </c>
    </row>
    <row r="395" spans="1:38" s="191" customFormat="1" ht="14.65" customHeight="1" x14ac:dyDescent="0.25">
      <c r="A395" s="149" t="str">
        <f t="shared" si="114"/>
        <v/>
      </c>
      <c r="B395" s="188" t="str">
        <f t="shared" si="115"/>
        <v/>
      </c>
      <c r="C395" s="214"/>
      <c r="D395" s="201"/>
      <c r="E395" s="200"/>
      <c r="F395" s="200"/>
      <c r="G395" s="201"/>
      <c r="H395" s="201"/>
      <c r="I395" s="189"/>
      <c r="J395" s="190" t="s">
        <v>84</v>
      </c>
      <c r="K395" s="191">
        <f t="shared" si="117"/>
        <v>0</v>
      </c>
      <c r="L395" s="192">
        <f t="shared" si="118"/>
        <v>0</v>
      </c>
      <c r="M395" s="191">
        <f t="shared" si="119"/>
        <v>0</v>
      </c>
      <c r="N395" s="191">
        <f t="shared" si="120"/>
        <v>0</v>
      </c>
      <c r="O395" s="191">
        <f t="shared" si="121"/>
        <v>0</v>
      </c>
      <c r="P395" s="191">
        <f t="shared" si="122"/>
        <v>0</v>
      </c>
      <c r="Q395" s="191">
        <f t="shared" si="123"/>
        <v>0</v>
      </c>
      <c r="R395" s="191">
        <f t="shared" si="124"/>
        <v>0</v>
      </c>
      <c r="S395" s="192"/>
      <c r="Z395" s="193"/>
      <c r="AA395" s="191" t="str">
        <f t="shared" si="116"/>
        <v/>
      </c>
      <c r="AB395" s="191" t="str">
        <f t="shared" si="125"/>
        <v/>
      </c>
      <c r="AC395" s="191" t="str" cm="1">
        <f t="array" ref="AC395">IF(F395&lt;&gt;"", IF(E395&gt;F395, "| Velden '"&amp;$AC$4&amp;ROW()&amp;"' en '"&amp;$AD$4&amp;ROW()&amp;"': De datum uit dienst mag niet voor de datum in dienst vallen.", ""), IF(E395&gt;Datum_werkingsjaar_einde, "| Veld '"&amp;$AC$4&amp;ROW()&amp;"': De datum in dienst mag niet na 31/12/"&amp;Datum_werkingsjaar&amp;" vallen.  ", ""))</f>
        <v/>
      </c>
      <c r="AD395" s="191" t="str" cm="1">
        <f t="array" ref="AD395">IF(E395&gt;F395, IF(F395&lt;&gt;"", "  ", ""), IF(F395&lt;&gt;"", IF(F395&lt;Datum_werkingsjaar_begin, "| Veld '"&amp;$AD$4&amp;ROW()&amp;"': De datum uit dienst mag niet vóór 1/01/"&amp;Datum_werkingsjaar&amp;" vallen.  ", ""), ""))</f>
        <v/>
      </c>
      <c r="AE395" s="191" t="str">
        <f t="shared" si="126"/>
        <v/>
      </c>
      <c r="AF395" s="191" t="str">
        <f t="shared" si="127"/>
        <v/>
      </c>
      <c r="AG395" s="191" t="str">
        <f t="shared" si="128"/>
        <v/>
      </c>
      <c r="AH395" s="194" t="str">
        <f t="shared" si="129"/>
        <v/>
      </c>
      <c r="AI395" s="191" t="str">
        <f>IF(K395&lt;&gt;1, IF(SUM(K395:$K$504)&lt;&gt;0, "| Laat geen witruimte tussen ingevulde rijen.", ""), "")</f>
        <v/>
      </c>
      <c r="AJ395" s="194" t="str">
        <f t="shared" si="130"/>
        <v/>
      </c>
      <c r="AL395" s="76" t="str">
        <f t="shared" si="131"/>
        <v/>
      </c>
    </row>
    <row r="396" spans="1:38" s="191" customFormat="1" ht="14.65" customHeight="1" x14ac:dyDescent="0.25">
      <c r="A396" s="149" t="str">
        <f t="shared" si="114"/>
        <v/>
      </c>
      <c r="B396" s="188" t="str">
        <f t="shared" si="115"/>
        <v/>
      </c>
      <c r="C396" s="214"/>
      <c r="D396" s="201"/>
      <c r="E396" s="200"/>
      <c r="F396" s="200"/>
      <c r="G396" s="201"/>
      <c r="H396" s="201"/>
      <c r="I396" s="189"/>
      <c r="J396" s="190" t="s">
        <v>84</v>
      </c>
      <c r="K396" s="191">
        <f t="shared" si="117"/>
        <v>0</v>
      </c>
      <c r="L396" s="192">
        <f t="shared" si="118"/>
        <v>0</v>
      </c>
      <c r="M396" s="191">
        <f t="shared" si="119"/>
        <v>0</v>
      </c>
      <c r="N396" s="191">
        <f t="shared" si="120"/>
        <v>0</v>
      </c>
      <c r="O396" s="191">
        <f t="shared" si="121"/>
        <v>0</v>
      </c>
      <c r="P396" s="191">
        <f t="shared" si="122"/>
        <v>0</v>
      </c>
      <c r="Q396" s="191">
        <f t="shared" si="123"/>
        <v>0</v>
      </c>
      <c r="R396" s="191">
        <f t="shared" si="124"/>
        <v>0</v>
      </c>
      <c r="S396" s="192"/>
      <c r="Z396" s="193"/>
      <c r="AA396" s="191" t="str">
        <f t="shared" si="116"/>
        <v/>
      </c>
      <c r="AB396" s="191" t="str">
        <f t="shared" si="125"/>
        <v/>
      </c>
      <c r="AC396" s="191" t="str" cm="1">
        <f t="array" ref="AC396">IF(F396&lt;&gt;"", IF(E396&gt;F396, "| Velden '"&amp;$AC$4&amp;ROW()&amp;"' en '"&amp;$AD$4&amp;ROW()&amp;"': De datum uit dienst mag niet voor de datum in dienst vallen.", ""), IF(E396&gt;Datum_werkingsjaar_einde, "| Veld '"&amp;$AC$4&amp;ROW()&amp;"': De datum in dienst mag niet na 31/12/"&amp;Datum_werkingsjaar&amp;" vallen.  ", ""))</f>
        <v/>
      </c>
      <c r="AD396" s="191" t="str" cm="1">
        <f t="array" ref="AD396">IF(E396&gt;F396, IF(F396&lt;&gt;"", "  ", ""), IF(F396&lt;&gt;"", IF(F396&lt;Datum_werkingsjaar_begin, "| Veld '"&amp;$AD$4&amp;ROW()&amp;"': De datum uit dienst mag niet vóór 1/01/"&amp;Datum_werkingsjaar&amp;" vallen.  ", ""), ""))</f>
        <v/>
      </c>
      <c r="AE396" s="191" t="str">
        <f t="shared" si="126"/>
        <v/>
      </c>
      <c r="AF396" s="191" t="str">
        <f t="shared" si="127"/>
        <v/>
      </c>
      <c r="AG396" s="191" t="str">
        <f t="shared" si="128"/>
        <v/>
      </c>
      <c r="AH396" s="194" t="str">
        <f t="shared" si="129"/>
        <v/>
      </c>
      <c r="AI396" s="191" t="str">
        <f>IF(K396&lt;&gt;1, IF(SUM(K396:$K$504)&lt;&gt;0, "| Laat geen witruimte tussen ingevulde rijen.", ""), "")</f>
        <v/>
      </c>
      <c r="AJ396" s="194" t="str">
        <f t="shared" si="130"/>
        <v/>
      </c>
      <c r="AL396" s="76" t="str">
        <f t="shared" si="131"/>
        <v/>
      </c>
    </row>
    <row r="397" spans="1:38" s="191" customFormat="1" ht="14.65" customHeight="1" x14ac:dyDescent="0.25">
      <c r="A397" s="149" t="str">
        <f t="shared" si="114"/>
        <v/>
      </c>
      <c r="B397" s="188" t="str">
        <f t="shared" si="115"/>
        <v/>
      </c>
      <c r="C397" s="214"/>
      <c r="D397" s="201"/>
      <c r="E397" s="200"/>
      <c r="F397" s="200"/>
      <c r="G397" s="201"/>
      <c r="H397" s="201"/>
      <c r="I397" s="189"/>
      <c r="J397" s="190" t="s">
        <v>84</v>
      </c>
      <c r="K397" s="191">
        <f t="shared" si="117"/>
        <v>0</v>
      </c>
      <c r="L397" s="192">
        <f t="shared" si="118"/>
        <v>0</v>
      </c>
      <c r="M397" s="191">
        <f t="shared" si="119"/>
        <v>0</v>
      </c>
      <c r="N397" s="191">
        <f t="shared" si="120"/>
        <v>0</v>
      </c>
      <c r="O397" s="191">
        <f t="shared" si="121"/>
        <v>0</v>
      </c>
      <c r="P397" s="191">
        <f t="shared" si="122"/>
        <v>0</v>
      </c>
      <c r="Q397" s="191">
        <f t="shared" si="123"/>
        <v>0</v>
      </c>
      <c r="R397" s="191">
        <f t="shared" si="124"/>
        <v>0</v>
      </c>
      <c r="S397" s="192"/>
      <c r="Z397" s="193"/>
      <c r="AA397" s="191" t="str">
        <f t="shared" si="116"/>
        <v/>
      </c>
      <c r="AB397" s="191" t="str">
        <f t="shared" si="125"/>
        <v/>
      </c>
      <c r="AC397" s="191" t="str" cm="1">
        <f t="array" ref="AC397">IF(F397&lt;&gt;"", IF(E397&gt;F397, "| Velden '"&amp;$AC$4&amp;ROW()&amp;"' en '"&amp;$AD$4&amp;ROW()&amp;"': De datum uit dienst mag niet voor de datum in dienst vallen.", ""), IF(E397&gt;Datum_werkingsjaar_einde, "| Veld '"&amp;$AC$4&amp;ROW()&amp;"': De datum in dienst mag niet na 31/12/"&amp;Datum_werkingsjaar&amp;" vallen.  ", ""))</f>
        <v/>
      </c>
      <c r="AD397" s="191" t="str" cm="1">
        <f t="array" ref="AD397">IF(E397&gt;F397, IF(F397&lt;&gt;"", "  ", ""), IF(F397&lt;&gt;"", IF(F397&lt;Datum_werkingsjaar_begin, "| Veld '"&amp;$AD$4&amp;ROW()&amp;"': De datum uit dienst mag niet vóór 1/01/"&amp;Datum_werkingsjaar&amp;" vallen.  ", ""), ""))</f>
        <v/>
      </c>
      <c r="AE397" s="191" t="str">
        <f t="shared" si="126"/>
        <v/>
      </c>
      <c r="AF397" s="191" t="str">
        <f t="shared" si="127"/>
        <v/>
      </c>
      <c r="AG397" s="191" t="str">
        <f t="shared" si="128"/>
        <v/>
      </c>
      <c r="AH397" s="194" t="str">
        <f t="shared" si="129"/>
        <v/>
      </c>
      <c r="AI397" s="191" t="str">
        <f>IF(K397&lt;&gt;1, IF(SUM(K397:$K$504)&lt;&gt;0, "| Laat geen witruimte tussen ingevulde rijen.", ""), "")</f>
        <v/>
      </c>
      <c r="AJ397" s="194" t="str">
        <f t="shared" si="130"/>
        <v/>
      </c>
      <c r="AL397" s="76" t="str">
        <f t="shared" si="131"/>
        <v/>
      </c>
    </row>
    <row r="398" spans="1:38" s="191" customFormat="1" ht="14.65" customHeight="1" x14ac:dyDescent="0.25">
      <c r="A398" s="149" t="str">
        <f t="shared" si="114"/>
        <v/>
      </c>
      <c r="B398" s="188" t="str">
        <f t="shared" si="115"/>
        <v/>
      </c>
      <c r="C398" s="214"/>
      <c r="D398" s="201"/>
      <c r="E398" s="200"/>
      <c r="F398" s="200"/>
      <c r="G398" s="201"/>
      <c r="H398" s="201"/>
      <c r="I398" s="189"/>
      <c r="J398" s="190" t="s">
        <v>84</v>
      </c>
      <c r="K398" s="191">
        <f t="shared" si="117"/>
        <v>0</v>
      </c>
      <c r="L398" s="192">
        <f t="shared" si="118"/>
        <v>0</v>
      </c>
      <c r="M398" s="191">
        <f t="shared" si="119"/>
        <v>0</v>
      </c>
      <c r="N398" s="191">
        <f t="shared" si="120"/>
        <v>0</v>
      </c>
      <c r="O398" s="191">
        <f t="shared" si="121"/>
        <v>0</v>
      </c>
      <c r="P398" s="191">
        <f t="shared" si="122"/>
        <v>0</v>
      </c>
      <c r="Q398" s="191">
        <f t="shared" si="123"/>
        <v>0</v>
      </c>
      <c r="R398" s="191">
        <f t="shared" si="124"/>
        <v>0</v>
      </c>
      <c r="S398" s="192"/>
      <c r="Z398" s="193"/>
      <c r="AA398" s="191" t="str">
        <f t="shared" si="116"/>
        <v/>
      </c>
      <c r="AB398" s="191" t="str">
        <f t="shared" si="125"/>
        <v/>
      </c>
      <c r="AC398" s="191" t="str" cm="1">
        <f t="array" ref="AC398">IF(F398&lt;&gt;"", IF(E398&gt;F398, "| Velden '"&amp;$AC$4&amp;ROW()&amp;"' en '"&amp;$AD$4&amp;ROW()&amp;"': De datum uit dienst mag niet voor de datum in dienst vallen.", ""), IF(E398&gt;Datum_werkingsjaar_einde, "| Veld '"&amp;$AC$4&amp;ROW()&amp;"': De datum in dienst mag niet na 31/12/"&amp;Datum_werkingsjaar&amp;" vallen.  ", ""))</f>
        <v/>
      </c>
      <c r="AD398" s="191" t="str" cm="1">
        <f t="array" ref="AD398">IF(E398&gt;F398, IF(F398&lt;&gt;"", "  ", ""), IF(F398&lt;&gt;"", IF(F398&lt;Datum_werkingsjaar_begin, "| Veld '"&amp;$AD$4&amp;ROW()&amp;"': De datum uit dienst mag niet vóór 1/01/"&amp;Datum_werkingsjaar&amp;" vallen.  ", ""), ""))</f>
        <v/>
      </c>
      <c r="AE398" s="191" t="str">
        <f t="shared" si="126"/>
        <v/>
      </c>
      <c r="AF398" s="191" t="str">
        <f t="shared" si="127"/>
        <v/>
      </c>
      <c r="AG398" s="191" t="str">
        <f t="shared" si="128"/>
        <v/>
      </c>
      <c r="AH398" s="194" t="str">
        <f t="shared" si="129"/>
        <v/>
      </c>
      <c r="AI398" s="191" t="str">
        <f>IF(K398&lt;&gt;1, IF(SUM(K398:$K$504)&lt;&gt;0, "| Laat geen witruimte tussen ingevulde rijen.", ""), "")</f>
        <v/>
      </c>
      <c r="AJ398" s="194" t="str">
        <f t="shared" si="130"/>
        <v/>
      </c>
      <c r="AL398" s="76" t="str">
        <f t="shared" si="131"/>
        <v/>
      </c>
    </row>
    <row r="399" spans="1:38" s="191" customFormat="1" ht="14.65" customHeight="1" x14ac:dyDescent="0.25">
      <c r="A399" s="149" t="str">
        <f t="shared" si="114"/>
        <v/>
      </c>
      <c r="B399" s="188" t="str">
        <f t="shared" si="115"/>
        <v/>
      </c>
      <c r="C399" s="214"/>
      <c r="D399" s="201"/>
      <c r="E399" s="200"/>
      <c r="F399" s="200"/>
      <c r="G399" s="201"/>
      <c r="H399" s="201"/>
      <c r="I399" s="189"/>
      <c r="J399" s="190" t="s">
        <v>84</v>
      </c>
      <c r="K399" s="191">
        <f t="shared" si="117"/>
        <v>0</v>
      </c>
      <c r="L399" s="192">
        <f t="shared" si="118"/>
        <v>0</v>
      </c>
      <c r="M399" s="191">
        <f t="shared" si="119"/>
        <v>0</v>
      </c>
      <c r="N399" s="191">
        <f t="shared" si="120"/>
        <v>0</v>
      </c>
      <c r="O399" s="191">
        <f t="shared" si="121"/>
        <v>0</v>
      </c>
      <c r="P399" s="191">
        <f t="shared" si="122"/>
        <v>0</v>
      </c>
      <c r="Q399" s="191">
        <f t="shared" si="123"/>
        <v>0</v>
      </c>
      <c r="R399" s="191">
        <f t="shared" si="124"/>
        <v>0</v>
      </c>
      <c r="S399" s="192"/>
      <c r="Z399" s="193"/>
      <c r="AA399" s="191" t="str">
        <f t="shared" si="116"/>
        <v/>
      </c>
      <c r="AB399" s="191" t="str">
        <f t="shared" si="125"/>
        <v/>
      </c>
      <c r="AC399" s="191" t="str" cm="1">
        <f t="array" ref="AC399">IF(F399&lt;&gt;"", IF(E399&gt;F399, "| Velden '"&amp;$AC$4&amp;ROW()&amp;"' en '"&amp;$AD$4&amp;ROW()&amp;"': De datum uit dienst mag niet voor de datum in dienst vallen.", ""), IF(E399&gt;Datum_werkingsjaar_einde, "| Veld '"&amp;$AC$4&amp;ROW()&amp;"': De datum in dienst mag niet na 31/12/"&amp;Datum_werkingsjaar&amp;" vallen.  ", ""))</f>
        <v/>
      </c>
      <c r="AD399" s="191" t="str" cm="1">
        <f t="array" ref="AD399">IF(E399&gt;F399, IF(F399&lt;&gt;"", "  ", ""), IF(F399&lt;&gt;"", IF(F399&lt;Datum_werkingsjaar_begin, "| Veld '"&amp;$AD$4&amp;ROW()&amp;"': De datum uit dienst mag niet vóór 1/01/"&amp;Datum_werkingsjaar&amp;" vallen.  ", ""), ""))</f>
        <v/>
      </c>
      <c r="AE399" s="191" t="str">
        <f t="shared" si="126"/>
        <v/>
      </c>
      <c r="AF399" s="191" t="str">
        <f t="shared" si="127"/>
        <v/>
      </c>
      <c r="AG399" s="191" t="str">
        <f t="shared" si="128"/>
        <v/>
      </c>
      <c r="AH399" s="194" t="str">
        <f t="shared" si="129"/>
        <v/>
      </c>
      <c r="AI399" s="191" t="str">
        <f>IF(K399&lt;&gt;1, IF(SUM(K399:$K$504)&lt;&gt;0, "| Laat geen witruimte tussen ingevulde rijen.", ""), "")</f>
        <v/>
      </c>
      <c r="AJ399" s="194" t="str">
        <f t="shared" si="130"/>
        <v/>
      </c>
      <c r="AL399" s="76" t="str">
        <f t="shared" si="131"/>
        <v/>
      </c>
    </row>
    <row r="400" spans="1:38" s="191" customFormat="1" ht="14.65" customHeight="1" x14ac:dyDescent="0.25">
      <c r="A400" s="149" t="str">
        <f t="shared" si="114"/>
        <v/>
      </c>
      <c r="B400" s="188" t="str">
        <f t="shared" si="115"/>
        <v/>
      </c>
      <c r="C400" s="214"/>
      <c r="D400" s="201"/>
      <c r="E400" s="200"/>
      <c r="F400" s="200"/>
      <c r="G400" s="201"/>
      <c r="H400" s="201"/>
      <c r="I400" s="189"/>
      <c r="J400" s="190" t="s">
        <v>84</v>
      </c>
      <c r="K400" s="191">
        <f t="shared" si="117"/>
        <v>0</v>
      </c>
      <c r="L400" s="192">
        <f t="shared" si="118"/>
        <v>0</v>
      </c>
      <c r="M400" s="191">
        <f t="shared" si="119"/>
        <v>0</v>
      </c>
      <c r="N400" s="191">
        <f t="shared" si="120"/>
        <v>0</v>
      </c>
      <c r="O400" s="191">
        <f t="shared" si="121"/>
        <v>0</v>
      </c>
      <c r="P400" s="191">
        <f t="shared" si="122"/>
        <v>0</v>
      </c>
      <c r="Q400" s="191">
        <f t="shared" si="123"/>
        <v>0</v>
      </c>
      <c r="R400" s="191">
        <f t="shared" si="124"/>
        <v>0</v>
      </c>
      <c r="S400" s="192"/>
      <c r="Z400" s="193"/>
      <c r="AA400" s="191" t="str">
        <f t="shared" si="116"/>
        <v/>
      </c>
      <c r="AB400" s="191" t="str">
        <f t="shared" si="125"/>
        <v/>
      </c>
      <c r="AC400" s="191" t="str" cm="1">
        <f t="array" ref="AC400">IF(F400&lt;&gt;"", IF(E400&gt;F400, "| Velden '"&amp;$AC$4&amp;ROW()&amp;"' en '"&amp;$AD$4&amp;ROW()&amp;"': De datum uit dienst mag niet voor de datum in dienst vallen.", ""), IF(E400&gt;Datum_werkingsjaar_einde, "| Veld '"&amp;$AC$4&amp;ROW()&amp;"': De datum in dienst mag niet na 31/12/"&amp;Datum_werkingsjaar&amp;" vallen.  ", ""))</f>
        <v/>
      </c>
      <c r="AD400" s="191" t="str" cm="1">
        <f t="array" ref="AD400">IF(E400&gt;F400, IF(F400&lt;&gt;"", "  ", ""), IF(F400&lt;&gt;"", IF(F400&lt;Datum_werkingsjaar_begin, "| Veld '"&amp;$AD$4&amp;ROW()&amp;"': De datum uit dienst mag niet vóór 1/01/"&amp;Datum_werkingsjaar&amp;" vallen.  ", ""), ""))</f>
        <v/>
      </c>
      <c r="AE400" s="191" t="str">
        <f t="shared" si="126"/>
        <v/>
      </c>
      <c r="AF400" s="191" t="str">
        <f t="shared" si="127"/>
        <v/>
      </c>
      <c r="AG400" s="191" t="str">
        <f t="shared" si="128"/>
        <v/>
      </c>
      <c r="AH400" s="194" t="str">
        <f t="shared" si="129"/>
        <v/>
      </c>
      <c r="AI400" s="191" t="str">
        <f>IF(K400&lt;&gt;1, IF(SUM(K400:$K$504)&lt;&gt;0, "| Laat geen witruimte tussen ingevulde rijen.", ""), "")</f>
        <v/>
      </c>
      <c r="AJ400" s="194" t="str">
        <f t="shared" si="130"/>
        <v/>
      </c>
      <c r="AL400" s="76" t="str">
        <f t="shared" si="131"/>
        <v/>
      </c>
    </row>
    <row r="401" spans="1:38" s="191" customFormat="1" ht="14.65" customHeight="1" x14ac:dyDescent="0.25">
      <c r="A401" s="149" t="str">
        <f t="shared" si="114"/>
        <v/>
      </c>
      <c r="B401" s="188" t="str">
        <f t="shared" si="115"/>
        <v/>
      </c>
      <c r="C401" s="214"/>
      <c r="D401" s="201"/>
      <c r="E401" s="200"/>
      <c r="F401" s="200"/>
      <c r="G401" s="201"/>
      <c r="H401" s="201"/>
      <c r="I401" s="189"/>
      <c r="J401" s="190" t="s">
        <v>84</v>
      </c>
      <c r="K401" s="191">
        <f t="shared" si="117"/>
        <v>0</v>
      </c>
      <c r="L401" s="192">
        <f t="shared" si="118"/>
        <v>0</v>
      </c>
      <c r="M401" s="191">
        <f t="shared" si="119"/>
        <v>0</v>
      </c>
      <c r="N401" s="191">
        <f t="shared" si="120"/>
        <v>0</v>
      </c>
      <c r="O401" s="191">
        <f t="shared" si="121"/>
        <v>0</v>
      </c>
      <c r="P401" s="191">
        <f t="shared" si="122"/>
        <v>0</v>
      </c>
      <c r="Q401" s="191">
        <f t="shared" si="123"/>
        <v>0</v>
      </c>
      <c r="R401" s="191">
        <f t="shared" si="124"/>
        <v>0</v>
      </c>
      <c r="S401" s="192"/>
      <c r="Z401" s="193"/>
      <c r="AA401" s="191" t="str">
        <f t="shared" si="116"/>
        <v/>
      </c>
      <c r="AB401" s="191" t="str">
        <f t="shared" si="125"/>
        <v/>
      </c>
      <c r="AC401" s="191" t="str" cm="1">
        <f t="array" ref="AC401">IF(F401&lt;&gt;"", IF(E401&gt;F401, "| Velden '"&amp;$AC$4&amp;ROW()&amp;"' en '"&amp;$AD$4&amp;ROW()&amp;"': De datum uit dienst mag niet voor de datum in dienst vallen.", ""), IF(E401&gt;Datum_werkingsjaar_einde, "| Veld '"&amp;$AC$4&amp;ROW()&amp;"': De datum in dienst mag niet na 31/12/"&amp;Datum_werkingsjaar&amp;" vallen.  ", ""))</f>
        <v/>
      </c>
      <c r="AD401" s="191" t="str" cm="1">
        <f t="array" ref="AD401">IF(E401&gt;F401, IF(F401&lt;&gt;"", "  ", ""), IF(F401&lt;&gt;"", IF(F401&lt;Datum_werkingsjaar_begin, "| Veld '"&amp;$AD$4&amp;ROW()&amp;"': De datum uit dienst mag niet vóór 1/01/"&amp;Datum_werkingsjaar&amp;" vallen.  ", ""), ""))</f>
        <v/>
      </c>
      <c r="AE401" s="191" t="str">
        <f t="shared" si="126"/>
        <v/>
      </c>
      <c r="AF401" s="191" t="str">
        <f t="shared" si="127"/>
        <v/>
      </c>
      <c r="AG401" s="191" t="str">
        <f t="shared" si="128"/>
        <v/>
      </c>
      <c r="AH401" s="194" t="str">
        <f t="shared" si="129"/>
        <v/>
      </c>
      <c r="AI401" s="191" t="str">
        <f>IF(K401&lt;&gt;1, IF(SUM(K401:$K$504)&lt;&gt;0, "| Laat geen witruimte tussen ingevulde rijen.", ""), "")</f>
        <v/>
      </c>
      <c r="AJ401" s="194" t="str">
        <f t="shared" si="130"/>
        <v/>
      </c>
      <c r="AL401" s="76" t="str">
        <f t="shared" si="131"/>
        <v/>
      </c>
    </row>
    <row r="402" spans="1:38" s="191" customFormat="1" ht="14.65" customHeight="1" x14ac:dyDescent="0.25">
      <c r="A402" s="149" t="str">
        <f t="shared" si="114"/>
        <v/>
      </c>
      <c r="B402" s="188" t="str">
        <f t="shared" si="115"/>
        <v/>
      </c>
      <c r="C402" s="214"/>
      <c r="D402" s="201"/>
      <c r="E402" s="200"/>
      <c r="F402" s="200"/>
      <c r="G402" s="201"/>
      <c r="H402" s="201"/>
      <c r="I402" s="189"/>
      <c r="J402" s="190" t="s">
        <v>84</v>
      </c>
      <c r="K402" s="191">
        <f t="shared" si="117"/>
        <v>0</v>
      </c>
      <c r="L402" s="192">
        <f t="shared" si="118"/>
        <v>0</v>
      </c>
      <c r="M402" s="191">
        <f t="shared" si="119"/>
        <v>0</v>
      </c>
      <c r="N402" s="191">
        <f t="shared" si="120"/>
        <v>0</v>
      </c>
      <c r="O402" s="191">
        <f t="shared" si="121"/>
        <v>0</v>
      </c>
      <c r="P402" s="191">
        <f t="shared" si="122"/>
        <v>0</v>
      </c>
      <c r="Q402" s="191">
        <f t="shared" si="123"/>
        <v>0</v>
      </c>
      <c r="R402" s="191">
        <f t="shared" si="124"/>
        <v>0</v>
      </c>
      <c r="S402" s="192"/>
      <c r="Z402" s="193"/>
      <c r="AA402" s="191" t="str">
        <f t="shared" si="116"/>
        <v/>
      </c>
      <c r="AB402" s="191" t="str">
        <f t="shared" si="125"/>
        <v/>
      </c>
      <c r="AC402" s="191" t="str" cm="1">
        <f t="array" ref="AC402">IF(F402&lt;&gt;"", IF(E402&gt;F402, "| Velden '"&amp;$AC$4&amp;ROW()&amp;"' en '"&amp;$AD$4&amp;ROW()&amp;"': De datum uit dienst mag niet voor de datum in dienst vallen.", ""), IF(E402&gt;Datum_werkingsjaar_einde, "| Veld '"&amp;$AC$4&amp;ROW()&amp;"': De datum in dienst mag niet na 31/12/"&amp;Datum_werkingsjaar&amp;" vallen.  ", ""))</f>
        <v/>
      </c>
      <c r="AD402" s="191" t="str" cm="1">
        <f t="array" ref="AD402">IF(E402&gt;F402, IF(F402&lt;&gt;"", "  ", ""), IF(F402&lt;&gt;"", IF(F402&lt;Datum_werkingsjaar_begin, "| Veld '"&amp;$AD$4&amp;ROW()&amp;"': De datum uit dienst mag niet vóór 1/01/"&amp;Datum_werkingsjaar&amp;" vallen.  ", ""), ""))</f>
        <v/>
      </c>
      <c r="AE402" s="191" t="str">
        <f t="shared" si="126"/>
        <v/>
      </c>
      <c r="AF402" s="191" t="str">
        <f t="shared" si="127"/>
        <v/>
      </c>
      <c r="AG402" s="191" t="str">
        <f t="shared" si="128"/>
        <v/>
      </c>
      <c r="AH402" s="194" t="str">
        <f t="shared" si="129"/>
        <v/>
      </c>
      <c r="AI402" s="191" t="str">
        <f>IF(K402&lt;&gt;1, IF(SUM(K402:$K$504)&lt;&gt;0, "| Laat geen witruimte tussen ingevulde rijen.", ""), "")</f>
        <v/>
      </c>
      <c r="AJ402" s="194" t="str">
        <f t="shared" si="130"/>
        <v/>
      </c>
      <c r="AL402" s="76" t="str">
        <f t="shared" si="131"/>
        <v/>
      </c>
    </row>
    <row r="403" spans="1:38" s="191" customFormat="1" ht="14.65" customHeight="1" x14ac:dyDescent="0.25">
      <c r="A403" s="149" t="str">
        <f t="shared" si="114"/>
        <v/>
      </c>
      <c r="B403" s="188" t="str">
        <f t="shared" si="115"/>
        <v/>
      </c>
      <c r="C403" s="214"/>
      <c r="D403" s="201"/>
      <c r="E403" s="200"/>
      <c r="F403" s="200"/>
      <c r="G403" s="201"/>
      <c r="H403" s="201"/>
      <c r="I403" s="189"/>
      <c r="J403" s="190" t="s">
        <v>84</v>
      </c>
      <c r="K403" s="191">
        <f t="shared" si="117"/>
        <v>0</v>
      </c>
      <c r="L403" s="192">
        <f t="shared" si="118"/>
        <v>0</v>
      </c>
      <c r="M403" s="191">
        <f t="shared" si="119"/>
        <v>0</v>
      </c>
      <c r="N403" s="191">
        <f t="shared" si="120"/>
        <v>0</v>
      </c>
      <c r="O403" s="191">
        <f t="shared" si="121"/>
        <v>0</v>
      </c>
      <c r="P403" s="191">
        <f t="shared" si="122"/>
        <v>0</v>
      </c>
      <c r="Q403" s="191">
        <f t="shared" si="123"/>
        <v>0</v>
      </c>
      <c r="R403" s="191">
        <f t="shared" si="124"/>
        <v>0</v>
      </c>
      <c r="S403" s="192"/>
      <c r="Z403" s="193"/>
      <c r="AA403" s="191" t="str">
        <f t="shared" si="116"/>
        <v/>
      </c>
      <c r="AB403" s="191" t="str">
        <f t="shared" si="125"/>
        <v/>
      </c>
      <c r="AC403" s="191" t="str" cm="1">
        <f t="array" ref="AC403">IF(F403&lt;&gt;"", IF(E403&gt;F403, "| Velden '"&amp;$AC$4&amp;ROW()&amp;"' en '"&amp;$AD$4&amp;ROW()&amp;"': De datum uit dienst mag niet voor de datum in dienst vallen.", ""), IF(E403&gt;Datum_werkingsjaar_einde, "| Veld '"&amp;$AC$4&amp;ROW()&amp;"': De datum in dienst mag niet na 31/12/"&amp;Datum_werkingsjaar&amp;" vallen.  ", ""))</f>
        <v/>
      </c>
      <c r="AD403" s="191" t="str" cm="1">
        <f t="array" ref="AD403">IF(E403&gt;F403, IF(F403&lt;&gt;"", "  ", ""), IF(F403&lt;&gt;"", IF(F403&lt;Datum_werkingsjaar_begin, "| Veld '"&amp;$AD$4&amp;ROW()&amp;"': De datum uit dienst mag niet vóór 1/01/"&amp;Datum_werkingsjaar&amp;" vallen.  ", ""), ""))</f>
        <v/>
      </c>
      <c r="AE403" s="191" t="str">
        <f t="shared" si="126"/>
        <v/>
      </c>
      <c r="AF403" s="191" t="str">
        <f t="shared" si="127"/>
        <v/>
      </c>
      <c r="AG403" s="191" t="str">
        <f t="shared" si="128"/>
        <v/>
      </c>
      <c r="AH403" s="194" t="str">
        <f t="shared" si="129"/>
        <v/>
      </c>
      <c r="AI403" s="191" t="str">
        <f>IF(K403&lt;&gt;1, IF(SUM(K403:$K$504)&lt;&gt;0, "| Laat geen witruimte tussen ingevulde rijen.", ""), "")</f>
        <v/>
      </c>
      <c r="AJ403" s="194" t="str">
        <f t="shared" si="130"/>
        <v/>
      </c>
      <c r="AL403" s="76" t="str">
        <f t="shared" si="131"/>
        <v/>
      </c>
    </row>
    <row r="404" spans="1:38" s="191" customFormat="1" ht="14.65" customHeight="1" x14ac:dyDescent="0.25">
      <c r="A404" s="149" t="str">
        <f t="shared" si="114"/>
        <v/>
      </c>
      <c r="B404" s="188" t="str">
        <f t="shared" si="115"/>
        <v/>
      </c>
      <c r="C404" s="214"/>
      <c r="D404" s="201"/>
      <c r="E404" s="200"/>
      <c r="F404" s="200"/>
      <c r="G404" s="201"/>
      <c r="H404" s="201"/>
      <c r="I404" s="189"/>
      <c r="J404" s="190" t="s">
        <v>84</v>
      </c>
      <c r="K404" s="191">
        <f t="shared" si="117"/>
        <v>0</v>
      </c>
      <c r="L404" s="192">
        <f t="shared" si="118"/>
        <v>0</v>
      </c>
      <c r="M404" s="191">
        <f t="shared" si="119"/>
        <v>0</v>
      </c>
      <c r="N404" s="191">
        <f t="shared" si="120"/>
        <v>0</v>
      </c>
      <c r="O404" s="191">
        <f t="shared" si="121"/>
        <v>0</v>
      </c>
      <c r="P404" s="191">
        <f t="shared" si="122"/>
        <v>0</v>
      </c>
      <c r="Q404" s="191">
        <f t="shared" si="123"/>
        <v>0</v>
      </c>
      <c r="R404" s="191">
        <f t="shared" si="124"/>
        <v>0</v>
      </c>
      <c r="S404" s="192"/>
      <c r="Z404" s="193"/>
      <c r="AA404" s="191" t="str">
        <f t="shared" si="116"/>
        <v/>
      </c>
      <c r="AB404" s="191" t="str">
        <f t="shared" si="125"/>
        <v/>
      </c>
      <c r="AC404" s="191" t="str" cm="1">
        <f t="array" ref="AC404">IF(F404&lt;&gt;"", IF(E404&gt;F404, "| Velden '"&amp;$AC$4&amp;ROW()&amp;"' en '"&amp;$AD$4&amp;ROW()&amp;"': De datum uit dienst mag niet voor de datum in dienst vallen.", ""), IF(E404&gt;Datum_werkingsjaar_einde, "| Veld '"&amp;$AC$4&amp;ROW()&amp;"': De datum in dienst mag niet na 31/12/"&amp;Datum_werkingsjaar&amp;" vallen.  ", ""))</f>
        <v/>
      </c>
      <c r="AD404" s="191" t="str" cm="1">
        <f t="array" ref="AD404">IF(E404&gt;F404, IF(F404&lt;&gt;"", "  ", ""), IF(F404&lt;&gt;"", IF(F404&lt;Datum_werkingsjaar_begin, "| Veld '"&amp;$AD$4&amp;ROW()&amp;"': De datum uit dienst mag niet vóór 1/01/"&amp;Datum_werkingsjaar&amp;" vallen.  ", ""), ""))</f>
        <v/>
      </c>
      <c r="AE404" s="191" t="str">
        <f t="shared" si="126"/>
        <v/>
      </c>
      <c r="AF404" s="191" t="str">
        <f t="shared" si="127"/>
        <v/>
      </c>
      <c r="AG404" s="191" t="str">
        <f t="shared" si="128"/>
        <v/>
      </c>
      <c r="AH404" s="194" t="str">
        <f t="shared" si="129"/>
        <v/>
      </c>
      <c r="AI404" s="191" t="str">
        <f>IF(K404&lt;&gt;1, IF(SUM(K404:$K$504)&lt;&gt;0, "| Laat geen witruimte tussen ingevulde rijen.", ""), "")</f>
        <v/>
      </c>
      <c r="AJ404" s="194" t="str">
        <f t="shared" si="130"/>
        <v/>
      </c>
      <c r="AL404" s="76" t="str">
        <f t="shared" si="131"/>
        <v/>
      </c>
    </row>
    <row r="405" spans="1:38" s="6" customFormat="1" ht="14.65" customHeight="1" x14ac:dyDescent="0.25">
      <c r="A405" s="149" t="str">
        <f t="shared" si="114"/>
        <v/>
      </c>
      <c r="B405" s="188" t="str">
        <f t="shared" si="115"/>
        <v/>
      </c>
      <c r="C405" s="214"/>
      <c r="D405" s="201"/>
      <c r="E405" s="200"/>
      <c r="F405" s="200"/>
      <c r="G405" s="201"/>
      <c r="H405" s="201"/>
      <c r="I405" s="189"/>
      <c r="J405" s="190" t="s">
        <v>84</v>
      </c>
      <c r="K405" s="191">
        <f t="shared" si="117"/>
        <v>0</v>
      </c>
      <c r="L405" s="192">
        <f t="shared" si="118"/>
        <v>0</v>
      </c>
      <c r="M405" s="191">
        <f t="shared" si="119"/>
        <v>0</v>
      </c>
      <c r="N405" s="191">
        <f t="shared" si="120"/>
        <v>0</v>
      </c>
      <c r="O405" s="191">
        <f t="shared" si="121"/>
        <v>0</v>
      </c>
      <c r="P405" s="191">
        <f t="shared" si="122"/>
        <v>0</v>
      </c>
      <c r="Q405" s="191">
        <f t="shared" si="123"/>
        <v>0</v>
      </c>
      <c r="R405" s="191">
        <f t="shared" si="124"/>
        <v>0</v>
      </c>
      <c r="S405" s="192"/>
      <c r="T405" s="191"/>
      <c r="U405" s="191"/>
      <c r="V405" s="191"/>
      <c r="W405" s="191"/>
      <c r="X405" s="191"/>
      <c r="Y405" s="191"/>
      <c r="Z405" s="193"/>
      <c r="AA405" s="191" t="str">
        <f t="shared" si="116"/>
        <v/>
      </c>
      <c r="AB405" s="191" t="str">
        <f t="shared" si="125"/>
        <v/>
      </c>
      <c r="AC405" s="191" t="str" cm="1">
        <f t="array" ref="AC405">IF(F405&lt;&gt;"", IF(E405&gt;F405, "| Velden '"&amp;$AC$4&amp;ROW()&amp;"' en '"&amp;$AD$4&amp;ROW()&amp;"': De datum uit dienst mag niet voor de datum in dienst vallen.", ""), IF(E405&gt;Datum_werkingsjaar_einde, "| Veld '"&amp;$AC$4&amp;ROW()&amp;"': De datum in dienst mag niet na 31/12/"&amp;Datum_werkingsjaar&amp;" vallen.  ", ""))</f>
        <v/>
      </c>
      <c r="AD405" s="191" t="str" cm="1">
        <f t="array" ref="AD405">IF(E405&gt;F405, IF(F405&lt;&gt;"", "  ", ""), IF(F405&lt;&gt;"", IF(F405&lt;Datum_werkingsjaar_begin, "| Veld '"&amp;$AD$4&amp;ROW()&amp;"': De datum uit dienst mag niet vóór 1/01/"&amp;Datum_werkingsjaar&amp;" vallen.  ", ""), ""))</f>
        <v/>
      </c>
      <c r="AE405" s="191" t="str">
        <f t="shared" si="126"/>
        <v/>
      </c>
      <c r="AF405" s="191" t="str">
        <f t="shared" si="127"/>
        <v/>
      </c>
      <c r="AG405" s="191" t="str">
        <f t="shared" si="128"/>
        <v/>
      </c>
      <c r="AH405" s="194" t="str">
        <f t="shared" si="129"/>
        <v/>
      </c>
      <c r="AI405" s="191" t="str">
        <f>IF(K405&lt;&gt;1, IF(SUM(K405:$K$504)&lt;&gt;0, "| Laat geen witruimte tussen ingevulde rijen.", ""), "")</f>
        <v/>
      </c>
      <c r="AJ405" s="194" t="str">
        <f t="shared" si="130"/>
        <v/>
      </c>
      <c r="AK405" s="191"/>
      <c r="AL405" s="76" t="str">
        <f t="shared" si="131"/>
        <v/>
      </c>
    </row>
    <row r="406" spans="1:38" s="6" customFormat="1" ht="14.65" customHeight="1" x14ac:dyDescent="0.25">
      <c r="A406" s="149" t="str">
        <f t="shared" si="114"/>
        <v/>
      </c>
      <c r="B406" s="188" t="str">
        <f t="shared" si="115"/>
        <v/>
      </c>
      <c r="C406" s="214"/>
      <c r="D406" s="201"/>
      <c r="E406" s="200"/>
      <c r="F406" s="200"/>
      <c r="G406" s="201"/>
      <c r="H406" s="201"/>
      <c r="I406" s="189"/>
      <c r="J406" s="190" t="s">
        <v>84</v>
      </c>
      <c r="K406" s="191">
        <f t="shared" si="117"/>
        <v>0</v>
      </c>
      <c r="L406" s="192">
        <f t="shared" si="118"/>
        <v>0</v>
      </c>
      <c r="M406" s="191">
        <f t="shared" si="119"/>
        <v>0</v>
      </c>
      <c r="N406" s="191">
        <f t="shared" si="120"/>
        <v>0</v>
      </c>
      <c r="O406" s="191">
        <f t="shared" si="121"/>
        <v>0</v>
      </c>
      <c r="P406" s="191">
        <f t="shared" si="122"/>
        <v>0</v>
      </c>
      <c r="Q406" s="191">
        <f t="shared" si="123"/>
        <v>0</v>
      </c>
      <c r="R406" s="191">
        <f t="shared" si="124"/>
        <v>0</v>
      </c>
      <c r="S406" s="192"/>
      <c r="T406" s="191"/>
      <c r="U406" s="191"/>
      <c r="V406" s="191"/>
      <c r="W406" s="191"/>
      <c r="X406" s="191"/>
      <c r="Y406" s="191"/>
      <c r="Z406" s="193"/>
      <c r="AA406" s="191" t="str">
        <f t="shared" si="116"/>
        <v/>
      </c>
      <c r="AB406" s="191" t="str">
        <f t="shared" si="125"/>
        <v/>
      </c>
      <c r="AC406" s="191" t="str" cm="1">
        <f t="array" ref="AC406">IF(F406&lt;&gt;"", IF(E406&gt;F406, "| Velden '"&amp;$AC$4&amp;ROW()&amp;"' en '"&amp;$AD$4&amp;ROW()&amp;"': De datum uit dienst mag niet voor de datum in dienst vallen.", ""), IF(E406&gt;Datum_werkingsjaar_einde, "| Veld '"&amp;$AC$4&amp;ROW()&amp;"': De datum in dienst mag niet na 31/12/"&amp;Datum_werkingsjaar&amp;" vallen.  ", ""))</f>
        <v/>
      </c>
      <c r="AD406" s="191" t="str" cm="1">
        <f t="array" ref="AD406">IF(E406&gt;F406, IF(F406&lt;&gt;"", "  ", ""), IF(F406&lt;&gt;"", IF(F406&lt;Datum_werkingsjaar_begin, "| Veld '"&amp;$AD$4&amp;ROW()&amp;"': De datum uit dienst mag niet vóór 1/01/"&amp;Datum_werkingsjaar&amp;" vallen.  ", ""), ""))</f>
        <v/>
      </c>
      <c r="AE406" s="191" t="str">
        <f t="shared" si="126"/>
        <v/>
      </c>
      <c r="AF406" s="191" t="str">
        <f t="shared" si="127"/>
        <v/>
      </c>
      <c r="AG406" s="191" t="str">
        <f t="shared" si="128"/>
        <v/>
      </c>
      <c r="AH406" s="194" t="str">
        <f t="shared" si="129"/>
        <v/>
      </c>
      <c r="AI406" s="191" t="str">
        <f>IF(K406&lt;&gt;1, IF(SUM(K406:$K$504)&lt;&gt;0, "| Laat geen witruimte tussen ingevulde rijen.", ""), "")</f>
        <v/>
      </c>
      <c r="AJ406" s="194" t="str">
        <f t="shared" si="130"/>
        <v/>
      </c>
      <c r="AK406" s="191"/>
      <c r="AL406" s="76" t="str">
        <f t="shared" si="131"/>
        <v/>
      </c>
    </row>
    <row r="407" spans="1:38" s="6" customFormat="1" ht="14.65" customHeight="1" x14ac:dyDescent="0.25">
      <c r="A407" s="149" t="str">
        <f t="shared" si="114"/>
        <v/>
      </c>
      <c r="B407" s="188" t="str">
        <f t="shared" si="115"/>
        <v/>
      </c>
      <c r="C407" s="214"/>
      <c r="D407" s="201"/>
      <c r="E407" s="200"/>
      <c r="F407" s="200"/>
      <c r="G407" s="201"/>
      <c r="H407" s="201"/>
      <c r="I407" s="189"/>
      <c r="J407" s="190" t="s">
        <v>84</v>
      </c>
      <c r="K407" s="191">
        <f t="shared" si="117"/>
        <v>0</v>
      </c>
      <c r="L407" s="192">
        <f t="shared" si="118"/>
        <v>0</v>
      </c>
      <c r="M407" s="191">
        <f t="shared" si="119"/>
        <v>0</v>
      </c>
      <c r="N407" s="191">
        <f t="shared" si="120"/>
        <v>0</v>
      </c>
      <c r="O407" s="191">
        <f t="shared" si="121"/>
        <v>0</v>
      </c>
      <c r="P407" s="191">
        <f t="shared" si="122"/>
        <v>0</v>
      </c>
      <c r="Q407" s="191">
        <f t="shared" si="123"/>
        <v>0</v>
      </c>
      <c r="R407" s="191">
        <f t="shared" si="124"/>
        <v>0</v>
      </c>
      <c r="S407" s="192"/>
      <c r="T407" s="191"/>
      <c r="U407" s="191"/>
      <c r="V407" s="191"/>
      <c r="W407" s="191"/>
      <c r="X407" s="191"/>
      <c r="Y407" s="191"/>
      <c r="Z407" s="193"/>
      <c r="AA407" s="191" t="str">
        <f t="shared" si="116"/>
        <v/>
      </c>
      <c r="AB407" s="191" t="str">
        <f t="shared" si="125"/>
        <v/>
      </c>
      <c r="AC407" s="191" t="str" cm="1">
        <f t="array" ref="AC407">IF(F407&lt;&gt;"", IF(E407&gt;F407, "| Velden '"&amp;$AC$4&amp;ROW()&amp;"' en '"&amp;$AD$4&amp;ROW()&amp;"': De datum uit dienst mag niet voor de datum in dienst vallen.", ""), IF(E407&gt;Datum_werkingsjaar_einde, "| Veld '"&amp;$AC$4&amp;ROW()&amp;"': De datum in dienst mag niet na 31/12/"&amp;Datum_werkingsjaar&amp;" vallen.  ", ""))</f>
        <v/>
      </c>
      <c r="AD407" s="191" t="str" cm="1">
        <f t="array" ref="AD407">IF(E407&gt;F407, IF(F407&lt;&gt;"", "  ", ""), IF(F407&lt;&gt;"", IF(F407&lt;Datum_werkingsjaar_begin, "| Veld '"&amp;$AD$4&amp;ROW()&amp;"': De datum uit dienst mag niet vóór 1/01/"&amp;Datum_werkingsjaar&amp;" vallen.  ", ""), ""))</f>
        <v/>
      </c>
      <c r="AE407" s="191" t="str">
        <f t="shared" si="126"/>
        <v/>
      </c>
      <c r="AF407" s="191" t="str">
        <f t="shared" si="127"/>
        <v/>
      </c>
      <c r="AG407" s="191" t="str">
        <f t="shared" si="128"/>
        <v/>
      </c>
      <c r="AH407" s="194" t="str">
        <f t="shared" si="129"/>
        <v/>
      </c>
      <c r="AI407" s="191" t="str">
        <f>IF(K407&lt;&gt;1, IF(SUM(K407:$K$504)&lt;&gt;0, "| Laat geen witruimte tussen ingevulde rijen.", ""), "")</f>
        <v/>
      </c>
      <c r="AJ407" s="194" t="str">
        <f t="shared" si="130"/>
        <v/>
      </c>
      <c r="AK407" s="191"/>
      <c r="AL407" s="76" t="str">
        <f t="shared" si="131"/>
        <v/>
      </c>
    </row>
    <row r="408" spans="1:38" s="6" customFormat="1" ht="14.65" customHeight="1" x14ac:dyDescent="0.25">
      <c r="A408" s="149" t="str">
        <f t="shared" si="114"/>
        <v/>
      </c>
      <c r="B408" s="188" t="str">
        <f t="shared" si="115"/>
        <v/>
      </c>
      <c r="C408" s="214"/>
      <c r="D408" s="201"/>
      <c r="E408" s="200"/>
      <c r="F408" s="200"/>
      <c r="G408" s="201"/>
      <c r="H408" s="201"/>
      <c r="I408" s="189"/>
      <c r="J408" s="190" t="s">
        <v>84</v>
      </c>
      <c r="K408" s="191">
        <f t="shared" si="117"/>
        <v>0</v>
      </c>
      <c r="L408" s="192">
        <f t="shared" si="118"/>
        <v>0</v>
      </c>
      <c r="M408" s="191">
        <f t="shared" si="119"/>
        <v>0</v>
      </c>
      <c r="N408" s="191">
        <f t="shared" si="120"/>
        <v>0</v>
      </c>
      <c r="O408" s="191">
        <f t="shared" si="121"/>
        <v>0</v>
      </c>
      <c r="P408" s="191">
        <f t="shared" si="122"/>
        <v>0</v>
      </c>
      <c r="Q408" s="191">
        <f t="shared" si="123"/>
        <v>0</v>
      </c>
      <c r="R408" s="191">
        <f t="shared" si="124"/>
        <v>0</v>
      </c>
      <c r="S408" s="192"/>
      <c r="T408" s="191"/>
      <c r="U408" s="191"/>
      <c r="V408" s="191"/>
      <c r="W408" s="191"/>
      <c r="X408" s="191"/>
      <c r="Y408" s="191"/>
      <c r="Z408" s="193"/>
      <c r="AA408" s="191" t="str">
        <f t="shared" si="116"/>
        <v/>
      </c>
      <c r="AB408" s="191" t="str">
        <f t="shared" si="125"/>
        <v/>
      </c>
      <c r="AC408" s="191" t="str" cm="1">
        <f t="array" ref="AC408">IF(F408&lt;&gt;"", IF(E408&gt;F408, "| Velden '"&amp;$AC$4&amp;ROW()&amp;"' en '"&amp;$AD$4&amp;ROW()&amp;"': De datum uit dienst mag niet voor de datum in dienst vallen.", ""), IF(E408&gt;Datum_werkingsjaar_einde, "| Veld '"&amp;$AC$4&amp;ROW()&amp;"': De datum in dienst mag niet na 31/12/"&amp;Datum_werkingsjaar&amp;" vallen.  ", ""))</f>
        <v/>
      </c>
      <c r="AD408" s="191" t="str" cm="1">
        <f t="array" ref="AD408">IF(E408&gt;F408, IF(F408&lt;&gt;"", "  ", ""), IF(F408&lt;&gt;"", IF(F408&lt;Datum_werkingsjaar_begin, "| Veld '"&amp;$AD$4&amp;ROW()&amp;"': De datum uit dienst mag niet vóór 1/01/"&amp;Datum_werkingsjaar&amp;" vallen.  ", ""), ""))</f>
        <v/>
      </c>
      <c r="AE408" s="191" t="str">
        <f t="shared" si="126"/>
        <v/>
      </c>
      <c r="AF408" s="191" t="str">
        <f t="shared" si="127"/>
        <v/>
      </c>
      <c r="AG408" s="191" t="str">
        <f t="shared" si="128"/>
        <v/>
      </c>
      <c r="AH408" s="194" t="str">
        <f t="shared" si="129"/>
        <v/>
      </c>
      <c r="AI408" s="191" t="str">
        <f>IF(K408&lt;&gt;1, IF(SUM(K408:$K$504)&lt;&gt;0, "| Laat geen witruimte tussen ingevulde rijen.", ""), "")</f>
        <v/>
      </c>
      <c r="AJ408" s="194" t="str">
        <f t="shared" si="130"/>
        <v/>
      </c>
      <c r="AK408" s="191"/>
      <c r="AL408" s="76" t="str">
        <f t="shared" si="131"/>
        <v/>
      </c>
    </row>
    <row r="409" spans="1:38" s="6" customFormat="1" ht="14.65" customHeight="1" x14ac:dyDescent="0.25">
      <c r="A409" s="149" t="str">
        <f t="shared" si="114"/>
        <v/>
      </c>
      <c r="B409" s="188" t="str">
        <f t="shared" si="115"/>
        <v/>
      </c>
      <c r="C409" s="214"/>
      <c r="D409" s="201"/>
      <c r="E409" s="200"/>
      <c r="F409" s="200"/>
      <c r="G409" s="201"/>
      <c r="H409" s="201"/>
      <c r="I409" s="189"/>
      <c r="J409" s="190" t="s">
        <v>84</v>
      </c>
      <c r="K409" s="191">
        <f t="shared" si="117"/>
        <v>0</v>
      </c>
      <c r="L409" s="192">
        <f t="shared" si="118"/>
        <v>0</v>
      </c>
      <c r="M409" s="191">
        <f t="shared" si="119"/>
        <v>0</v>
      </c>
      <c r="N409" s="191">
        <f t="shared" si="120"/>
        <v>0</v>
      </c>
      <c r="O409" s="191">
        <f t="shared" si="121"/>
        <v>0</v>
      </c>
      <c r="P409" s="191">
        <f t="shared" si="122"/>
        <v>0</v>
      </c>
      <c r="Q409" s="191">
        <f t="shared" si="123"/>
        <v>0</v>
      </c>
      <c r="R409" s="191">
        <f t="shared" si="124"/>
        <v>0</v>
      </c>
      <c r="S409" s="192"/>
      <c r="T409" s="191"/>
      <c r="U409" s="191"/>
      <c r="V409" s="191"/>
      <c r="W409" s="191"/>
      <c r="X409" s="191"/>
      <c r="Y409" s="191"/>
      <c r="Z409" s="193"/>
      <c r="AA409" s="191" t="str">
        <f t="shared" si="116"/>
        <v/>
      </c>
      <c r="AB409" s="191" t="str">
        <f t="shared" si="125"/>
        <v/>
      </c>
      <c r="AC409" s="191" t="str" cm="1">
        <f t="array" ref="AC409">IF(F409&lt;&gt;"", IF(E409&gt;F409, "| Velden '"&amp;$AC$4&amp;ROW()&amp;"' en '"&amp;$AD$4&amp;ROW()&amp;"': De datum uit dienst mag niet voor de datum in dienst vallen.", ""), IF(E409&gt;Datum_werkingsjaar_einde, "| Veld '"&amp;$AC$4&amp;ROW()&amp;"': De datum in dienst mag niet na 31/12/"&amp;Datum_werkingsjaar&amp;" vallen.  ", ""))</f>
        <v/>
      </c>
      <c r="AD409" s="191" t="str" cm="1">
        <f t="array" ref="AD409">IF(E409&gt;F409, IF(F409&lt;&gt;"", "  ", ""), IF(F409&lt;&gt;"", IF(F409&lt;Datum_werkingsjaar_begin, "| Veld '"&amp;$AD$4&amp;ROW()&amp;"': De datum uit dienst mag niet vóór 1/01/"&amp;Datum_werkingsjaar&amp;" vallen.  ", ""), ""))</f>
        <v/>
      </c>
      <c r="AE409" s="191" t="str">
        <f t="shared" si="126"/>
        <v/>
      </c>
      <c r="AF409" s="191" t="str">
        <f t="shared" si="127"/>
        <v/>
      </c>
      <c r="AG409" s="191" t="str">
        <f t="shared" si="128"/>
        <v/>
      </c>
      <c r="AH409" s="194" t="str">
        <f t="shared" si="129"/>
        <v/>
      </c>
      <c r="AI409" s="191" t="str">
        <f>IF(K409&lt;&gt;1, IF(SUM(K409:$K$504)&lt;&gt;0, "| Laat geen witruimte tussen ingevulde rijen.", ""), "")</f>
        <v/>
      </c>
      <c r="AJ409" s="194" t="str">
        <f t="shared" si="130"/>
        <v/>
      </c>
      <c r="AK409" s="191"/>
      <c r="AL409" s="76" t="str">
        <f t="shared" si="131"/>
        <v/>
      </c>
    </row>
    <row r="410" spans="1:38" s="6" customFormat="1" ht="14.65" customHeight="1" x14ac:dyDescent="0.25">
      <c r="A410" s="149" t="str">
        <f t="shared" si="114"/>
        <v/>
      </c>
      <c r="B410" s="188" t="str">
        <f t="shared" si="115"/>
        <v/>
      </c>
      <c r="C410" s="214"/>
      <c r="D410" s="201"/>
      <c r="E410" s="200"/>
      <c r="F410" s="200"/>
      <c r="G410" s="201"/>
      <c r="H410" s="201"/>
      <c r="I410" s="189"/>
      <c r="J410" s="190" t="s">
        <v>84</v>
      </c>
      <c r="K410" s="191">
        <f t="shared" si="117"/>
        <v>0</v>
      </c>
      <c r="L410" s="192">
        <f t="shared" si="118"/>
        <v>0</v>
      </c>
      <c r="M410" s="191">
        <f t="shared" si="119"/>
        <v>0</v>
      </c>
      <c r="N410" s="191">
        <f t="shared" si="120"/>
        <v>0</v>
      </c>
      <c r="O410" s="191">
        <f t="shared" si="121"/>
        <v>0</v>
      </c>
      <c r="P410" s="191">
        <f t="shared" si="122"/>
        <v>0</v>
      </c>
      <c r="Q410" s="191">
        <f t="shared" si="123"/>
        <v>0</v>
      </c>
      <c r="R410" s="191">
        <f t="shared" si="124"/>
        <v>0</v>
      </c>
      <c r="S410" s="192"/>
      <c r="T410" s="191"/>
      <c r="U410" s="191"/>
      <c r="V410" s="191"/>
      <c r="W410" s="191"/>
      <c r="X410" s="191"/>
      <c r="Y410" s="191"/>
      <c r="Z410" s="193"/>
      <c r="AA410" s="191" t="str">
        <f t="shared" si="116"/>
        <v/>
      </c>
      <c r="AB410" s="191" t="str">
        <f t="shared" si="125"/>
        <v/>
      </c>
      <c r="AC410" s="191" t="str" cm="1">
        <f t="array" ref="AC410">IF(F410&lt;&gt;"", IF(E410&gt;F410, "| Velden '"&amp;$AC$4&amp;ROW()&amp;"' en '"&amp;$AD$4&amp;ROW()&amp;"': De datum uit dienst mag niet voor de datum in dienst vallen.", ""), IF(E410&gt;Datum_werkingsjaar_einde, "| Veld '"&amp;$AC$4&amp;ROW()&amp;"': De datum in dienst mag niet na 31/12/"&amp;Datum_werkingsjaar&amp;" vallen.  ", ""))</f>
        <v/>
      </c>
      <c r="AD410" s="191" t="str" cm="1">
        <f t="array" ref="AD410">IF(E410&gt;F410, IF(F410&lt;&gt;"", "  ", ""), IF(F410&lt;&gt;"", IF(F410&lt;Datum_werkingsjaar_begin, "| Veld '"&amp;$AD$4&amp;ROW()&amp;"': De datum uit dienst mag niet vóór 1/01/"&amp;Datum_werkingsjaar&amp;" vallen.  ", ""), ""))</f>
        <v/>
      </c>
      <c r="AE410" s="191" t="str">
        <f t="shared" si="126"/>
        <v/>
      </c>
      <c r="AF410" s="191" t="str">
        <f t="shared" si="127"/>
        <v/>
      </c>
      <c r="AG410" s="191" t="str">
        <f t="shared" si="128"/>
        <v/>
      </c>
      <c r="AH410" s="194" t="str">
        <f t="shared" si="129"/>
        <v/>
      </c>
      <c r="AI410" s="191" t="str">
        <f>IF(K410&lt;&gt;1, IF(SUM(K410:$K$504)&lt;&gt;0, "| Laat geen witruimte tussen ingevulde rijen.", ""), "")</f>
        <v/>
      </c>
      <c r="AJ410" s="194" t="str">
        <f t="shared" si="130"/>
        <v/>
      </c>
      <c r="AK410" s="191"/>
      <c r="AL410" s="76" t="str">
        <f t="shared" si="131"/>
        <v/>
      </c>
    </row>
    <row r="411" spans="1:38" s="6" customFormat="1" ht="14.65" customHeight="1" x14ac:dyDescent="0.25">
      <c r="A411" s="149" t="str">
        <f t="shared" si="114"/>
        <v/>
      </c>
      <c r="B411" s="188" t="str">
        <f t="shared" si="115"/>
        <v/>
      </c>
      <c r="C411" s="214"/>
      <c r="D411" s="201"/>
      <c r="E411" s="200"/>
      <c r="F411" s="200"/>
      <c r="G411" s="201"/>
      <c r="H411" s="201"/>
      <c r="I411" s="189"/>
      <c r="J411" s="190" t="s">
        <v>84</v>
      </c>
      <c r="K411" s="191">
        <f t="shared" si="117"/>
        <v>0</v>
      </c>
      <c r="L411" s="192">
        <f t="shared" si="118"/>
        <v>0</v>
      </c>
      <c r="M411" s="191">
        <f t="shared" si="119"/>
        <v>0</v>
      </c>
      <c r="N411" s="191">
        <f t="shared" si="120"/>
        <v>0</v>
      </c>
      <c r="O411" s="191">
        <f t="shared" si="121"/>
        <v>0</v>
      </c>
      <c r="P411" s="191">
        <f t="shared" si="122"/>
        <v>0</v>
      </c>
      <c r="Q411" s="191">
        <f t="shared" si="123"/>
        <v>0</v>
      </c>
      <c r="R411" s="191">
        <f t="shared" si="124"/>
        <v>0</v>
      </c>
      <c r="S411" s="192"/>
      <c r="T411" s="191"/>
      <c r="U411" s="191"/>
      <c r="V411" s="191"/>
      <c r="W411" s="191"/>
      <c r="X411" s="191"/>
      <c r="Y411" s="191"/>
      <c r="Z411" s="193"/>
      <c r="AA411" s="191" t="str">
        <f t="shared" si="116"/>
        <v/>
      </c>
      <c r="AB411" s="191" t="str">
        <f t="shared" si="125"/>
        <v/>
      </c>
      <c r="AC411" s="191" t="str" cm="1">
        <f t="array" ref="AC411">IF(F411&lt;&gt;"", IF(E411&gt;F411, "| Velden '"&amp;$AC$4&amp;ROW()&amp;"' en '"&amp;$AD$4&amp;ROW()&amp;"': De datum uit dienst mag niet voor de datum in dienst vallen.", ""), IF(E411&gt;Datum_werkingsjaar_einde, "| Veld '"&amp;$AC$4&amp;ROW()&amp;"': De datum in dienst mag niet na 31/12/"&amp;Datum_werkingsjaar&amp;" vallen.  ", ""))</f>
        <v/>
      </c>
      <c r="AD411" s="191" t="str" cm="1">
        <f t="array" ref="AD411">IF(E411&gt;F411, IF(F411&lt;&gt;"", "  ", ""), IF(F411&lt;&gt;"", IF(F411&lt;Datum_werkingsjaar_begin, "| Veld '"&amp;$AD$4&amp;ROW()&amp;"': De datum uit dienst mag niet vóór 1/01/"&amp;Datum_werkingsjaar&amp;" vallen.  ", ""), ""))</f>
        <v/>
      </c>
      <c r="AE411" s="191" t="str">
        <f t="shared" si="126"/>
        <v/>
      </c>
      <c r="AF411" s="191" t="str">
        <f t="shared" si="127"/>
        <v/>
      </c>
      <c r="AG411" s="191" t="str">
        <f t="shared" si="128"/>
        <v/>
      </c>
      <c r="AH411" s="194" t="str">
        <f t="shared" si="129"/>
        <v/>
      </c>
      <c r="AI411" s="191" t="str">
        <f>IF(K411&lt;&gt;1, IF(SUM(K411:$K$504)&lt;&gt;0, "| Laat geen witruimte tussen ingevulde rijen.", ""), "")</f>
        <v/>
      </c>
      <c r="AJ411" s="194" t="str">
        <f t="shared" si="130"/>
        <v/>
      </c>
      <c r="AK411" s="191"/>
      <c r="AL411" s="76" t="str">
        <f t="shared" si="131"/>
        <v/>
      </c>
    </row>
    <row r="412" spans="1:38" s="6" customFormat="1" ht="14.65" customHeight="1" x14ac:dyDescent="0.25">
      <c r="A412" s="149" t="str">
        <f t="shared" si="114"/>
        <v/>
      </c>
      <c r="B412" s="188" t="str">
        <f t="shared" si="115"/>
        <v/>
      </c>
      <c r="C412" s="214"/>
      <c r="D412" s="201"/>
      <c r="E412" s="200"/>
      <c r="F412" s="200"/>
      <c r="G412" s="201"/>
      <c r="H412" s="201"/>
      <c r="I412" s="189"/>
      <c r="J412" s="190" t="s">
        <v>84</v>
      </c>
      <c r="K412" s="191">
        <f t="shared" si="117"/>
        <v>0</v>
      </c>
      <c r="L412" s="192">
        <f t="shared" si="118"/>
        <v>0</v>
      </c>
      <c r="M412" s="191">
        <f t="shared" si="119"/>
        <v>0</v>
      </c>
      <c r="N412" s="191">
        <f t="shared" si="120"/>
        <v>0</v>
      </c>
      <c r="O412" s="191">
        <f t="shared" si="121"/>
        <v>0</v>
      </c>
      <c r="P412" s="191">
        <f t="shared" si="122"/>
        <v>0</v>
      </c>
      <c r="Q412" s="191">
        <f t="shared" si="123"/>
        <v>0</v>
      </c>
      <c r="R412" s="191">
        <f t="shared" si="124"/>
        <v>0</v>
      </c>
      <c r="S412" s="192"/>
      <c r="T412" s="191"/>
      <c r="U412" s="191"/>
      <c r="V412" s="191"/>
      <c r="W412" s="191"/>
      <c r="X412" s="191"/>
      <c r="Y412" s="191"/>
      <c r="Z412" s="193"/>
      <c r="AA412" s="191" t="str">
        <f t="shared" si="116"/>
        <v/>
      </c>
      <c r="AB412" s="191" t="str">
        <f t="shared" si="125"/>
        <v/>
      </c>
      <c r="AC412" s="191" t="str" cm="1">
        <f t="array" ref="AC412">IF(F412&lt;&gt;"", IF(E412&gt;F412, "| Velden '"&amp;$AC$4&amp;ROW()&amp;"' en '"&amp;$AD$4&amp;ROW()&amp;"': De datum uit dienst mag niet voor de datum in dienst vallen.", ""), IF(E412&gt;Datum_werkingsjaar_einde, "| Veld '"&amp;$AC$4&amp;ROW()&amp;"': De datum in dienst mag niet na 31/12/"&amp;Datum_werkingsjaar&amp;" vallen.  ", ""))</f>
        <v/>
      </c>
      <c r="AD412" s="191" t="str" cm="1">
        <f t="array" ref="AD412">IF(E412&gt;F412, IF(F412&lt;&gt;"", "  ", ""), IF(F412&lt;&gt;"", IF(F412&lt;Datum_werkingsjaar_begin, "| Veld '"&amp;$AD$4&amp;ROW()&amp;"': De datum uit dienst mag niet vóór 1/01/"&amp;Datum_werkingsjaar&amp;" vallen.  ", ""), ""))</f>
        <v/>
      </c>
      <c r="AE412" s="191" t="str">
        <f t="shared" si="126"/>
        <v/>
      </c>
      <c r="AF412" s="191" t="str">
        <f t="shared" si="127"/>
        <v/>
      </c>
      <c r="AG412" s="191" t="str">
        <f t="shared" si="128"/>
        <v/>
      </c>
      <c r="AH412" s="194" t="str">
        <f t="shared" si="129"/>
        <v/>
      </c>
      <c r="AI412" s="191" t="str">
        <f>IF(K412&lt;&gt;1, IF(SUM(K412:$K$504)&lt;&gt;0, "| Laat geen witruimte tussen ingevulde rijen.", ""), "")</f>
        <v/>
      </c>
      <c r="AJ412" s="194" t="str">
        <f t="shared" si="130"/>
        <v/>
      </c>
      <c r="AK412" s="191"/>
      <c r="AL412" s="76" t="str">
        <f t="shared" si="131"/>
        <v/>
      </c>
    </row>
    <row r="413" spans="1:38" s="6" customFormat="1" ht="14.65" customHeight="1" x14ac:dyDescent="0.25">
      <c r="A413" s="149" t="str">
        <f t="shared" si="114"/>
        <v/>
      </c>
      <c r="B413" s="188" t="str">
        <f t="shared" si="115"/>
        <v/>
      </c>
      <c r="C413" s="214"/>
      <c r="D413" s="201"/>
      <c r="E413" s="200"/>
      <c r="F413" s="200"/>
      <c r="G413" s="201"/>
      <c r="H413" s="201"/>
      <c r="I413" s="189"/>
      <c r="J413" s="190" t="s">
        <v>84</v>
      </c>
      <c r="K413" s="191">
        <f t="shared" si="117"/>
        <v>0</v>
      </c>
      <c r="L413" s="192">
        <f t="shared" si="118"/>
        <v>0</v>
      </c>
      <c r="M413" s="191">
        <f t="shared" si="119"/>
        <v>0</v>
      </c>
      <c r="N413" s="191">
        <f t="shared" si="120"/>
        <v>0</v>
      </c>
      <c r="O413" s="191">
        <f t="shared" si="121"/>
        <v>0</v>
      </c>
      <c r="P413" s="191">
        <f t="shared" si="122"/>
        <v>0</v>
      </c>
      <c r="Q413" s="191">
        <f t="shared" si="123"/>
        <v>0</v>
      </c>
      <c r="R413" s="191">
        <f t="shared" si="124"/>
        <v>0</v>
      </c>
      <c r="S413" s="192"/>
      <c r="T413" s="191"/>
      <c r="U413" s="191"/>
      <c r="V413" s="191"/>
      <c r="W413" s="191"/>
      <c r="X413" s="191"/>
      <c r="Y413" s="191"/>
      <c r="Z413" s="193"/>
      <c r="AA413" s="191" t="str">
        <f t="shared" si="116"/>
        <v/>
      </c>
      <c r="AB413" s="191" t="str">
        <f t="shared" si="125"/>
        <v/>
      </c>
      <c r="AC413" s="191" t="str" cm="1">
        <f t="array" ref="AC413">IF(F413&lt;&gt;"", IF(E413&gt;F413, "| Velden '"&amp;$AC$4&amp;ROW()&amp;"' en '"&amp;$AD$4&amp;ROW()&amp;"': De datum uit dienst mag niet voor de datum in dienst vallen.", ""), IF(E413&gt;Datum_werkingsjaar_einde, "| Veld '"&amp;$AC$4&amp;ROW()&amp;"': De datum in dienst mag niet na 31/12/"&amp;Datum_werkingsjaar&amp;" vallen.  ", ""))</f>
        <v/>
      </c>
      <c r="AD413" s="191" t="str" cm="1">
        <f t="array" ref="AD413">IF(E413&gt;F413, IF(F413&lt;&gt;"", "  ", ""), IF(F413&lt;&gt;"", IF(F413&lt;Datum_werkingsjaar_begin, "| Veld '"&amp;$AD$4&amp;ROW()&amp;"': De datum uit dienst mag niet vóór 1/01/"&amp;Datum_werkingsjaar&amp;" vallen.  ", ""), ""))</f>
        <v/>
      </c>
      <c r="AE413" s="191" t="str">
        <f t="shared" si="126"/>
        <v/>
      </c>
      <c r="AF413" s="191" t="str">
        <f t="shared" si="127"/>
        <v/>
      </c>
      <c r="AG413" s="191" t="str">
        <f t="shared" si="128"/>
        <v/>
      </c>
      <c r="AH413" s="194" t="str">
        <f t="shared" si="129"/>
        <v/>
      </c>
      <c r="AI413" s="191" t="str">
        <f>IF(K413&lt;&gt;1, IF(SUM(K413:$K$504)&lt;&gt;0, "| Laat geen witruimte tussen ingevulde rijen.", ""), "")</f>
        <v/>
      </c>
      <c r="AJ413" s="194" t="str">
        <f t="shared" si="130"/>
        <v/>
      </c>
      <c r="AK413" s="191"/>
      <c r="AL413" s="76" t="str">
        <f t="shared" si="131"/>
        <v/>
      </c>
    </row>
    <row r="414" spans="1:38" s="6" customFormat="1" ht="14.65" customHeight="1" x14ac:dyDescent="0.25">
      <c r="A414" s="149" t="str">
        <f t="shared" si="114"/>
        <v/>
      </c>
      <c r="B414" s="188" t="str">
        <f t="shared" si="115"/>
        <v/>
      </c>
      <c r="C414" s="214"/>
      <c r="D414" s="201"/>
      <c r="E414" s="200"/>
      <c r="F414" s="200"/>
      <c r="G414" s="201"/>
      <c r="H414" s="201"/>
      <c r="I414" s="189"/>
      <c r="J414" s="190" t="s">
        <v>84</v>
      </c>
      <c r="K414" s="191">
        <f t="shared" si="117"/>
        <v>0</v>
      </c>
      <c r="L414" s="192">
        <f t="shared" si="118"/>
        <v>0</v>
      </c>
      <c r="M414" s="191">
        <f t="shared" si="119"/>
        <v>0</v>
      </c>
      <c r="N414" s="191">
        <f t="shared" si="120"/>
        <v>0</v>
      </c>
      <c r="O414" s="191">
        <f t="shared" si="121"/>
        <v>0</v>
      </c>
      <c r="P414" s="191">
        <f t="shared" si="122"/>
        <v>0</v>
      </c>
      <c r="Q414" s="191">
        <f t="shared" si="123"/>
        <v>0</v>
      </c>
      <c r="R414" s="191">
        <f t="shared" si="124"/>
        <v>0</v>
      </c>
      <c r="S414" s="192"/>
      <c r="T414" s="191"/>
      <c r="U414" s="191"/>
      <c r="V414" s="191"/>
      <c r="W414" s="191"/>
      <c r="X414" s="191"/>
      <c r="Y414" s="191"/>
      <c r="Z414" s="193"/>
      <c r="AA414" s="191" t="str">
        <f t="shared" si="116"/>
        <v/>
      </c>
      <c r="AB414" s="191" t="str">
        <f t="shared" si="125"/>
        <v/>
      </c>
      <c r="AC414" s="191" t="str" cm="1">
        <f t="array" ref="AC414">IF(F414&lt;&gt;"", IF(E414&gt;F414, "| Velden '"&amp;$AC$4&amp;ROW()&amp;"' en '"&amp;$AD$4&amp;ROW()&amp;"': De datum uit dienst mag niet voor de datum in dienst vallen.", ""), IF(E414&gt;Datum_werkingsjaar_einde, "| Veld '"&amp;$AC$4&amp;ROW()&amp;"': De datum in dienst mag niet na 31/12/"&amp;Datum_werkingsjaar&amp;" vallen.  ", ""))</f>
        <v/>
      </c>
      <c r="AD414" s="191" t="str" cm="1">
        <f t="array" ref="AD414">IF(E414&gt;F414, IF(F414&lt;&gt;"", "  ", ""), IF(F414&lt;&gt;"", IF(F414&lt;Datum_werkingsjaar_begin, "| Veld '"&amp;$AD$4&amp;ROW()&amp;"': De datum uit dienst mag niet vóór 1/01/"&amp;Datum_werkingsjaar&amp;" vallen.  ", ""), ""))</f>
        <v/>
      </c>
      <c r="AE414" s="191" t="str">
        <f t="shared" si="126"/>
        <v/>
      </c>
      <c r="AF414" s="191" t="str">
        <f t="shared" si="127"/>
        <v/>
      </c>
      <c r="AG414" s="191" t="str">
        <f t="shared" si="128"/>
        <v/>
      </c>
      <c r="AH414" s="194" t="str">
        <f t="shared" si="129"/>
        <v/>
      </c>
      <c r="AI414" s="191" t="str">
        <f>IF(K414&lt;&gt;1, IF(SUM(K414:$K$504)&lt;&gt;0, "| Laat geen witruimte tussen ingevulde rijen.", ""), "")</f>
        <v/>
      </c>
      <c r="AJ414" s="194" t="str">
        <f t="shared" si="130"/>
        <v/>
      </c>
      <c r="AK414" s="191"/>
      <c r="AL414" s="76" t="str">
        <f t="shared" si="131"/>
        <v/>
      </c>
    </row>
    <row r="415" spans="1:38" s="6" customFormat="1" ht="14.65" customHeight="1" x14ac:dyDescent="0.25">
      <c r="A415" s="149" t="str">
        <f t="shared" si="114"/>
        <v/>
      </c>
      <c r="B415" s="188" t="str">
        <f t="shared" si="115"/>
        <v/>
      </c>
      <c r="C415" s="214"/>
      <c r="D415" s="201"/>
      <c r="E415" s="200"/>
      <c r="F415" s="200"/>
      <c r="G415" s="201"/>
      <c r="H415" s="201"/>
      <c r="I415" s="189"/>
      <c r="J415" s="190" t="s">
        <v>84</v>
      </c>
      <c r="K415" s="191">
        <f t="shared" si="117"/>
        <v>0</v>
      </c>
      <c r="L415" s="192">
        <f t="shared" si="118"/>
        <v>0</v>
      </c>
      <c r="M415" s="191">
        <f t="shared" si="119"/>
        <v>0</v>
      </c>
      <c r="N415" s="191">
        <f t="shared" si="120"/>
        <v>0</v>
      </c>
      <c r="O415" s="191">
        <f t="shared" si="121"/>
        <v>0</v>
      </c>
      <c r="P415" s="191">
        <f t="shared" si="122"/>
        <v>0</v>
      </c>
      <c r="Q415" s="191">
        <f t="shared" si="123"/>
        <v>0</v>
      </c>
      <c r="R415" s="191">
        <f t="shared" si="124"/>
        <v>0</v>
      </c>
      <c r="S415" s="192"/>
      <c r="T415" s="191"/>
      <c r="U415" s="191"/>
      <c r="V415" s="191"/>
      <c r="W415" s="191"/>
      <c r="X415" s="191"/>
      <c r="Y415" s="191"/>
      <c r="Z415" s="193"/>
      <c r="AA415" s="191" t="str">
        <f t="shared" si="116"/>
        <v/>
      </c>
      <c r="AB415" s="191" t="str">
        <f t="shared" si="125"/>
        <v/>
      </c>
      <c r="AC415" s="191" t="str" cm="1">
        <f t="array" ref="AC415">IF(F415&lt;&gt;"", IF(E415&gt;F415, "| Velden '"&amp;$AC$4&amp;ROW()&amp;"' en '"&amp;$AD$4&amp;ROW()&amp;"': De datum uit dienst mag niet voor de datum in dienst vallen.", ""), IF(E415&gt;Datum_werkingsjaar_einde, "| Veld '"&amp;$AC$4&amp;ROW()&amp;"': De datum in dienst mag niet na 31/12/"&amp;Datum_werkingsjaar&amp;" vallen.  ", ""))</f>
        <v/>
      </c>
      <c r="AD415" s="191" t="str" cm="1">
        <f t="array" ref="AD415">IF(E415&gt;F415, IF(F415&lt;&gt;"", "  ", ""), IF(F415&lt;&gt;"", IF(F415&lt;Datum_werkingsjaar_begin, "| Veld '"&amp;$AD$4&amp;ROW()&amp;"': De datum uit dienst mag niet vóór 1/01/"&amp;Datum_werkingsjaar&amp;" vallen.  ", ""), ""))</f>
        <v/>
      </c>
      <c r="AE415" s="191" t="str">
        <f t="shared" si="126"/>
        <v/>
      </c>
      <c r="AF415" s="191" t="str">
        <f t="shared" si="127"/>
        <v/>
      </c>
      <c r="AG415" s="191" t="str">
        <f t="shared" si="128"/>
        <v/>
      </c>
      <c r="AH415" s="194" t="str">
        <f t="shared" si="129"/>
        <v/>
      </c>
      <c r="AI415" s="191" t="str">
        <f>IF(K415&lt;&gt;1, IF(SUM(K415:$K$504)&lt;&gt;0, "| Laat geen witruimte tussen ingevulde rijen.", ""), "")</f>
        <v/>
      </c>
      <c r="AJ415" s="194" t="str">
        <f t="shared" si="130"/>
        <v/>
      </c>
      <c r="AK415" s="191"/>
      <c r="AL415" s="76" t="str">
        <f t="shared" si="131"/>
        <v/>
      </c>
    </row>
    <row r="416" spans="1:38" s="6" customFormat="1" ht="14.65" customHeight="1" x14ac:dyDescent="0.25">
      <c r="A416" s="149" t="str">
        <f t="shared" si="114"/>
        <v/>
      </c>
      <c r="B416" s="188" t="str">
        <f t="shared" si="115"/>
        <v/>
      </c>
      <c r="C416" s="214"/>
      <c r="D416" s="201"/>
      <c r="E416" s="200"/>
      <c r="F416" s="200"/>
      <c r="G416" s="201"/>
      <c r="H416" s="201"/>
      <c r="I416" s="189"/>
      <c r="J416" s="190" t="s">
        <v>84</v>
      </c>
      <c r="K416" s="191">
        <f t="shared" si="117"/>
        <v>0</v>
      </c>
      <c r="L416" s="192">
        <f t="shared" si="118"/>
        <v>0</v>
      </c>
      <c r="M416" s="191">
        <f t="shared" si="119"/>
        <v>0</v>
      </c>
      <c r="N416" s="191">
        <f t="shared" si="120"/>
        <v>0</v>
      </c>
      <c r="O416" s="191">
        <f t="shared" si="121"/>
        <v>0</v>
      </c>
      <c r="P416" s="191">
        <f t="shared" si="122"/>
        <v>0</v>
      </c>
      <c r="Q416" s="191">
        <f t="shared" si="123"/>
        <v>0</v>
      </c>
      <c r="R416" s="191">
        <f t="shared" si="124"/>
        <v>0</v>
      </c>
      <c r="S416" s="192"/>
      <c r="T416" s="191"/>
      <c r="U416" s="191"/>
      <c r="V416" s="191"/>
      <c r="W416" s="191"/>
      <c r="X416" s="191"/>
      <c r="Y416" s="191"/>
      <c r="Z416" s="193"/>
      <c r="AA416" s="191" t="str">
        <f t="shared" si="116"/>
        <v/>
      </c>
      <c r="AB416" s="191" t="str">
        <f t="shared" si="125"/>
        <v/>
      </c>
      <c r="AC416" s="191" t="str" cm="1">
        <f t="array" ref="AC416">IF(F416&lt;&gt;"", IF(E416&gt;F416, "| Velden '"&amp;$AC$4&amp;ROW()&amp;"' en '"&amp;$AD$4&amp;ROW()&amp;"': De datum uit dienst mag niet voor de datum in dienst vallen.", ""), IF(E416&gt;Datum_werkingsjaar_einde, "| Veld '"&amp;$AC$4&amp;ROW()&amp;"': De datum in dienst mag niet na 31/12/"&amp;Datum_werkingsjaar&amp;" vallen.  ", ""))</f>
        <v/>
      </c>
      <c r="AD416" s="191" t="str" cm="1">
        <f t="array" ref="AD416">IF(E416&gt;F416, IF(F416&lt;&gt;"", "  ", ""), IF(F416&lt;&gt;"", IF(F416&lt;Datum_werkingsjaar_begin, "| Veld '"&amp;$AD$4&amp;ROW()&amp;"': De datum uit dienst mag niet vóór 1/01/"&amp;Datum_werkingsjaar&amp;" vallen.  ", ""), ""))</f>
        <v/>
      </c>
      <c r="AE416" s="191" t="str">
        <f t="shared" si="126"/>
        <v/>
      </c>
      <c r="AF416" s="191" t="str">
        <f t="shared" si="127"/>
        <v/>
      </c>
      <c r="AG416" s="191" t="str">
        <f t="shared" si="128"/>
        <v/>
      </c>
      <c r="AH416" s="194" t="str">
        <f t="shared" si="129"/>
        <v/>
      </c>
      <c r="AI416" s="191" t="str">
        <f>IF(K416&lt;&gt;1, IF(SUM(K416:$K$504)&lt;&gt;0, "| Laat geen witruimte tussen ingevulde rijen.", ""), "")</f>
        <v/>
      </c>
      <c r="AJ416" s="194" t="str">
        <f t="shared" si="130"/>
        <v/>
      </c>
      <c r="AK416" s="191"/>
      <c r="AL416" s="76" t="str">
        <f t="shared" si="131"/>
        <v/>
      </c>
    </row>
    <row r="417" spans="1:38" s="6" customFormat="1" ht="14.65" customHeight="1" x14ac:dyDescent="0.25">
      <c r="A417" s="149" t="str">
        <f t="shared" si="114"/>
        <v/>
      </c>
      <c r="B417" s="188" t="str">
        <f t="shared" si="115"/>
        <v/>
      </c>
      <c r="C417" s="214"/>
      <c r="D417" s="201"/>
      <c r="E417" s="200"/>
      <c r="F417" s="200"/>
      <c r="G417" s="201"/>
      <c r="H417" s="201"/>
      <c r="I417" s="189"/>
      <c r="J417" s="190" t="s">
        <v>84</v>
      </c>
      <c r="K417" s="191">
        <f t="shared" si="117"/>
        <v>0</v>
      </c>
      <c r="L417" s="192">
        <f t="shared" si="118"/>
        <v>0</v>
      </c>
      <c r="M417" s="191">
        <f t="shared" si="119"/>
        <v>0</v>
      </c>
      <c r="N417" s="191">
        <f t="shared" si="120"/>
        <v>0</v>
      </c>
      <c r="O417" s="191">
        <f t="shared" si="121"/>
        <v>0</v>
      </c>
      <c r="P417" s="191">
        <f t="shared" si="122"/>
        <v>0</v>
      </c>
      <c r="Q417" s="191">
        <f t="shared" si="123"/>
        <v>0</v>
      </c>
      <c r="R417" s="191">
        <f t="shared" si="124"/>
        <v>0</v>
      </c>
      <c r="S417" s="192"/>
      <c r="T417" s="191"/>
      <c r="U417" s="191"/>
      <c r="V417" s="191"/>
      <c r="W417" s="191"/>
      <c r="X417" s="191"/>
      <c r="Y417" s="191"/>
      <c r="Z417" s="193"/>
      <c r="AA417" s="191" t="str">
        <f t="shared" si="116"/>
        <v/>
      </c>
      <c r="AB417" s="191" t="str">
        <f t="shared" si="125"/>
        <v/>
      </c>
      <c r="AC417" s="191" t="str" cm="1">
        <f t="array" ref="AC417">IF(F417&lt;&gt;"", IF(E417&gt;F417, "| Velden '"&amp;$AC$4&amp;ROW()&amp;"' en '"&amp;$AD$4&amp;ROW()&amp;"': De datum uit dienst mag niet voor de datum in dienst vallen.", ""), IF(E417&gt;Datum_werkingsjaar_einde, "| Veld '"&amp;$AC$4&amp;ROW()&amp;"': De datum in dienst mag niet na 31/12/"&amp;Datum_werkingsjaar&amp;" vallen.  ", ""))</f>
        <v/>
      </c>
      <c r="AD417" s="191" t="str" cm="1">
        <f t="array" ref="AD417">IF(E417&gt;F417, IF(F417&lt;&gt;"", "  ", ""), IF(F417&lt;&gt;"", IF(F417&lt;Datum_werkingsjaar_begin, "| Veld '"&amp;$AD$4&amp;ROW()&amp;"': De datum uit dienst mag niet vóór 1/01/"&amp;Datum_werkingsjaar&amp;" vallen.  ", ""), ""))</f>
        <v/>
      </c>
      <c r="AE417" s="191" t="str">
        <f t="shared" si="126"/>
        <v/>
      </c>
      <c r="AF417" s="191" t="str">
        <f t="shared" si="127"/>
        <v/>
      </c>
      <c r="AG417" s="191" t="str">
        <f t="shared" si="128"/>
        <v/>
      </c>
      <c r="AH417" s="194" t="str">
        <f t="shared" si="129"/>
        <v/>
      </c>
      <c r="AI417" s="191" t="str">
        <f>IF(K417&lt;&gt;1, IF(SUM(K417:$K$504)&lt;&gt;0, "| Laat geen witruimte tussen ingevulde rijen.", ""), "")</f>
        <v/>
      </c>
      <c r="AJ417" s="194" t="str">
        <f t="shared" si="130"/>
        <v/>
      </c>
      <c r="AK417" s="191"/>
      <c r="AL417" s="76" t="str">
        <f t="shared" si="131"/>
        <v/>
      </c>
    </row>
    <row r="418" spans="1:38" s="6" customFormat="1" ht="14.65" customHeight="1" x14ac:dyDescent="0.25">
      <c r="A418" s="149" t="str">
        <f t="shared" si="114"/>
        <v/>
      </c>
      <c r="B418" s="188" t="str">
        <f t="shared" si="115"/>
        <v/>
      </c>
      <c r="C418" s="214"/>
      <c r="D418" s="201"/>
      <c r="E418" s="200"/>
      <c r="F418" s="200"/>
      <c r="G418" s="201"/>
      <c r="H418" s="201"/>
      <c r="I418" s="189"/>
      <c r="J418" s="190" t="s">
        <v>84</v>
      </c>
      <c r="K418" s="191">
        <f t="shared" si="117"/>
        <v>0</v>
      </c>
      <c r="L418" s="192">
        <f t="shared" si="118"/>
        <v>0</v>
      </c>
      <c r="M418" s="191">
        <f t="shared" si="119"/>
        <v>0</v>
      </c>
      <c r="N418" s="191">
        <f t="shared" si="120"/>
        <v>0</v>
      </c>
      <c r="O418" s="191">
        <f t="shared" si="121"/>
        <v>0</v>
      </c>
      <c r="P418" s="191">
        <f t="shared" si="122"/>
        <v>0</v>
      </c>
      <c r="Q418" s="191">
        <f t="shared" si="123"/>
        <v>0</v>
      </c>
      <c r="R418" s="191">
        <f t="shared" si="124"/>
        <v>0</v>
      </c>
      <c r="S418" s="192"/>
      <c r="T418" s="191"/>
      <c r="U418" s="191"/>
      <c r="V418" s="191"/>
      <c r="W418" s="191"/>
      <c r="X418" s="191"/>
      <c r="Y418" s="191"/>
      <c r="Z418" s="193"/>
      <c r="AA418" s="191" t="str">
        <f t="shared" si="116"/>
        <v/>
      </c>
      <c r="AB418" s="191" t="str">
        <f t="shared" si="125"/>
        <v/>
      </c>
      <c r="AC418" s="191" t="str" cm="1">
        <f t="array" ref="AC418">IF(F418&lt;&gt;"", IF(E418&gt;F418, "| Velden '"&amp;$AC$4&amp;ROW()&amp;"' en '"&amp;$AD$4&amp;ROW()&amp;"': De datum uit dienst mag niet voor de datum in dienst vallen.", ""), IF(E418&gt;Datum_werkingsjaar_einde, "| Veld '"&amp;$AC$4&amp;ROW()&amp;"': De datum in dienst mag niet na 31/12/"&amp;Datum_werkingsjaar&amp;" vallen.  ", ""))</f>
        <v/>
      </c>
      <c r="AD418" s="191" t="str" cm="1">
        <f t="array" ref="AD418">IF(E418&gt;F418, IF(F418&lt;&gt;"", "  ", ""), IF(F418&lt;&gt;"", IF(F418&lt;Datum_werkingsjaar_begin, "| Veld '"&amp;$AD$4&amp;ROW()&amp;"': De datum uit dienst mag niet vóór 1/01/"&amp;Datum_werkingsjaar&amp;" vallen.  ", ""), ""))</f>
        <v/>
      </c>
      <c r="AE418" s="191" t="str">
        <f t="shared" si="126"/>
        <v/>
      </c>
      <c r="AF418" s="191" t="str">
        <f t="shared" si="127"/>
        <v/>
      </c>
      <c r="AG418" s="191" t="str">
        <f t="shared" si="128"/>
        <v/>
      </c>
      <c r="AH418" s="194" t="str">
        <f t="shared" si="129"/>
        <v/>
      </c>
      <c r="AI418" s="191" t="str">
        <f>IF(K418&lt;&gt;1, IF(SUM(K418:$K$504)&lt;&gt;0, "| Laat geen witruimte tussen ingevulde rijen.", ""), "")</f>
        <v/>
      </c>
      <c r="AJ418" s="194" t="str">
        <f t="shared" si="130"/>
        <v/>
      </c>
      <c r="AK418" s="191"/>
      <c r="AL418" s="76" t="str">
        <f t="shared" si="131"/>
        <v/>
      </c>
    </row>
    <row r="419" spans="1:38" s="6" customFormat="1" ht="14.65" customHeight="1" x14ac:dyDescent="0.25">
      <c r="A419" s="149" t="str">
        <f t="shared" si="114"/>
        <v/>
      </c>
      <c r="B419" s="188" t="str">
        <f t="shared" si="115"/>
        <v/>
      </c>
      <c r="C419" s="214"/>
      <c r="D419" s="201"/>
      <c r="E419" s="200"/>
      <c r="F419" s="200"/>
      <c r="G419" s="201"/>
      <c r="H419" s="201"/>
      <c r="I419" s="189"/>
      <c r="J419" s="190" t="s">
        <v>84</v>
      </c>
      <c r="K419" s="191">
        <f t="shared" si="117"/>
        <v>0</v>
      </c>
      <c r="L419" s="192">
        <f t="shared" si="118"/>
        <v>0</v>
      </c>
      <c r="M419" s="191">
        <f t="shared" si="119"/>
        <v>0</v>
      </c>
      <c r="N419" s="191">
        <f t="shared" si="120"/>
        <v>0</v>
      </c>
      <c r="O419" s="191">
        <f t="shared" si="121"/>
        <v>0</v>
      </c>
      <c r="P419" s="191">
        <f t="shared" si="122"/>
        <v>0</v>
      </c>
      <c r="Q419" s="191">
        <f t="shared" si="123"/>
        <v>0</v>
      </c>
      <c r="R419" s="191">
        <f t="shared" si="124"/>
        <v>0</v>
      </c>
      <c r="S419" s="192"/>
      <c r="T419" s="191"/>
      <c r="U419" s="191"/>
      <c r="V419" s="191"/>
      <c r="W419" s="191"/>
      <c r="X419" s="191"/>
      <c r="Y419" s="191"/>
      <c r="Z419" s="193"/>
      <c r="AA419" s="191" t="str">
        <f t="shared" si="116"/>
        <v/>
      </c>
      <c r="AB419" s="191" t="str">
        <f t="shared" si="125"/>
        <v/>
      </c>
      <c r="AC419" s="191" t="str" cm="1">
        <f t="array" ref="AC419">IF(F419&lt;&gt;"", IF(E419&gt;F419, "| Velden '"&amp;$AC$4&amp;ROW()&amp;"' en '"&amp;$AD$4&amp;ROW()&amp;"': De datum uit dienst mag niet voor de datum in dienst vallen.", ""), IF(E419&gt;Datum_werkingsjaar_einde, "| Veld '"&amp;$AC$4&amp;ROW()&amp;"': De datum in dienst mag niet na 31/12/"&amp;Datum_werkingsjaar&amp;" vallen.  ", ""))</f>
        <v/>
      </c>
      <c r="AD419" s="191" t="str" cm="1">
        <f t="array" ref="AD419">IF(E419&gt;F419, IF(F419&lt;&gt;"", "  ", ""), IF(F419&lt;&gt;"", IF(F419&lt;Datum_werkingsjaar_begin, "| Veld '"&amp;$AD$4&amp;ROW()&amp;"': De datum uit dienst mag niet vóór 1/01/"&amp;Datum_werkingsjaar&amp;" vallen.  ", ""), ""))</f>
        <v/>
      </c>
      <c r="AE419" s="191" t="str">
        <f t="shared" si="126"/>
        <v/>
      </c>
      <c r="AF419" s="191" t="str">
        <f t="shared" si="127"/>
        <v/>
      </c>
      <c r="AG419" s="191" t="str">
        <f t="shared" si="128"/>
        <v/>
      </c>
      <c r="AH419" s="194" t="str">
        <f t="shared" si="129"/>
        <v/>
      </c>
      <c r="AI419" s="191" t="str">
        <f>IF(K419&lt;&gt;1, IF(SUM(K419:$K$504)&lt;&gt;0, "| Laat geen witruimte tussen ingevulde rijen.", ""), "")</f>
        <v/>
      </c>
      <c r="AJ419" s="194" t="str">
        <f t="shared" si="130"/>
        <v/>
      </c>
      <c r="AK419" s="191"/>
      <c r="AL419" s="76" t="str">
        <f t="shared" si="131"/>
        <v/>
      </c>
    </row>
    <row r="420" spans="1:38" s="6" customFormat="1" ht="14.65" customHeight="1" x14ac:dyDescent="0.25">
      <c r="A420" s="149" t="str">
        <f t="shared" si="114"/>
        <v/>
      </c>
      <c r="B420" s="188" t="str">
        <f t="shared" si="115"/>
        <v/>
      </c>
      <c r="C420" s="214"/>
      <c r="D420" s="201"/>
      <c r="E420" s="200"/>
      <c r="F420" s="200"/>
      <c r="G420" s="201"/>
      <c r="H420" s="201"/>
      <c r="I420" s="189"/>
      <c r="J420" s="190" t="s">
        <v>84</v>
      </c>
      <c r="K420" s="191">
        <f t="shared" si="117"/>
        <v>0</v>
      </c>
      <c r="L420" s="192">
        <f t="shared" si="118"/>
        <v>0</v>
      </c>
      <c r="M420" s="191">
        <f t="shared" si="119"/>
        <v>0</v>
      </c>
      <c r="N420" s="191">
        <f t="shared" si="120"/>
        <v>0</v>
      </c>
      <c r="O420" s="191">
        <f t="shared" si="121"/>
        <v>0</v>
      </c>
      <c r="P420" s="191">
        <f t="shared" si="122"/>
        <v>0</v>
      </c>
      <c r="Q420" s="191">
        <f t="shared" si="123"/>
        <v>0</v>
      </c>
      <c r="R420" s="191">
        <f t="shared" si="124"/>
        <v>0</v>
      </c>
      <c r="S420" s="192"/>
      <c r="T420" s="191"/>
      <c r="U420" s="191"/>
      <c r="V420" s="191"/>
      <c r="W420" s="191"/>
      <c r="X420" s="191"/>
      <c r="Y420" s="191"/>
      <c r="Z420" s="193"/>
      <c r="AA420" s="191" t="str">
        <f t="shared" si="116"/>
        <v/>
      </c>
      <c r="AB420" s="191" t="str">
        <f t="shared" si="125"/>
        <v/>
      </c>
      <c r="AC420" s="191" t="str" cm="1">
        <f t="array" ref="AC420">IF(F420&lt;&gt;"", IF(E420&gt;F420, "| Velden '"&amp;$AC$4&amp;ROW()&amp;"' en '"&amp;$AD$4&amp;ROW()&amp;"': De datum uit dienst mag niet voor de datum in dienst vallen.", ""), IF(E420&gt;Datum_werkingsjaar_einde, "| Veld '"&amp;$AC$4&amp;ROW()&amp;"': De datum in dienst mag niet na 31/12/"&amp;Datum_werkingsjaar&amp;" vallen.  ", ""))</f>
        <v/>
      </c>
      <c r="AD420" s="191" t="str" cm="1">
        <f t="array" ref="AD420">IF(E420&gt;F420, IF(F420&lt;&gt;"", "  ", ""), IF(F420&lt;&gt;"", IF(F420&lt;Datum_werkingsjaar_begin, "| Veld '"&amp;$AD$4&amp;ROW()&amp;"': De datum uit dienst mag niet vóór 1/01/"&amp;Datum_werkingsjaar&amp;" vallen.  ", ""), ""))</f>
        <v/>
      </c>
      <c r="AE420" s="191" t="str">
        <f t="shared" si="126"/>
        <v/>
      </c>
      <c r="AF420" s="191" t="str">
        <f t="shared" si="127"/>
        <v/>
      </c>
      <c r="AG420" s="191" t="str">
        <f t="shared" si="128"/>
        <v/>
      </c>
      <c r="AH420" s="194" t="str">
        <f t="shared" si="129"/>
        <v/>
      </c>
      <c r="AI420" s="191" t="str">
        <f>IF(K420&lt;&gt;1, IF(SUM(K420:$K$504)&lt;&gt;0, "| Laat geen witruimte tussen ingevulde rijen.", ""), "")</f>
        <v/>
      </c>
      <c r="AJ420" s="194" t="str">
        <f t="shared" si="130"/>
        <v/>
      </c>
      <c r="AK420" s="191"/>
      <c r="AL420" s="76" t="str">
        <f t="shared" si="131"/>
        <v/>
      </c>
    </row>
    <row r="421" spans="1:38" s="6" customFormat="1" ht="14.65" customHeight="1" x14ac:dyDescent="0.25">
      <c r="A421" s="149" t="str">
        <f t="shared" si="114"/>
        <v/>
      </c>
      <c r="B421" s="188" t="str">
        <f t="shared" si="115"/>
        <v/>
      </c>
      <c r="C421" s="214"/>
      <c r="D421" s="201"/>
      <c r="E421" s="200"/>
      <c r="F421" s="200"/>
      <c r="G421" s="201"/>
      <c r="H421" s="201"/>
      <c r="I421" s="189"/>
      <c r="J421" s="190" t="s">
        <v>84</v>
      </c>
      <c r="K421" s="191">
        <f t="shared" si="117"/>
        <v>0</v>
      </c>
      <c r="L421" s="192">
        <f t="shared" si="118"/>
        <v>0</v>
      </c>
      <c r="M421" s="191">
        <f t="shared" si="119"/>
        <v>0</v>
      </c>
      <c r="N421" s="191">
        <f t="shared" si="120"/>
        <v>0</v>
      </c>
      <c r="O421" s="191">
        <f t="shared" si="121"/>
        <v>0</v>
      </c>
      <c r="P421" s="191">
        <f t="shared" si="122"/>
        <v>0</v>
      </c>
      <c r="Q421" s="191">
        <f t="shared" si="123"/>
        <v>0</v>
      </c>
      <c r="R421" s="191">
        <f t="shared" si="124"/>
        <v>0</v>
      </c>
      <c r="S421" s="192"/>
      <c r="T421" s="191"/>
      <c r="U421" s="191"/>
      <c r="V421" s="191"/>
      <c r="W421" s="191"/>
      <c r="X421" s="191"/>
      <c r="Y421" s="191"/>
      <c r="Z421" s="193"/>
      <c r="AA421" s="191" t="str">
        <f t="shared" si="116"/>
        <v/>
      </c>
      <c r="AB421" s="191" t="str">
        <f t="shared" si="125"/>
        <v/>
      </c>
      <c r="AC421" s="191" t="str" cm="1">
        <f t="array" ref="AC421">IF(F421&lt;&gt;"", IF(E421&gt;F421, "| Velden '"&amp;$AC$4&amp;ROW()&amp;"' en '"&amp;$AD$4&amp;ROW()&amp;"': De datum uit dienst mag niet voor de datum in dienst vallen.", ""), IF(E421&gt;Datum_werkingsjaar_einde, "| Veld '"&amp;$AC$4&amp;ROW()&amp;"': De datum in dienst mag niet na 31/12/"&amp;Datum_werkingsjaar&amp;" vallen.  ", ""))</f>
        <v/>
      </c>
      <c r="AD421" s="191" t="str" cm="1">
        <f t="array" ref="AD421">IF(E421&gt;F421, IF(F421&lt;&gt;"", "  ", ""), IF(F421&lt;&gt;"", IF(F421&lt;Datum_werkingsjaar_begin, "| Veld '"&amp;$AD$4&amp;ROW()&amp;"': De datum uit dienst mag niet vóór 1/01/"&amp;Datum_werkingsjaar&amp;" vallen.  ", ""), ""))</f>
        <v/>
      </c>
      <c r="AE421" s="191" t="str">
        <f t="shared" si="126"/>
        <v/>
      </c>
      <c r="AF421" s="191" t="str">
        <f t="shared" si="127"/>
        <v/>
      </c>
      <c r="AG421" s="191" t="str">
        <f t="shared" si="128"/>
        <v/>
      </c>
      <c r="AH421" s="194" t="str">
        <f t="shared" si="129"/>
        <v/>
      </c>
      <c r="AI421" s="191" t="str">
        <f>IF(K421&lt;&gt;1, IF(SUM(K421:$K$504)&lt;&gt;0, "| Laat geen witruimte tussen ingevulde rijen.", ""), "")</f>
        <v/>
      </c>
      <c r="AJ421" s="194" t="str">
        <f t="shared" si="130"/>
        <v/>
      </c>
      <c r="AK421" s="191"/>
      <c r="AL421" s="76" t="str">
        <f t="shared" si="131"/>
        <v/>
      </c>
    </row>
    <row r="422" spans="1:38" s="6" customFormat="1" ht="14.65" customHeight="1" x14ac:dyDescent="0.25">
      <c r="A422" s="149" t="str">
        <f t="shared" si="114"/>
        <v/>
      </c>
      <c r="B422" s="188" t="str">
        <f t="shared" si="115"/>
        <v/>
      </c>
      <c r="C422" s="214"/>
      <c r="D422" s="201"/>
      <c r="E422" s="200"/>
      <c r="F422" s="200"/>
      <c r="G422" s="201"/>
      <c r="H422" s="201"/>
      <c r="I422" s="189"/>
      <c r="J422" s="190" t="s">
        <v>84</v>
      </c>
      <c r="K422" s="191">
        <f t="shared" si="117"/>
        <v>0</v>
      </c>
      <c r="L422" s="192">
        <f t="shared" si="118"/>
        <v>0</v>
      </c>
      <c r="M422" s="191">
        <f t="shared" si="119"/>
        <v>0</v>
      </c>
      <c r="N422" s="191">
        <f t="shared" si="120"/>
        <v>0</v>
      </c>
      <c r="O422" s="191">
        <f t="shared" si="121"/>
        <v>0</v>
      </c>
      <c r="P422" s="191">
        <f t="shared" si="122"/>
        <v>0</v>
      </c>
      <c r="Q422" s="191">
        <f t="shared" si="123"/>
        <v>0</v>
      </c>
      <c r="R422" s="191">
        <f t="shared" si="124"/>
        <v>0</v>
      </c>
      <c r="S422" s="192"/>
      <c r="T422" s="191"/>
      <c r="U422" s="191"/>
      <c r="V422" s="191"/>
      <c r="W422" s="191"/>
      <c r="X422" s="191"/>
      <c r="Y422" s="191"/>
      <c r="Z422" s="193"/>
      <c r="AA422" s="191" t="str">
        <f t="shared" si="116"/>
        <v/>
      </c>
      <c r="AB422" s="191" t="str">
        <f t="shared" si="125"/>
        <v/>
      </c>
      <c r="AC422" s="191" t="str" cm="1">
        <f t="array" ref="AC422">IF(F422&lt;&gt;"", IF(E422&gt;F422, "| Velden '"&amp;$AC$4&amp;ROW()&amp;"' en '"&amp;$AD$4&amp;ROW()&amp;"': De datum uit dienst mag niet voor de datum in dienst vallen.", ""), IF(E422&gt;Datum_werkingsjaar_einde, "| Veld '"&amp;$AC$4&amp;ROW()&amp;"': De datum in dienst mag niet na 31/12/"&amp;Datum_werkingsjaar&amp;" vallen.  ", ""))</f>
        <v/>
      </c>
      <c r="AD422" s="191" t="str" cm="1">
        <f t="array" ref="AD422">IF(E422&gt;F422, IF(F422&lt;&gt;"", "  ", ""), IF(F422&lt;&gt;"", IF(F422&lt;Datum_werkingsjaar_begin, "| Veld '"&amp;$AD$4&amp;ROW()&amp;"': De datum uit dienst mag niet vóór 1/01/"&amp;Datum_werkingsjaar&amp;" vallen.  ", ""), ""))</f>
        <v/>
      </c>
      <c r="AE422" s="191" t="str">
        <f t="shared" si="126"/>
        <v/>
      </c>
      <c r="AF422" s="191" t="str">
        <f t="shared" si="127"/>
        <v/>
      </c>
      <c r="AG422" s="191" t="str">
        <f t="shared" si="128"/>
        <v/>
      </c>
      <c r="AH422" s="194" t="str">
        <f t="shared" si="129"/>
        <v/>
      </c>
      <c r="AI422" s="191" t="str">
        <f>IF(K422&lt;&gt;1, IF(SUM(K422:$K$504)&lt;&gt;0, "| Laat geen witruimte tussen ingevulde rijen.", ""), "")</f>
        <v/>
      </c>
      <c r="AJ422" s="194" t="str">
        <f t="shared" si="130"/>
        <v/>
      </c>
      <c r="AK422" s="191"/>
      <c r="AL422" s="76" t="str">
        <f t="shared" si="131"/>
        <v/>
      </c>
    </row>
    <row r="423" spans="1:38" s="6" customFormat="1" ht="14.65" customHeight="1" x14ac:dyDescent="0.25">
      <c r="A423" s="149" t="str">
        <f t="shared" si="114"/>
        <v/>
      </c>
      <c r="B423" s="188" t="str">
        <f t="shared" si="115"/>
        <v/>
      </c>
      <c r="C423" s="214"/>
      <c r="D423" s="201"/>
      <c r="E423" s="200"/>
      <c r="F423" s="200"/>
      <c r="G423" s="201"/>
      <c r="H423" s="201"/>
      <c r="I423" s="189"/>
      <c r="J423" s="190" t="s">
        <v>84</v>
      </c>
      <c r="K423" s="191">
        <f t="shared" si="117"/>
        <v>0</v>
      </c>
      <c r="L423" s="192">
        <f t="shared" si="118"/>
        <v>0</v>
      </c>
      <c r="M423" s="191">
        <f t="shared" si="119"/>
        <v>0</v>
      </c>
      <c r="N423" s="191">
        <f t="shared" si="120"/>
        <v>0</v>
      </c>
      <c r="O423" s="191">
        <f t="shared" si="121"/>
        <v>0</v>
      </c>
      <c r="P423" s="191">
        <f t="shared" si="122"/>
        <v>0</v>
      </c>
      <c r="Q423" s="191">
        <f t="shared" si="123"/>
        <v>0</v>
      </c>
      <c r="R423" s="191">
        <f t="shared" si="124"/>
        <v>0</v>
      </c>
      <c r="S423" s="192"/>
      <c r="T423" s="191"/>
      <c r="U423" s="191"/>
      <c r="V423" s="191"/>
      <c r="W423" s="191"/>
      <c r="X423" s="191"/>
      <c r="Y423" s="191"/>
      <c r="Z423" s="193"/>
      <c r="AA423" s="191" t="str">
        <f t="shared" si="116"/>
        <v/>
      </c>
      <c r="AB423" s="191" t="str">
        <f t="shared" si="125"/>
        <v/>
      </c>
      <c r="AC423" s="191" t="str" cm="1">
        <f t="array" ref="AC423">IF(F423&lt;&gt;"", IF(E423&gt;F423, "| Velden '"&amp;$AC$4&amp;ROW()&amp;"' en '"&amp;$AD$4&amp;ROW()&amp;"': De datum uit dienst mag niet voor de datum in dienst vallen.", ""), IF(E423&gt;Datum_werkingsjaar_einde, "| Veld '"&amp;$AC$4&amp;ROW()&amp;"': De datum in dienst mag niet na 31/12/"&amp;Datum_werkingsjaar&amp;" vallen.  ", ""))</f>
        <v/>
      </c>
      <c r="AD423" s="191" t="str" cm="1">
        <f t="array" ref="AD423">IF(E423&gt;F423, IF(F423&lt;&gt;"", "  ", ""), IF(F423&lt;&gt;"", IF(F423&lt;Datum_werkingsjaar_begin, "| Veld '"&amp;$AD$4&amp;ROW()&amp;"': De datum uit dienst mag niet vóór 1/01/"&amp;Datum_werkingsjaar&amp;" vallen.  ", ""), ""))</f>
        <v/>
      </c>
      <c r="AE423" s="191" t="str">
        <f t="shared" si="126"/>
        <v/>
      </c>
      <c r="AF423" s="191" t="str">
        <f t="shared" si="127"/>
        <v/>
      </c>
      <c r="AG423" s="191" t="str">
        <f t="shared" si="128"/>
        <v/>
      </c>
      <c r="AH423" s="194" t="str">
        <f t="shared" si="129"/>
        <v/>
      </c>
      <c r="AI423" s="191" t="str">
        <f>IF(K423&lt;&gt;1, IF(SUM(K423:$K$504)&lt;&gt;0, "| Laat geen witruimte tussen ingevulde rijen.", ""), "")</f>
        <v/>
      </c>
      <c r="AJ423" s="194" t="str">
        <f t="shared" si="130"/>
        <v/>
      </c>
      <c r="AK423" s="191"/>
      <c r="AL423" s="76" t="str">
        <f t="shared" si="131"/>
        <v/>
      </c>
    </row>
    <row r="424" spans="1:38" s="6" customFormat="1" ht="14.65" customHeight="1" x14ac:dyDescent="0.25">
      <c r="A424" s="149" t="str">
        <f t="shared" si="114"/>
        <v/>
      </c>
      <c r="B424" s="188" t="str">
        <f t="shared" si="115"/>
        <v/>
      </c>
      <c r="C424" s="214"/>
      <c r="D424" s="201"/>
      <c r="E424" s="200"/>
      <c r="F424" s="200"/>
      <c r="G424" s="201"/>
      <c r="H424" s="201"/>
      <c r="I424" s="189"/>
      <c r="J424" s="190" t="s">
        <v>84</v>
      </c>
      <c r="K424" s="191">
        <f t="shared" si="117"/>
        <v>0</v>
      </c>
      <c r="L424" s="192">
        <f t="shared" si="118"/>
        <v>0</v>
      </c>
      <c r="M424" s="191">
        <f t="shared" si="119"/>
        <v>0</v>
      </c>
      <c r="N424" s="191">
        <f t="shared" si="120"/>
        <v>0</v>
      </c>
      <c r="O424" s="191">
        <f t="shared" si="121"/>
        <v>0</v>
      </c>
      <c r="P424" s="191">
        <f t="shared" si="122"/>
        <v>0</v>
      </c>
      <c r="Q424" s="191">
        <f t="shared" si="123"/>
        <v>0</v>
      </c>
      <c r="R424" s="191">
        <f t="shared" si="124"/>
        <v>0</v>
      </c>
      <c r="S424" s="192"/>
      <c r="T424" s="191"/>
      <c r="U424" s="191"/>
      <c r="V424" s="191"/>
      <c r="W424" s="191"/>
      <c r="X424" s="191"/>
      <c r="Y424" s="191"/>
      <c r="Z424" s="193"/>
      <c r="AA424" s="191" t="str">
        <f t="shared" si="116"/>
        <v/>
      </c>
      <c r="AB424" s="191" t="str">
        <f t="shared" si="125"/>
        <v/>
      </c>
      <c r="AC424" s="191" t="str" cm="1">
        <f t="array" ref="AC424">IF(F424&lt;&gt;"", IF(E424&gt;F424, "| Velden '"&amp;$AC$4&amp;ROW()&amp;"' en '"&amp;$AD$4&amp;ROW()&amp;"': De datum uit dienst mag niet voor de datum in dienst vallen.", ""), IF(E424&gt;Datum_werkingsjaar_einde, "| Veld '"&amp;$AC$4&amp;ROW()&amp;"': De datum in dienst mag niet na 31/12/"&amp;Datum_werkingsjaar&amp;" vallen.  ", ""))</f>
        <v/>
      </c>
      <c r="AD424" s="191" t="str" cm="1">
        <f t="array" ref="AD424">IF(E424&gt;F424, IF(F424&lt;&gt;"", "  ", ""), IF(F424&lt;&gt;"", IF(F424&lt;Datum_werkingsjaar_begin, "| Veld '"&amp;$AD$4&amp;ROW()&amp;"': De datum uit dienst mag niet vóór 1/01/"&amp;Datum_werkingsjaar&amp;" vallen.  ", ""), ""))</f>
        <v/>
      </c>
      <c r="AE424" s="191" t="str">
        <f t="shared" si="126"/>
        <v/>
      </c>
      <c r="AF424" s="191" t="str">
        <f t="shared" si="127"/>
        <v/>
      </c>
      <c r="AG424" s="191" t="str">
        <f t="shared" si="128"/>
        <v/>
      </c>
      <c r="AH424" s="194" t="str">
        <f t="shared" si="129"/>
        <v/>
      </c>
      <c r="AI424" s="191" t="str">
        <f>IF(K424&lt;&gt;1, IF(SUM(K424:$K$504)&lt;&gt;0, "| Laat geen witruimte tussen ingevulde rijen.", ""), "")</f>
        <v/>
      </c>
      <c r="AJ424" s="194" t="str">
        <f t="shared" si="130"/>
        <v/>
      </c>
      <c r="AK424" s="191"/>
      <c r="AL424" s="76" t="str">
        <f t="shared" si="131"/>
        <v/>
      </c>
    </row>
    <row r="425" spans="1:38" s="6" customFormat="1" ht="14.65" customHeight="1" x14ac:dyDescent="0.25">
      <c r="A425" s="149" t="str">
        <f t="shared" si="114"/>
        <v/>
      </c>
      <c r="B425" s="188" t="str">
        <f t="shared" si="115"/>
        <v/>
      </c>
      <c r="C425" s="214"/>
      <c r="D425" s="201"/>
      <c r="E425" s="200"/>
      <c r="F425" s="200"/>
      <c r="G425" s="201"/>
      <c r="H425" s="201"/>
      <c r="I425" s="189"/>
      <c r="J425" s="190" t="s">
        <v>84</v>
      </c>
      <c r="K425" s="191">
        <f t="shared" si="117"/>
        <v>0</v>
      </c>
      <c r="L425" s="192">
        <f t="shared" si="118"/>
        <v>0</v>
      </c>
      <c r="M425" s="191">
        <f t="shared" si="119"/>
        <v>0</v>
      </c>
      <c r="N425" s="191">
        <f t="shared" si="120"/>
        <v>0</v>
      </c>
      <c r="O425" s="191">
        <f t="shared" si="121"/>
        <v>0</v>
      </c>
      <c r="P425" s="191">
        <f t="shared" si="122"/>
        <v>0</v>
      </c>
      <c r="Q425" s="191">
        <f t="shared" si="123"/>
        <v>0</v>
      </c>
      <c r="R425" s="191">
        <f t="shared" si="124"/>
        <v>0</v>
      </c>
      <c r="S425" s="192"/>
      <c r="T425" s="191"/>
      <c r="U425" s="191"/>
      <c r="V425" s="191"/>
      <c r="W425" s="191"/>
      <c r="X425" s="191"/>
      <c r="Y425" s="191"/>
      <c r="Z425" s="193"/>
      <c r="AA425" s="191" t="str">
        <f t="shared" si="116"/>
        <v/>
      </c>
      <c r="AB425" s="191" t="str">
        <f t="shared" si="125"/>
        <v/>
      </c>
      <c r="AC425" s="191" t="str" cm="1">
        <f t="array" ref="AC425">IF(F425&lt;&gt;"", IF(E425&gt;F425, "| Velden '"&amp;$AC$4&amp;ROW()&amp;"' en '"&amp;$AD$4&amp;ROW()&amp;"': De datum uit dienst mag niet voor de datum in dienst vallen.", ""), IF(E425&gt;Datum_werkingsjaar_einde, "| Veld '"&amp;$AC$4&amp;ROW()&amp;"': De datum in dienst mag niet na 31/12/"&amp;Datum_werkingsjaar&amp;" vallen.  ", ""))</f>
        <v/>
      </c>
      <c r="AD425" s="191" t="str" cm="1">
        <f t="array" ref="AD425">IF(E425&gt;F425, IF(F425&lt;&gt;"", "  ", ""), IF(F425&lt;&gt;"", IF(F425&lt;Datum_werkingsjaar_begin, "| Veld '"&amp;$AD$4&amp;ROW()&amp;"': De datum uit dienst mag niet vóór 1/01/"&amp;Datum_werkingsjaar&amp;" vallen.  ", ""), ""))</f>
        <v/>
      </c>
      <c r="AE425" s="191" t="str">
        <f t="shared" si="126"/>
        <v/>
      </c>
      <c r="AF425" s="191" t="str">
        <f t="shared" si="127"/>
        <v/>
      </c>
      <c r="AG425" s="191" t="str">
        <f t="shared" si="128"/>
        <v/>
      </c>
      <c r="AH425" s="194" t="str">
        <f t="shared" si="129"/>
        <v/>
      </c>
      <c r="AI425" s="191" t="str">
        <f>IF(K425&lt;&gt;1, IF(SUM(K425:$K$504)&lt;&gt;0, "| Laat geen witruimte tussen ingevulde rijen.", ""), "")</f>
        <v/>
      </c>
      <c r="AJ425" s="194" t="str">
        <f t="shared" si="130"/>
        <v/>
      </c>
      <c r="AK425" s="191"/>
      <c r="AL425" s="76" t="str">
        <f t="shared" si="131"/>
        <v/>
      </c>
    </row>
    <row r="426" spans="1:38" s="6" customFormat="1" ht="14.65" customHeight="1" x14ac:dyDescent="0.25">
      <c r="A426" s="149" t="str">
        <f t="shared" si="114"/>
        <v/>
      </c>
      <c r="B426" s="188" t="str">
        <f t="shared" si="115"/>
        <v/>
      </c>
      <c r="C426" s="214"/>
      <c r="D426" s="201"/>
      <c r="E426" s="200"/>
      <c r="F426" s="200"/>
      <c r="G426" s="201"/>
      <c r="H426" s="201"/>
      <c r="I426" s="189"/>
      <c r="J426" s="190" t="s">
        <v>84</v>
      </c>
      <c r="K426" s="191">
        <f t="shared" si="117"/>
        <v>0</v>
      </c>
      <c r="L426" s="192">
        <f t="shared" si="118"/>
        <v>0</v>
      </c>
      <c r="M426" s="191">
        <f t="shared" si="119"/>
        <v>0</v>
      </c>
      <c r="N426" s="191">
        <f t="shared" si="120"/>
        <v>0</v>
      </c>
      <c r="O426" s="191">
        <f t="shared" si="121"/>
        <v>0</v>
      </c>
      <c r="P426" s="191">
        <f t="shared" si="122"/>
        <v>0</v>
      </c>
      <c r="Q426" s="191">
        <f t="shared" si="123"/>
        <v>0</v>
      </c>
      <c r="R426" s="191">
        <f t="shared" si="124"/>
        <v>0</v>
      </c>
      <c r="S426" s="192"/>
      <c r="T426" s="191"/>
      <c r="U426" s="191"/>
      <c r="V426" s="191"/>
      <c r="W426" s="191"/>
      <c r="X426" s="191"/>
      <c r="Y426" s="191"/>
      <c r="Z426" s="193"/>
      <c r="AA426" s="191" t="str">
        <f t="shared" si="116"/>
        <v/>
      </c>
      <c r="AB426" s="191" t="str">
        <f t="shared" si="125"/>
        <v/>
      </c>
      <c r="AC426" s="191" t="str" cm="1">
        <f t="array" ref="AC426">IF(F426&lt;&gt;"", IF(E426&gt;F426, "| Velden '"&amp;$AC$4&amp;ROW()&amp;"' en '"&amp;$AD$4&amp;ROW()&amp;"': De datum uit dienst mag niet voor de datum in dienst vallen.", ""), IF(E426&gt;Datum_werkingsjaar_einde, "| Veld '"&amp;$AC$4&amp;ROW()&amp;"': De datum in dienst mag niet na 31/12/"&amp;Datum_werkingsjaar&amp;" vallen.  ", ""))</f>
        <v/>
      </c>
      <c r="AD426" s="191" t="str" cm="1">
        <f t="array" ref="AD426">IF(E426&gt;F426, IF(F426&lt;&gt;"", "  ", ""), IF(F426&lt;&gt;"", IF(F426&lt;Datum_werkingsjaar_begin, "| Veld '"&amp;$AD$4&amp;ROW()&amp;"': De datum uit dienst mag niet vóór 1/01/"&amp;Datum_werkingsjaar&amp;" vallen.  ", ""), ""))</f>
        <v/>
      </c>
      <c r="AE426" s="191" t="str">
        <f t="shared" si="126"/>
        <v/>
      </c>
      <c r="AF426" s="191" t="str">
        <f t="shared" si="127"/>
        <v/>
      </c>
      <c r="AG426" s="191" t="str">
        <f t="shared" si="128"/>
        <v/>
      </c>
      <c r="AH426" s="194" t="str">
        <f t="shared" si="129"/>
        <v/>
      </c>
      <c r="AI426" s="191" t="str">
        <f>IF(K426&lt;&gt;1, IF(SUM(K426:$K$504)&lt;&gt;0, "| Laat geen witruimte tussen ingevulde rijen.", ""), "")</f>
        <v/>
      </c>
      <c r="AJ426" s="194" t="str">
        <f t="shared" si="130"/>
        <v/>
      </c>
      <c r="AK426" s="191"/>
      <c r="AL426" s="76" t="str">
        <f t="shared" si="131"/>
        <v/>
      </c>
    </row>
    <row r="427" spans="1:38" s="6" customFormat="1" ht="14.65" customHeight="1" x14ac:dyDescent="0.25">
      <c r="A427" s="149" t="str">
        <f t="shared" si="114"/>
        <v/>
      </c>
      <c r="B427" s="188" t="str">
        <f t="shared" si="115"/>
        <v/>
      </c>
      <c r="C427" s="214"/>
      <c r="D427" s="201"/>
      <c r="E427" s="200"/>
      <c r="F427" s="200"/>
      <c r="G427" s="201"/>
      <c r="H427" s="201"/>
      <c r="I427" s="189"/>
      <c r="J427" s="190" t="s">
        <v>84</v>
      </c>
      <c r="K427" s="191">
        <f t="shared" si="117"/>
        <v>0</v>
      </c>
      <c r="L427" s="192">
        <f t="shared" si="118"/>
        <v>0</v>
      </c>
      <c r="M427" s="191">
        <f t="shared" si="119"/>
        <v>0</v>
      </c>
      <c r="N427" s="191">
        <f t="shared" si="120"/>
        <v>0</v>
      </c>
      <c r="O427" s="191">
        <f t="shared" si="121"/>
        <v>0</v>
      </c>
      <c r="P427" s="191">
        <f t="shared" si="122"/>
        <v>0</v>
      </c>
      <c r="Q427" s="191">
        <f t="shared" si="123"/>
        <v>0</v>
      </c>
      <c r="R427" s="191">
        <f t="shared" si="124"/>
        <v>0</v>
      </c>
      <c r="S427" s="192"/>
      <c r="T427" s="191"/>
      <c r="U427" s="191"/>
      <c r="V427" s="191"/>
      <c r="W427" s="191"/>
      <c r="X427" s="191"/>
      <c r="Y427" s="191"/>
      <c r="Z427" s="193"/>
      <c r="AA427" s="191" t="str">
        <f t="shared" si="116"/>
        <v/>
      </c>
      <c r="AB427" s="191" t="str">
        <f t="shared" si="125"/>
        <v/>
      </c>
      <c r="AC427" s="191" t="str" cm="1">
        <f t="array" ref="AC427">IF(F427&lt;&gt;"", IF(E427&gt;F427, "| Velden '"&amp;$AC$4&amp;ROW()&amp;"' en '"&amp;$AD$4&amp;ROW()&amp;"': De datum uit dienst mag niet voor de datum in dienst vallen.", ""), IF(E427&gt;Datum_werkingsjaar_einde, "| Veld '"&amp;$AC$4&amp;ROW()&amp;"': De datum in dienst mag niet na 31/12/"&amp;Datum_werkingsjaar&amp;" vallen.  ", ""))</f>
        <v/>
      </c>
      <c r="AD427" s="191" t="str" cm="1">
        <f t="array" ref="AD427">IF(E427&gt;F427, IF(F427&lt;&gt;"", "  ", ""), IF(F427&lt;&gt;"", IF(F427&lt;Datum_werkingsjaar_begin, "| Veld '"&amp;$AD$4&amp;ROW()&amp;"': De datum uit dienst mag niet vóór 1/01/"&amp;Datum_werkingsjaar&amp;" vallen.  ", ""), ""))</f>
        <v/>
      </c>
      <c r="AE427" s="191" t="str">
        <f t="shared" si="126"/>
        <v/>
      </c>
      <c r="AF427" s="191" t="str">
        <f t="shared" si="127"/>
        <v/>
      </c>
      <c r="AG427" s="191" t="str">
        <f t="shared" si="128"/>
        <v/>
      </c>
      <c r="AH427" s="194" t="str">
        <f t="shared" si="129"/>
        <v/>
      </c>
      <c r="AI427" s="191" t="str">
        <f>IF(K427&lt;&gt;1, IF(SUM(K427:$K$504)&lt;&gt;0, "| Laat geen witruimte tussen ingevulde rijen.", ""), "")</f>
        <v/>
      </c>
      <c r="AJ427" s="194" t="str">
        <f t="shared" si="130"/>
        <v/>
      </c>
      <c r="AK427" s="191"/>
      <c r="AL427" s="76" t="str">
        <f t="shared" si="131"/>
        <v/>
      </c>
    </row>
    <row r="428" spans="1:38" s="6" customFormat="1" ht="14.65" customHeight="1" x14ac:dyDescent="0.25">
      <c r="A428" s="149" t="str">
        <f t="shared" si="114"/>
        <v/>
      </c>
      <c r="B428" s="188" t="str">
        <f t="shared" si="115"/>
        <v/>
      </c>
      <c r="C428" s="214"/>
      <c r="D428" s="201"/>
      <c r="E428" s="200"/>
      <c r="F428" s="200"/>
      <c r="G428" s="201"/>
      <c r="H428" s="201"/>
      <c r="I428" s="189"/>
      <c r="J428" s="190" t="s">
        <v>84</v>
      </c>
      <c r="K428" s="191">
        <f t="shared" si="117"/>
        <v>0</v>
      </c>
      <c r="L428" s="192">
        <f t="shared" si="118"/>
        <v>0</v>
      </c>
      <c r="M428" s="191">
        <f t="shared" si="119"/>
        <v>0</v>
      </c>
      <c r="N428" s="191">
        <f t="shared" si="120"/>
        <v>0</v>
      </c>
      <c r="O428" s="191">
        <f t="shared" si="121"/>
        <v>0</v>
      </c>
      <c r="P428" s="191">
        <f t="shared" si="122"/>
        <v>0</v>
      </c>
      <c r="Q428" s="191">
        <f t="shared" si="123"/>
        <v>0</v>
      </c>
      <c r="R428" s="191">
        <f t="shared" si="124"/>
        <v>0</v>
      </c>
      <c r="S428" s="192"/>
      <c r="T428" s="191"/>
      <c r="U428" s="191"/>
      <c r="V428" s="191"/>
      <c r="W428" s="191"/>
      <c r="X428" s="191"/>
      <c r="Y428" s="191"/>
      <c r="Z428" s="193"/>
      <c r="AA428" s="191" t="str">
        <f t="shared" si="116"/>
        <v/>
      </c>
      <c r="AB428" s="191" t="str">
        <f t="shared" si="125"/>
        <v/>
      </c>
      <c r="AC428" s="191" t="str" cm="1">
        <f t="array" ref="AC428">IF(F428&lt;&gt;"", IF(E428&gt;F428, "| Velden '"&amp;$AC$4&amp;ROW()&amp;"' en '"&amp;$AD$4&amp;ROW()&amp;"': De datum uit dienst mag niet voor de datum in dienst vallen.", ""), IF(E428&gt;Datum_werkingsjaar_einde, "| Veld '"&amp;$AC$4&amp;ROW()&amp;"': De datum in dienst mag niet na 31/12/"&amp;Datum_werkingsjaar&amp;" vallen.  ", ""))</f>
        <v/>
      </c>
      <c r="AD428" s="191" t="str" cm="1">
        <f t="array" ref="AD428">IF(E428&gt;F428, IF(F428&lt;&gt;"", "  ", ""), IF(F428&lt;&gt;"", IF(F428&lt;Datum_werkingsjaar_begin, "| Veld '"&amp;$AD$4&amp;ROW()&amp;"': De datum uit dienst mag niet vóór 1/01/"&amp;Datum_werkingsjaar&amp;" vallen.  ", ""), ""))</f>
        <v/>
      </c>
      <c r="AE428" s="191" t="str">
        <f t="shared" si="126"/>
        <v/>
      </c>
      <c r="AF428" s="191" t="str">
        <f t="shared" si="127"/>
        <v/>
      </c>
      <c r="AG428" s="191" t="str">
        <f t="shared" si="128"/>
        <v/>
      </c>
      <c r="AH428" s="194" t="str">
        <f t="shared" si="129"/>
        <v/>
      </c>
      <c r="AI428" s="191" t="str">
        <f>IF(K428&lt;&gt;1, IF(SUM(K428:$K$504)&lt;&gt;0, "| Laat geen witruimte tussen ingevulde rijen.", ""), "")</f>
        <v/>
      </c>
      <c r="AJ428" s="194" t="str">
        <f t="shared" si="130"/>
        <v/>
      </c>
      <c r="AK428" s="191"/>
      <c r="AL428" s="76" t="str">
        <f t="shared" si="131"/>
        <v/>
      </c>
    </row>
    <row r="429" spans="1:38" s="6" customFormat="1" ht="14.65" customHeight="1" x14ac:dyDescent="0.25">
      <c r="A429" s="149" t="str">
        <f t="shared" si="114"/>
        <v/>
      </c>
      <c r="B429" s="188" t="str">
        <f t="shared" si="115"/>
        <v/>
      </c>
      <c r="C429" s="214"/>
      <c r="D429" s="201"/>
      <c r="E429" s="200"/>
      <c r="F429" s="200"/>
      <c r="G429" s="201"/>
      <c r="H429" s="201"/>
      <c r="I429" s="189"/>
      <c r="J429" s="190" t="s">
        <v>84</v>
      </c>
      <c r="K429" s="191">
        <f t="shared" si="117"/>
        <v>0</v>
      </c>
      <c r="L429" s="192">
        <f t="shared" si="118"/>
        <v>0</v>
      </c>
      <c r="M429" s="191">
        <f t="shared" si="119"/>
        <v>0</v>
      </c>
      <c r="N429" s="191">
        <f t="shared" si="120"/>
        <v>0</v>
      </c>
      <c r="O429" s="191">
        <f t="shared" si="121"/>
        <v>0</v>
      </c>
      <c r="P429" s="191">
        <f t="shared" si="122"/>
        <v>0</v>
      </c>
      <c r="Q429" s="191">
        <f t="shared" si="123"/>
        <v>0</v>
      </c>
      <c r="R429" s="191">
        <f t="shared" si="124"/>
        <v>0</v>
      </c>
      <c r="S429" s="192"/>
      <c r="T429" s="191"/>
      <c r="U429" s="191"/>
      <c r="V429" s="191"/>
      <c r="W429" s="191"/>
      <c r="X429" s="191"/>
      <c r="Y429" s="191"/>
      <c r="Z429" s="193"/>
      <c r="AA429" s="191" t="str">
        <f t="shared" si="116"/>
        <v/>
      </c>
      <c r="AB429" s="191" t="str">
        <f t="shared" si="125"/>
        <v/>
      </c>
      <c r="AC429" s="191" t="str" cm="1">
        <f t="array" ref="AC429">IF(F429&lt;&gt;"", IF(E429&gt;F429, "| Velden '"&amp;$AC$4&amp;ROW()&amp;"' en '"&amp;$AD$4&amp;ROW()&amp;"': De datum uit dienst mag niet voor de datum in dienst vallen.", ""), IF(E429&gt;Datum_werkingsjaar_einde, "| Veld '"&amp;$AC$4&amp;ROW()&amp;"': De datum in dienst mag niet na 31/12/"&amp;Datum_werkingsjaar&amp;" vallen.  ", ""))</f>
        <v/>
      </c>
      <c r="AD429" s="191" t="str" cm="1">
        <f t="array" ref="AD429">IF(E429&gt;F429, IF(F429&lt;&gt;"", "  ", ""), IF(F429&lt;&gt;"", IF(F429&lt;Datum_werkingsjaar_begin, "| Veld '"&amp;$AD$4&amp;ROW()&amp;"': De datum uit dienst mag niet vóór 1/01/"&amp;Datum_werkingsjaar&amp;" vallen.  ", ""), ""))</f>
        <v/>
      </c>
      <c r="AE429" s="191" t="str">
        <f t="shared" si="126"/>
        <v/>
      </c>
      <c r="AF429" s="191" t="str">
        <f t="shared" si="127"/>
        <v/>
      </c>
      <c r="AG429" s="191" t="str">
        <f t="shared" si="128"/>
        <v/>
      </c>
      <c r="AH429" s="194" t="str">
        <f t="shared" si="129"/>
        <v/>
      </c>
      <c r="AI429" s="191" t="str">
        <f>IF(K429&lt;&gt;1, IF(SUM(K429:$K$504)&lt;&gt;0, "| Laat geen witruimte tussen ingevulde rijen.", ""), "")</f>
        <v/>
      </c>
      <c r="AJ429" s="194" t="str">
        <f t="shared" si="130"/>
        <v/>
      </c>
      <c r="AK429" s="191"/>
      <c r="AL429" s="76" t="str">
        <f t="shared" si="131"/>
        <v/>
      </c>
    </row>
    <row r="430" spans="1:38" s="6" customFormat="1" ht="14.65" customHeight="1" x14ac:dyDescent="0.25">
      <c r="A430" s="149" t="str">
        <f t="shared" si="114"/>
        <v/>
      </c>
      <c r="B430" s="188" t="str">
        <f t="shared" si="115"/>
        <v/>
      </c>
      <c r="C430" s="214"/>
      <c r="D430" s="201"/>
      <c r="E430" s="200"/>
      <c r="F430" s="200"/>
      <c r="G430" s="201"/>
      <c r="H430" s="201"/>
      <c r="I430" s="189"/>
      <c r="J430" s="190" t="s">
        <v>84</v>
      </c>
      <c r="K430" s="191">
        <f t="shared" si="117"/>
        <v>0</v>
      </c>
      <c r="L430" s="192">
        <f t="shared" si="118"/>
        <v>0</v>
      </c>
      <c r="M430" s="191">
        <f t="shared" si="119"/>
        <v>0</v>
      </c>
      <c r="N430" s="191">
        <f t="shared" si="120"/>
        <v>0</v>
      </c>
      <c r="O430" s="191">
        <f t="shared" si="121"/>
        <v>0</v>
      </c>
      <c r="P430" s="191">
        <f t="shared" si="122"/>
        <v>0</v>
      </c>
      <c r="Q430" s="191">
        <f t="shared" si="123"/>
        <v>0</v>
      </c>
      <c r="R430" s="191">
        <f t="shared" si="124"/>
        <v>0</v>
      </c>
      <c r="S430" s="192"/>
      <c r="T430" s="191"/>
      <c r="U430" s="191"/>
      <c r="V430" s="191"/>
      <c r="W430" s="191"/>
      <c r="X430" s="191"/>
      <c r="Y430" s="191"/>
      <c r="Z430" s="193"/>
      <c r="AA430" s="191" t="str">
        <f t="shared" si="116"/>
        <v/>
      </c>
      <c r="AB430" s="191" t="str">
        <f t="shared" si="125"/>
        <v/>
      </c>
      <c r="AC430" s="191" t="str" cm="1">
        <f t="array" ref="AC430">IF(F430&lt;&gt;"", IF(E430&gt;F430, "| Velden '"&amp;$AC$4&amp;ROW()&amp;"' en '"&amp;$AD$4&amp;ROW()&amp;"': De datum uit dienst mag niet voor de datum in dienst vallen.", ""), IF(E430&gt;Datum_werkingsjaar_einde, "| Veld '"&amp;$AC$4&amp;ROW()&amp;"': De datum in dienst mag niet na 31/12/"&amp;Datum_werkingsjaar&amp;" vallen.  ", ""))</f>
        <v/>
      </c>
      <c r="AD430" s="191" t="str" cm="1">
        <f t="array" ref="AD430">IF(E430&gt;F430, IF(F430&lt;&gt;"", "  ", ""), IF(F430&lt;&gt;"", IF(F430&lt;Datum_werkingsjaar_begin, "| Veld '"&amp;$AD$4&amp;ROW()&amp;"': De datum uit dienst mag niet vóór 1/01/"&amp;Datum_werkingsjaar&amp;" vallen.  ", ""), ""))</f>
        <v/>
      </c>
      <c r="AE430" s="191" t="str">
        <f t="shared" si="126"/>
        <v/>
      </c>
      <c r="AF430" s="191" t="str">
        <f t="shared" si="127"/>
        <v/>
      </c>
      <c r="AG430" s="191" t="str">
        <f t="shared" si="128"/>
        <v/>
      </c>
      <c r="AH430" s="194" t="str">
        <f t="shared" si="129"/>
        <v/>
      </c>
      <c r="AI430" s="191" t="str">
        <f>IF(K430&lt;&gt;1, IF(SUM(K430:$K$504)&lt;&gt;0, "| Laat geen witruimte tussen ingevulde rijen.", ""), "")</f>
        <v/>
      </c>
      <c r="AJ430" s="194" t="str">
        <f t="shared" si="130"/>
        <v/>
      </c>
      <c r="AK430" s="191"/>
      <c r="AL430" s="76" t="str">
        <f t="shared" si="131"/>
        <v/>
      </c>
    </row>
    <row r="431" spans="1:38" s="6" customFormat="1" ht="14.65" customHeight="1" x14ac:dyDescent="0.25">
      <c r="A431" s="149" t="str">
        <f t="shared" si="114"/>
        <v/>
      </c>
      <c r="B431" s="188" t="str">
        <f t="shared" si="115"/>
        <v/>
      </c>
      <c r="C431" s="214"/>
      <c r="D431" s="201"/>
      <c r="E431" s="200"/>
      <c r="F431" s="200"/>
      <c r="G431" s="201"/>
      <c r="H431" s="201"/>
      <c r="I431" s="189"/>
      <c r="J431" s="190" t="s">
        <v>84</v>
      </c>
      <c r="K431" s="191">
        <f t="shared" si="117"/>
        <v>0</v>
      </c>
      <c r="L431" s="192">
        <f t="shared" si="118"/>
        <v>0</v>
      </c>
      <c r="M431" s="191">
        <f t="shared" si="119"/>
        <v>0</v>
      </c>
      <c r="N431" s="191">
        <f t="shared" si="120"/>
        <v>0</v>
      </c>
      <c r="O431" s="191">
        <f t="shared" si="121"/>
        <v>0</v>
      </c>
      <c r="P431" s="191">
        <f t="shared" si="122"/>
        <v>0</v>
      </c>
      <c r="Q431" s="191">
        <f t="shared" si="123"/>
        <v>0</v>
      </c>
      <c r="R431" s="191">
        <f t="shared" si="124"/>
        <v>0</v>
      </c>
      <c r="S431" s="192"/>
      <c r="T431" s="191"/>
      <c r="U431" s="191"/>
      <c r="V431" s="191"/>
      <c r="W431" s="191"/>
      <c r="X431" s="191"/>
      <c r="Y431" s="191"/>
      <c r="Z431" s="193"/>
      <c r="AA431" s="191" t="str">
        <f t="shared" si="116"/>
        <v/>
      </c>
      <c r="AB431" s="191" t="str">
        <f t="shared" si="125"/>
        <v/>
      </c>
      <c r="AC431" s="191" t="str" cm="1">
        <f t="array" ref="AC431">IF(F431&lt;&gt;"", IF(E431&gt;F431, "| Velden '"&amp;$AC$4&amp;ROW()&amp;"' en '"&amp;$AD$4&amp;ROW()&amp;"': De datum uit dienst mag niet voor de datum in dienst vallen.", ""), IF(E431&gt;Datum_werkingsjaar_einde, "| Veld '"&amp;$AC$4&amp;ROW()&amp;"': De datum in dienst mag niet na 31/12/"&amp;Datum_werkingsjaar&amp;" vallen.  ", ""))</f>
        <v/>
      </c>
      <c r="AD431" s="191" t="str" cm="1">
        <f t="array" ref="AD431">IF(E431&gt;F431, IF(F431&lt;&gt;"", "  ", ""), IF(F431&lt;&gt;"", IF(F431&lt;Datum_werkingsjaar_begin, "| Veld '"&amp;$AD$4&amp;ROW()&amp;"': De datum uit dienst mag niet vóór 1/01/"&amp;Datum_werkingsjaar&amp;" vallen.  ", ""), ""))</f>
        <v/>
      </c>
      <c r="AE431" s="191" t="str">
        <f t="shared" si="126"/>
        <v/>
      </c>
      <c r="AF431" s="191" t="str">
        <f t="shared" si="127"/>
        <v/>
      </c>
      <c r="AG431" s="191" t="str">
        <f t="shared" si="128"/>
        <v/>
      </c>
      <c r="AH431" s="194" t="str">
        <f t="shared" si="129"/>
        <v/>
      </c>
      <c r="AI431" s="191" t="str">
        <f>IF(K431&lt;&gt;1, IF(SUM(K431:$K$504)&lt;&gt;0, "| Laat geen witruimte tussen ingevulde rijen.", ""), "")</f>
        <v/>
      </c>
      <c r="AJ431" s="194" t="str">
        <f t="shared" si="130"/>
        <v/>
      </c>
      <c r="AK431" s="191"/>
      <c r="AL431" s="76" t="str">
        <f t="shared" si="131"/>
        <v/>
      </c>
    </row>
    <row r="432" spans="1:38" s="6" customFormat="1" ht="14.65" customHeight="1" x14ac:dyDescent="0.25">
      <c r="A432" s="149" t="str">
        <f t="shared" si="114"/>
        <v/>
      </c>
      <c r="B432" s="188" t="str">
        <f t="shared" si="115"/>
        <v/>
      </c>
      <c r="C432" s="214"/>
      <c r="D432" s="201"/>
      <c r="E432" s="200"/>
      <c r="F432" s="200"/>
      <c r="G432" s="201"/>
      <c r="H432" s="201"/>
      <c r="I432" s="189"/>
      <c r="J432" s="190" t="s">
        <v>84</v>
      </c>
      <c r="K432" s="191">
        <f t="shared" si="117"/>
        <v>0</v>
      </c>
      <c r="L432" s="192">
        <f t="shared" si="118"/>
        <v>0</v>
      </c>
      <c r="M432" s="191">
        <f t="shared" si="119"/>
        <v>0</v>
      </c>
      <c r="N432" s="191">
        <f t="shared" si="120"/>
        <v>0</v>
      </c>
      <c r="O432" s="191">
        <f t="shared" si="121"/>
        <v>0</v>
      </c>
      <c r="P432" s="191">
        <f t="shared" si="122"/>
        <v>0</v>
      </c>
      <c r="Q432" s="191">
        <f t="shared" si="123"/>
        <v>0</v>
      </c>
      <c r="R432" s="191">
        <f t="shared" si="124"/>
        <v>0</v>
      </c>
      <c r="S432" s="192"/>
      <c r="T432" s="191"/>
      <c r="U432" s="191"/>
      <c r="V432" s="191"/>
      <c r="W432" s="191"/>
      <c r="X432" s="191"/>
      <c r="Y432" s="191"/>
      <c r="Z432" s="193"/>
      <c r="AA432" s="191" t="str">
        <f t="shared" si="116"/>
        <v/>
      </c>
      <c r="AB432" s="191" t="str">
        <f t="shared" si="125"/>
        <v/>
      </c>
      <c r="AC432" s="191" t="str" cm="1">
        <f t="array" ref="AC432">IF(F432&lt;&gt;"", IF(E432&gt;F432, "| Velden '"&amp;$AC$4&amp;ROW()&amp;"' en '"&amp;$AD$4&amp;ROW()&amp;"': De datum uit dienst mag niet voor de datum in dienst vallen.", ""), IF(E432&gt;Datum_werkingsjaar_einde, "| Veld '"&amp;$AC$4&amp;ROW()&amp;"': De datum in dienst mag niet na 31/12/"&amp;Datum_werkingsjaar&amp;" vallen.  ", ""))</f>
        <v/>
      </c>
      <c r="AD432" s="191" t="str" cm="1">
        <f t="array" ref="AD432">IF(E432&gt;F432, IF(F432&lt;&gt;"", "  ", ""), IF(F432&lt;&gt;"", IF(F432&lt;Datum_werkingsjaar_begin, "| Veld '"&amp;$AD$4&amp;ROW()&amp;"': De datum uit dienst mag niet vóór 1/01/"&amp;Datum_werkingsjaar&amp;" vallen.  ", ""), ""))</f>
        <v/>
      </c>
      <c r="AE432" s="191" t="str">
        <f t="shared" si="126"/>
        <v/>
      </c>
      <c r="AF432" s="191" t="str">
        <f t="shared" si="127"/>
        <v/>
      </c>
      <c r="AG432" s="191" t="str">
        <f t="shared" si="128"/>
        <v/>
      </c>
      <c r="AH432" s="194" t="str">
        <f t="shared" si="129"/>
        <v/>
      </c>
      <c r="AI432" s="191" t="str">
        <f>IF(K432&lt;&gt;1, IF(SUM(K432:$K$504)&lt;&gt;0, "| Laat geen witruimte tussen ingevulde rijen.", ""), "")</f>
        <v/>
      </c>
      <c r="AJ432" s="194" t="str">
        <f t="shared" si="130"/>
        <v/>
      </c>
      <c r="AK432" s="191"/>
      <c r="AL432" s="76" t="str">
        <f t="shared" si="131"/>
        <v/>
      </c>
    </row>
    <row r="433" spans="1:38" s="6" customFormat="1" ht="14.65" customHeight="1" x14ac:dyDescent="0.25">
      <c r="A433" s="149" t="str">
        <f t="shared" si="114"/>
        <v/>
      </c>
      <c r="B433" s="188" t="str">
        <f t="shared" si="115"/>
        <v/>
      </c>
      <c r="C433" s="214"/>
      <c r="D433" s="201"/>
      <c r="E433" s="200"/>
      <c r="F433" s="200"/>
      <c r="G433" s="201"/>
      <c r="H433" s="201"/>
      <c r="I433" s="189"/>
      <c r="J433" s="190" t="s">
        <v>84</v>
      </c>
      <c r="K433" s="191">
        <f t="shared" si="117"/>
        <v>0</v>
      </c>
      <c r="L433" s="192">
        <f t="shared" si="118"/>
        <v>0</v>
      </c>
      <c r="M433" s="191">
        <f t="shared" si="119"/>
        <v>0</v>
      </c>
      <c r="N433" s="191">
        <f t="shared" si="120"/>
        <v>0</v>
      </c>
      <c r="O433" s="191">
        <f t="shared" si="121"/>
        <v>0</v>
      </c>
      <c r="P433" s="191">
        <f t="shared" si="122"/>
        <v>0</v>
      </c>
      <c r="Q433" s="191">
        <f t="shared" si="123"/>
        <v>0</v>
      </c>
      <c r="R433" s="191">
        <f t="shared" si="124"/>
        <v>0</v>
      </c>
      <c r="S433" s="192"/>
      <c r="T433" s="191"/>
      <c r="U433" s="191"/>
      <c r="V433" s="191"/>
      <c r="W433" s="191"/>
      <c r="X433" s="191"/>
      <c r="Y433" s="191"/>
      <c r="Z433" s="193"/>
      <c r="AA433" s="191" t="str">
        <f t="shared" si="116"/>
        <v/>
      </c>
      <c r="AB433" s="191" t="str">
        <f t="shared" si="125"/>
        <v/>
      </c>
      <c r="AC433" s="191" t="str" cm="1">
        <f t="array" ref="AC433">IF(F433&lt;&gt;"", IF(E433&gt;F433, "| Velden '"&amp;$AC$4&amp;ROW()&amp;"' en '"&amp;$AD$4&amp;ROW()&amp;"': De datum uit dienst mag niet voor de datum in dienst vallen.", ""), IF(E433&gt;Datum_werkingsjaar_einde, "| Veld '"&amp;$AC$4&amp;ROW()&amp;"': De datum in dienst mag niet na 31/12/"&amp;Datum_werkingsjaar&amp;" vallen.  ", ""))</f>
        <v/>
      </c>
      <c r="AD433" s="191" t="str" cm="1">
        <f t="array" ref="AD433">IF(E433&gt;F433, IF(F433&lt;&gt;"", "  ", ""), IF(F433&lt;&gt;"", IF(F433&lt;Datum_werkingsjaar_begin, "| Veld '"&amp;$AD$4&amp;ROW()&amp;"': De datum uit dienst mag niet vóór 1/01/"&amp;Datum_werkingsjaar&amp;" vallen.  ", ""), ""))</f>
        <v/>
      </c>
      <c r="AE433" s="191" t="str">
        <f t="shared" si="126"/>
        <v/>
      </c>
      <c r="AF433" s="191" t="str">
        <f t="shared" si="127"/>
        <v/>
      </c>
      <c r="AG433" s="191" t="str">
        <f t="shared" si="128"/>
        <v/>
      </c>
      <c r="AH433" s="194" t="str">
        <f t="shared" si="129"/>
        <v/>
      </c>
      <c r="AI433" s="191" t="str">
        <f>IF(K433&lt;&gt;1, IF(SUM(K433:$K$504)&lt;&gt;0, "| Laat geen witruimte tussen ingevulde rijen.", ""), "")</f>
        <v/>
      </c>
      <c r="AJ433" s="194" t="str">
        <f t="shared" si="130"/>
        <v/>
      </c>
      <c r="AK433" s="191"/>
      <c r="AL433" s="76" t="str">
        <f t="shared" si="131"/>
        <v/>
      </c>
    </row>
    <row r="434" spans="1:38" s="6" customFormat="1" ht="14.65" customHeight="1" x14ac:dyDescent="0.25">
      <c r="A434" s="149" t="str">
        <f t="shared" si="114"/>
        <v/>
      </c>
      <c r="B434" s="188" t="str">
        <f t="shared" si="115"/>
        <v/>
      </c>
      <c r="C434" s="214"/>
      <c r="D434" s="201"/>
      <c r="E434" s="200"/>
      <c r="F434" s="200"/>
      <c r="G434" s="201"/>
      <c r="H434" s="201"/>
      <c r="I434" s="189"/>
      <c r="J434" s="190" t="s">
        <v>84</v>
      </c>
      <c r="K434" s="191">
        <f t="shared" si="117"/>
        <v>0</v>
      </c>
      <c r="L434" s="192">
        <f t="shared" si="118"/>
        <v>0</v>
      </c>
      <c r="M434" s="191">
        <f t="shared" si="119"/>
        <v>0</v>
      </c>
      <c r="N434" s="191">
        <f t="shared" si="120"/>
        <v>0</v>
      </c>
      <c r="O434" s="191">
        <f t="shared" si="121"/>
        <v>0</v>
      </c>
      <c r="P434" s="191">
        <f t="shared" si="122"/>
        <v>0</v>
      </c>
      <c r="Q434" s="191">
        <f t="shared" si="123"/>
        <v>0</v>
      </c>
      <c r="R434" s="191">
        <f t="shared" si="124"/>
        <v>0</v>
      </c>
      <c r="S434" s="192"/>
      <c r="T434" s="191"/>
      <c r="U434" s="191"/>
      <c r="V434" s="191"/>
      <c r="W434" s="191"/>
      <c r="X434" s="191"/>
      <c r="Y434" s="191"/>
      <c r="Z434" s="193"/>
      <c r="AA434" s="191" t="str">
        <f t="shared" si="116"/>
        <v/>
      </c>
      <c r="AB434" s="191" t="str">
        <f t="shared" si="125"/>
        <v/>
      </c>
      <c r="AC434" s="191" t="str" cm="1">
        <f t="array" ref="AC434">IF(F434&lt;&gt;"", IF(E434&gt;F434, "| Velden '"&amp;$AC$4&amp;ROW()&amp;"' en '"&amp;$AD$4&amp;ROW()&amp;"': De datum uit dienst mag niet voor de datum in dienst vallen.", ""), IF(E434&gt;Datum_werkingsjaar_einde, "| Veld '"&amp;$AC$4&amp;ROW()&amp;"': De datum in dienst mag niet na 31/12/"&amp;Datum_werkingsjaar&amp;" vallen.  ", ""))</f>
        <v/>
      </c>
      <c r="AD434" s="191" t="str" cm="1">
        <f t="array" ref="AD434">IF(E434&gt;F434, IF(F434&lt;&gt;"", "  ", ""), IF(F434&lt;&gt;"", IF(F434&lt;Datum_werkingsjaar_begin, "| Veld '"&amp;$AD$4&amp;ROW()&amp;"': De datum uit dienst mag niet vóór 1/01/"&amp;Datum_werkingsjaar&amp;" vallen.  ", ""), ""))</f>
        <v/>
      </c>
      <c r="AE434" s="191" t="str">
        <f t="shared" si="126"/>
        <v/>
      </c>
      <c r="AF434" s="191" t="str">
        <f t="shared" si="127"/>
        <v/>
      </c>
      <c r="AG434" s="191" t="str">
        <f t="shared" si="128"/>
        <v/>
      </c>
      <c r="AH434" s="194" t="str">
        <f t="shared" si="129"/>
        <v/>
      </c>
      <c r="AI434" s="191" t="str">
        <f>IF(K434&lt;&gt;1, IF(SUM(K434:$K$504)&lt;&gt;0, "| Laat geen witruimte tussen ingevulde rijen.", ""), "")</f>
        <v/>
      </c>
      <c r="AJ434" s="194" t="str">
        <f t="shared" si="130"/>
        <v/>
      </c>
      <c r="AK434" s="191"/>
      <c r="AL434" s="76" t="str">
        <f t="shared" si="131"/>
        <v/>
      </c>
    </row>
    <row r="435" spans="1:38" s="6" customFormat="1" ht="14.65" customHeight="1" x14ac:dyDescent="0.25">
      <c r="A435" s="149" t="str">
        <f t="shared" si="114"/>
        <v/>
      </c>
      <c r="B435" s="188" t="str">
        <f t="shared" si="115"/>
        <v/>
      </c>
      <c r="C435" s="214"/>
      <c r="D435" s="201"/>
      <c r="E435" s="200"/>
      <c r="F435" s="200"/>
      <c r="G435" s="201"/>
      <c r="H435" s="201"/>
      <c r="I435" s="189"/>
      <c r="J435" s="190" t="s">
        <v>84</v>
      </c>
      <c r="K435" s="191">
        <f t="shared" si="117"/>
        <v>0</v>
      </c>
      <c r="L435" s="192">
        <f t="shared" si="118"/>
        <v>0</v>
      </c>
      <c r="M435" s="191">
        <f t="shared" si="119"/>
        <v>0</v>
      </c>
      <c r="N435" s="191">
        <f t="shared" si="120"/>
        <v>0</v>
      </c>
      <c r="O435" s="191">
        <f t="shared" si="121"/>
        <v>0</v>
      </c>
      <c r="P435" s="191">
        <f t="shared" si="122"/>
        <v>0</v>
      </c>
      <c r="Q435" s="191">
        <f t="shared" si="123"/>
        <v>0</v>
      </c>
      <c r="R435" s="191">
        <f t="shared" si="124"/>
        <v>0</v>
      </c>
      <c r="S435" s="192"/>
      <c r="T435" s="191"/>
      <c r="U435" s="191"/>
      <c r="V435" s="191"/>
      <c r="W435" s="191"/>
      <c r="X435" s="191"/>
      <c r="Y435" s="191"/>
      <c r="Z435" s="193"/>
      <c r="AA435" s="191" t="str">
        <f t="shared" si="116"/>
        <v/>
      </c>
      <c r="AB435" s="191" t="str">
        <f t="shared" si="125"/>
        <v/>
      </c>
      <c r="AC435" s="191" t="str" cm="1">
        <f t="array" ref="AC435">IF(F435&lt;&gt;"", IF(E435&gt;F435, "| Velden '"&amp;$AC$4&amp;ROW()&amp;"' en '"&amp;$AD$4&amp;ROW()&amp;"': De datum uit dienst mag niet voor de datum in dienst vallen.", ""), IF(E435&gt;Datum_werkingsjaar_einde, "| Veld '"&amp;$AC$4&amp;ROW()&amp;"': De datum in dienst mag niet na 31/12/"&amp;Datum_werkingsjaar&amp;" vallen.  ", ""))</f>
        <v/>
      </c>
      <c r="AD435" s="191" t="str" cm="1">
        <f t="array" ref="AD435">IF(E435&gt;F435, IF(F435&lt;&gt;"", "  ", ""), IF(F435&lt;&gt;"", IF(F435&lt;Datum_werkingsjaar_begin, "| Veld '"&amp;$AD$4&amp;ROW()&amp;"': De datum uit dienst mag niet vóór 1/01/"&amp;Datum_werkingsjaar&amp;" vallen.  ", ""), ""))</f>
        <v/>
      </c>
      <c r="AE435" s="191" t="str">
        <f t="shared" si="126"/>
        <v/>
      </c>
      <c r="AF435" s="191" t="str">
        <f t="shared" si="127"/>
        <v/>
      </c>
      <c r="AG435" s="191" t="str">
        <f t="shared" si="128"/>
        <v/>
      </c>
      <c r="AH435" s="194" t="str">
        <f t="shared" si="129"/>
        <v/>
      </c>
      <c r="AI435" s="191" t="str">
        <f>IF(K435&lt;&gt;1, IF(SUM(K435:$K$504)&lt;&gt;0, "| Laat geen witruimte tussen ingevulde rijen.", ""), "")</f>
        <v/>
      </c>
      <c r="AJ435" s="194" t="str">
        <f t="shared" si="130"/>
        <v/>
      </c>
      <c r="AK435" s="191"/>
      <c r="AL435" s="76" t="str">
        <f t="shared" si="131"/>
        <v/>
      </c>
    </row>
    <row r="436" spans="1:38" s="6" customFormat="1" ht="14.65" customHeight="1" x14ac:dyDescent="0.25">
      <c r="A436" s="149" t="str">
        <f t="shared" si="114"/>
        <v/>
      </c>
      <c r="B436" s="188" t="str">
        <f t="shared" si="115"/>
        <v/>
      </c>
      <c r="C436" s="214"/>
      <c r="D436" s="201"/>
      <c r="E436" s="200"/>
      <c r="F436" s="200"/>
      <c r="G436" s="201"/>
      <c r="H436" s="201"/>
      <c r="I436" s="189"/>
      <c r="J436" s="190" t="s">
        <v>84</v>
      </c>
      <c r="K436" s="191">
        <f t="shared" si="117"/>
        <v>0</v>
      </c>
      <c r="L436" s="192">
        <f t="shared" si="118"/>
        <v>0</v>
      </c>
      <c r="M436" s="191">
        <f t="shared" si="119"/>
        <v>0</v>
      </c>
      <c r="N436" s="191">
        <f t="shared" si="120"/>
        <v>0</v>
      </c>
      <c r="O436" s="191">
        <f t="shared" si="121"/>
        <v>0</v>
      </c>
      <c r="P436" s="191">
        <f t="shared" si="122"/>
        <v>0</v>
      </c>
      <c r="Q436" s="191">
        <f t="shared" si="123"/>
        <v>0</v>
      </c>
      <c r="R436" s="191">
        <f t="shared" si="124"/>
        <v>0</v>
      </c>
      <c r="S436" s="192"/>
      <c r="T436" s="191"/>
      <c r="U436" s="191"/>
      <c r="V436" s="191"/>
      <c r="W436" s="191"/>
      <c r="X436" s="191"/>
      <c r="Y436" s="191"/>
      <c r="Z436" s="193"/>
      <c r="AA436" s="191" t="str">
        <f t="shared" si="116"/>
        <v/>
      </c>
      <c r="AB436" s="191" t="str">
        <f t="shared" si="125"/>
        <v/>
      </c>
      <c r="AC436" s="191" t="str" cm="1">
        <f t="array" ref="AC436">IF(F436&lt;&gt;"", IF(E436&gt;F436, "| Velden '"&amp;$AC$4&amp;ROW()&amp;"' en '"&amp;$AD$4&amp;ROW()&amp;"': De datum uit dienst mag niet voor de datum in dienst vallen.", ""), IF(E436&gt;Datum_werkingsjaar_einde, "| Veld '"&amp;$AC$4&amp;ROW()&amp;"': De datum in dienst mag niet na 31/12/"&amp;Datum_werkingsjaar&amp;" vallen.  ", ""))</f>
        <v/>
      </c>
      <c r="AD436" s="191" t="str" cm="1">
        <f t="array" ref="AD436">IF(E436&gt;F436, IF(F436&lt;&gt;"", "  ", ""), IF(F436&lt;&gt;"", IF(F436&lt;Datum_werkingsjaar_begin, "| Veld '"&amp;$AD$4&amp;ROW()&amp;"': De datum uit dienst mag niet vóór 1/01/"&amp;Datum_werkingsjaar&amp;" vallen.  ", ""), ""))</f>
        <v/>
      </c>
      <c r="AE436" s="191" t="str">
        <f t="shared" si="126"/>
        <v/>
      </c>
      <c r="AF436" s="191" t="str">
        <f t="shared" si="127"/>
        <v/>
      </c>
      <c r="AG436" s="191" t="str">
        <f t="shared" si="128"/>
        <v/>
      </c>
      <c r="AH436" s="194" t="str">
        <f t="shared" si="129"/>
        <v/>
      </c>
      <c r="AI436" s="191" t="str">
        <f>IF(K436&lt;&gt;1, IF(SUM(K436:$K$504)&lt;&gt;0, "| Laat geen witruimte tussen ingevulde rijen.", ""), "")</f>
        <v/>
      </c>
      <c r="AJ436" s="194" t="str">
        <f t="shared" si="130"/>
        <v/>
      </c>
      <c r="AK436" s="191"/>
      <c r="AL436" s="76" t="str">
        <f t="shared" si="131"/>
        <v/>
      </c>
    </row>
    <row r="437" spans="1:38" s="6" customFormat="1" ht="14.65" customHeight="1" x14ac:dyDescent="0.25">
      <c r="A437" s="149" t="str">
        <f t="shared" si="114"/>
        <v/>
      </c>
      <c r="B437" s="188" t="str">
        <f t="shared" si="115"/>
        <v/>
      </c>
      <c r="C437" s="214"/>
      <c r="D437" s="201"/>
      <c r="E437" s="200"/>
      <c r="F437" s="200"/>
      <c r="G437" s="201"/>
      <c r="H437" s="201"/>
      <c r="I437" s="189"/>
      <c r="J437" s="190" t="s">
        <v>84</v>
      </c>
      <c r="K437" s="191">
        <f t="shared" si="117"/>
        <v>0</v>
      </c>
      <c r="L437" s="192">
        <f t="shared" si="118"/>
        <v>0</v>
      </c>
      <c r="M437" s="191">
        <f t="shared" si="119"/>
        <v>0</v>
      </c>
      <c r="N437" s="191">
        <f t="shared" si="120"/>
        <v>0</v>
      </c>
      <c r="O437" s="191">
        <f t="shared" si="121"/>
        <v>0</v>
      </c>
      <c r="P437" s="191">
        <f t="shared" si="122"/>
        <v>0</v>
      </c>
      <c r="Q437" s="191">
        <f t="shared" si="123"/>
        <v>0</v>
      </c>
      <c r="R437" s="191">
        <f t="shared" si="124"/>
        <v>0</v>
      </c>
      <c r="S437" s="192"/>
      <c r="T437" s="191"/>
      <c r="U437" s="191"/>
      <c r="V437" s="191"/>
      <c r="W437" s="191"/>
      <c r="X437" s="191"/>
      <c r="Y437" s="191"/>
      <c r="Z437" s="193"/>
      <c r="AA437" s="191" t="str">
        <f t="shared" si="116"/>
        <v/>
      </c>
      <c r="AB437" s="191" t="str">
        <f t="shared" si="125"/>
        <v/>
      </c>
      <c r="AC437" s="191" t="str" cm="1">
        <f t="array" ref="AC437">IF(F437&lt;&gt;"", IF(E437&gt;F437, "| Velden '"&amp;$AC$4&amp;ROW()&amp;"' en '"&amp;$AD$4&amp;ROW()&amp;"': De datum uit dienst mag niet voor de datum in dienst vallen.", ""), IF(E437&gt;Datum_werkingsjaar_einde, "| Veld '"&amp;$AC$4&amp;ROW()&amp;"': De datum in dienst mag niet na 31/12/"&amp;Datum_werkingsjaar&amp;" vallen.  ", ""))</f>
        <v/>
      </c>
      <c r="AD437" s="191" t="str" cm="1">
        <f t="array" ref="AD437">IF(E437&gt;F437, IF(F437&lt;&gt;"", "  ", ""), IF(F437&lt;&gt;"", IF(F437&lt;Datum_werkingsjaar_begin, "| Veld '"&amp;$AD$4&amp;ROW()&amp;"': De datum uit dienst mag niet vóór 1/01/"&amp;Datum_werkingsjaar&amp;" vallen.  ", ""), ""))</f>
        <v/>
      </c>
      <c r="AE437" s="191" t="str">
        <f t="shared" si="126"/>
        <v/>
      </c>
      <c r="AF437" s="191" t="str">
        <f t="shared" si="127"/>
        <v/>
      </c>
      <c r="AG437" s="191" t="str">
        <f t="shared" si="128"/>
        <v/>
      </c>
      <c r="AH437" s="194" t="str">
        <f t="shared" si="129"/>
        <v/>
      </c>
      <c r="AI437" s="191" t="str">
        <f>IF(K437&lt;&gt;1, IF(SUM(K437:$K$504)&lt;&gt;0, "| Laat geen witruimte tussen ingevulde rijen.", ""), "")</f>
        <v/>
      </c>
      <c r="AJ437" s="194" t="str">
        <f t="shared" si="130"/>
        <v/>
      </c>
      <c r="AK437" s="191"/>
      <c r="AL437" s="76" t="str">
        <f t="shared" si="131"/>
        <v/>
      </c>
    </row>
    <row r="438" spans="1:38" s="6" customFormat="1" ht="14.65" customHeight="1" x14ac:dyDescent="0.25">
      <c r="A438" s="149" t="str">
        <f t="shared" si="114"/>
        <v/>
      </c>
      <c r="B438" s="188" t="str">
        <f t="shared" si="115"/>
        <v/>
      </c>
      <c r="C438" s="214"/>
      <c r="D438" s="201"/>
      <c r="E438" s="200"/>
      <c r="F438" s="200"/>
      <c r="G438" s="201"/>
      <c r="H438" s="201"/>
      <c r="I438" s="189"/>
      <c r="J438" s="190" t="s">
        <v>84</v>
      </c>
      <c r="K438" s="191">
        <f t="shared" si="117"/>
        <v>0</v>
      </c>
      <c r="L438" s="192">
        <f t="shared" si="118"/>
        <v>0</v>
      </c>
      <c r="M438" s="191">
        <f t="shared" si="119"/>
        <v>0</v>
      </c>
      <c r="N438" s="191">
        <f t="shared" si="120"/>
        <v>0</v>
      </c>
      <c r="O438" s="191">
        <f t="shared" si="121"/>
        <v>0</v>
      </c>
      <c r="P438" s="191">
        <f t="shared" si="122"/>
        <v>0</v>
      </c>
      <c r="Q438" s="191">
        <f t="shared" si="123"/>
        <v>0</v>
      </c>
      <c r="R438" s="191">
        <f t="shared" si="124"/>
        <v>0</v>
      </c>
      <c r="S438" s="192"/>
      <c r="T438" s="191"/>
      <c r="U438" s="191"/>
      <c r="V438" s="191"/>
      <c r="W438" s="191"/>
      <c r="X438" s="191"/>
      <c r="Y438" s="191"/>
      <c r="Z438" s="193"/>
      <c r="AA438" s="191" t="str">
        <f t="shared" si="116"/>
        <v/>
      </c>
      <c r="AB438" s="191" t="str">
        <f t="shared" si="125"/>
        <v/>
      </c>
      <c r="AC438" s="191" t="str" cm="1">
        <f t="array" ref="AC438">IF(F438&lt;&gt;"", IF(E438&gt;F438, "| Velden '"&amp;$AC$4&amp;ROW()&amp;"' en '"&amp;$AD$4&amp;ROW()&amp;"': De datum uit dienst mag niet voor de datum in dienst vallen.", ""), IF(E438&gt;Datum_werkingsjaar_einde, "| Veld '"&amp;$AC$4&amp;ROW()&amp;"': De datum in dienst mag niet na 31/12/"&amp;Datum_werkingsjaar&amp;" vallen.  ", ""))</f>
        <v/>
      </c>
      <c r="AD438" s="191" t="str" cm="1">
        <f t="array" ref="AD438">IF(E438&gt;F438, IF(F438&lt;&gt;"", "  ", ""), IF(F438&lt;&gt;"", IF(F438&lt;Datum_werkingsjaar_begin, "| Veld '"&amp;$AD$4&amp;ROW()&amp;"': De datum uit dienst mag niet vóór 1/01/"&amp;Datum_werkingsjaar&amp;" vallen.  ", ""), ""))</f>
        <v/>
      </c>
      <c r="AE438" s="191" t="str">
        <f t="shared" si="126"/>
        <v/>
      </c>
      <c r="AF438" s="191" t="str">
        <f t="shared" si="127"/>
        <v/>
      </c>
      <c r="AG438" s="191" t="str">
        <f t="shared" si="128"/>
        <v/>
      </c>
      <c r="AH438" s="194" t="str">
        <f t="shared" si="129"/>
        <v/>
      </c>
      <c r="AI438" s="191" t="str">
        <f>IF(K438&lt;&gt;1, IF(SUM(K438:$K$504)&lt;&gt;0, "| Laat geen witruimte tussen ingevulde rijen.", ""), "")</f>
        <v/>
      </c>
      <c r="AJ438" s="194" t="str">
        <f t="shared" si="130"/>
        <v/>
      </c>
      <c r="AK438" s="191"/>
      <c r="AL438" s="76" t="str">
        <f t="shared" si="131"/>
        <v/>
      </c>
    </row>
    <row r="439" spans="1:38" s="6" customFormat="1" ht="14.65" customHeight="1" x14ac:dyDescent="0.25">
      <c r="A439" s="149" t="str">
        <f t="shared" si="114"/>
        <v/>
      </c>
      <c r="B439" s="188" t="str">
        <f t="shared" si="115"/>
        <v/>
      </c>
      <c r="C439" s="214"/>
      <c r="D439" s="201"/>
      <c r="E439" s="200"/>
      <c r="F439" s="200"/>
      <c r="G439" s="201"/>
      <c r="H439" s="201"/>
      <c r="I439" s="189"/>
      <c r="J439" s="190" t="s">
        <v>84</v>
      </c>
      <c r="K439" s="191">
        <f t="shared" si="117"/>
        <v>0</v>
      </c>
      <c r="L439" s="192">
        <f t="shared" si="118"/>
        <v>0</v>
      </c>
      <c r="M439" s="191">
        <f t="shared" si="119"/>
        <v>0</v>
      </c>
      <c r="N439" s="191">
        <f t="shared" si="120"/>
        <v>0</v>
      </c>
      <c r="O439" s="191">
        <f t="shared" si="121"/>
        <v>0</v>
      </c>
      <c r="P439" s="191">
        <f t="shared" si="122"/>
        <v>0</v>
      </c>
      <c r="Q439" s="191">
        <f t="shared" si="123"/>
        <v>0</v>
      </c>
      <c r="R439" s="191">
        <f t="shared" si="124"/>
        <v>0</v>
      </c>
      <c r="S439" s="192"/>
      <c r="T439" s="191"/>
      <c r="U439" s="191"/>
      <c r="V439" s="191"/>
      <c r="W439" s="191"/>
      <c r="X439" s="191"/>
      <c r="Y439" s="191"/>
      <c r="Z439" s="193"/>
      <c r="AA439" s="191" t="str">
        <f t="shared" si="116"/>
        <v/>
      </c>
      <c r="AB439" s="191" t="str">
        <f t="shared" si="125"/>
        <v/>
      </c>
      <c r="AC439" s="191" t="str" cm="1">
        <f t="array" ref="AC439">IF(F439&lt;&gt;"", IF(E439&gt;F439, "| Velden '"&amp;$AC$4&amp;ROW()&amp;"' en '"&amp;$AD$4&amp;ROW()&amp;"': De datum uit dienst mag niet voor de datum in dienst vallen.", ""), IF(E439&gt;Datum_werkingsjaar_einde, "| Veld '"&amp;$AC$4&amp;ROW()&amp;"': De datum in dienst mag niet na 31/12/"&amp;Datum_werkingsjaar&amp;" vallen.  ", ""))</f>
        <v/>
      </c>
      <c r="AD439" s="191" t="str" cm="1">
        <f t="array" ref="AD439">IF(E439&gt;F439, IF(F439&lt;&gt;"", "  ", ""), IF(F439&lt;&gt;"", IF(F439&lt;Datum_werkingsjaar_begin, "| Veld '"&amp;$AD$4&amp;ROW()&amp;"': De datum uit dienst mag niet vóór 1/01/"&amp;Datum_werkingsjaar&amp;" vallen.  ", ""), ""))</f>
        <v/>
      </c>
      <c r="AE439" s="191" t="str">
        <f t="shared" si="126"/>
        <v/>
      </c>
      <c r="AF439" s="191" t="str">
        <f t="shared" si="127"/>
        <v/>
      </c>
      <c r="AG439" s="191" t="str">
        <f t="shared" si="128"/>
        <v/>
      </c>
      <c r="AH439" s="194" t="str">
        <f t="shared" si="129"/>
        <v/>
      </c>
      <c r="AI439" s="191" t="str">
        <f>IF(K439&lt;&gt;1, IF(SUM(K439:$K$504)&lt;&gt;0, "| Laat geen witruimte tussen ingevulde rijen.", ""), "")</f>
        <v/>
      </c>
      <c r="AJ439" s="194" t="str">
        <f t="shared" si="130"/>
        <v/>
      </c>
      <c r="AK439" s="191"/>
      <c r="AL439" s="76" t="str">
        <f t="shared" si="131"/>
        <v/>
      </c>
    </row>
    <row r="440" spans="1:38" s="6" customFormat="1" ht="14.65" customHeight="1" x14ac:dyDescent="0.25">
      <c r="A440" s="149" t="str">
        <f t="shared" si="114"/>
        <v/>
      </c>
      <c r="B440" s="188" t="str">
        <f t="shared" si="115"/>
        <v/>
      </c>
      <c r="C440" s="214"/>
      <c r="D440" s="201"/>
      <c r="E440" s="200"/>
      <c r="F440" s="200"/>
      <c r="G440" s="201"/>
      <c r="H440" s="201"/>
      <c r="I440" s="189"/>
      <c r="J440" s="190" t="s">
        <v>84</v>
      </c>
      <c r="K440" s="191">
        <f t="shared" si="117"/>
        <v>0</v>
      </c>
      <c r="L440" s="192">
        <f t="shared" si="118"/>
        <v>0</v>
      </c>
      <c r="M440" s="191">
        <f t="shared" si="119"/>
        <v>0</v>
      </c>
      <c r="N440" s="191">
        <f t="shared" si="120"/>
        <v>0</v>
      </c>
      <c r="O440" s="191">
        <f t="shared" si="121"/>
        <v>0</v>
      </c>
      <c r="P440" s="191">
        <f t="shared" si="122"/>
        <v>0</v>
      </c>
      <c r="Q440" s="191">
        <f t="shared" si="123"/>
        <v>0</v>
      </c>
      <c r="R440" s="191">
        <f t="shared" si="124"/>
        <v>0</v>
      </c>
      <c r="S440" s="192"/>
      <c r="T440" s="191"/>
      <c r="U440" s="191"/>
      <c r="V440" s="191"/>
      <c r="W440" s="191"/>
      <c r="X440" s="191"/>
      <c r="Y440" s="191"/>
      <c r="Z440" s="193"/>
      <c r="AA440" s="191" t="str">
        <f t="shared" si="116"/>
        <v/>
      </c>
      <c r="AB440" s="191" t="str">
        <f t="shared" si="125"/>
        <v/>
      </c>
      <c r="AC440" s="191" t="str" cm="1">
        <f t="array" ref="AC440">IF(F440&lt;&gt;"", IF(E440&gt;F440, "| Velden '"&amp;$AC$4&amp;ROW()&amp;"' en '"&amp;$AD$4&amp;ROW()&amp;"': De datum uit dienst mag niet voor de datum in dienst vallen.", ""), IF(E440&gt;Datum_werkingsjaar_einde, "| Veld '"&amp;$AC$4&amp;ROW()&amp;"': De datum in dienst mag niet na 31/12/"&amp;Datum_werkingsjaar&amp;" vallen.  ", ""))</f>
        <v/>
      </c>
      <c r="AD440" s="191" t="str" cm="1">
        <f t="array" ref="AD440">IF(E440&gt;F440, IF(F440&lt;&gt;"", "  ", ""), IF(F440&lt;&gt;"", IF(F440&lt;Datum_werkingsjaar_begin, "| Veld '"&amp;$AD$4&amp;ROW()&amp;"': De datum uit dienst mag niet vóór 1/01/"&amp;Datum_werkingsjaar&amp;" vallen.  ", ""), ""))</f>
        <v/>
      </c>
      <c r="AE440" s="191" t="str">
        <f t="shared" si="126"/>
        <v/>
      </c>
      <c r="AF440" s="191" t="str">
        <f t="shared" si="127"/>
        <v/>
      </c>
      <c r="AG440" s="191" t="str">
        <f t="shared" si="128"/>
        <v/>
      </c>
      <c r="AH440" s="194" t="str">
        <f t="shared" si="129"/>
        <v/>
      </c>
      <c r="AI440" s="191" t="str">
        <f>IF(K440&lt;&gt;1, IF(SUM(K440:$K$504)&lt;&gt;0, "| Laat geen witruimte tussen ingevulde rijen.", ""), "")</f>
        <v/>
      </c>
      <c r="AJ440" s="194" t="str">
        <f t="shared" si="130"/>
        <v/>
      </c>
      <c r="AK440" s="191"/>
      <c r="AL440" s="76" t="str">
        <f t="shared" si="131"/>
        <v/>
      </c>
    </row>
    <row r="441" spans="1:38" s="6" customFormat="1" ht="14.65" customHeight="1" x14ac:dyDescent="0.25">
      <c r="A441" s="149" t="str">
        <f t="shared" si="114"/>
        <v/>
      </c>
      <c r="B441" s="188" t="str">
        <f t="shared" si="115"/>
        <v/>
      </c>
      <c r="C441" s="214"/>
      <c r="D441" s="201"/>
      <c r="E441" s="200"/>
      <c r="F441" s="200"/>
      <c r="G441" s="201"/>
      <c r="H441" s="201"/>
      <c r="I441" s="189"/>
      <c r="J441" s="190" t="s">
        <v>84</v>
      </c>
      <c r="K441" s="191">
        <f t="shared" si="117"/>
        <v>0</v>
      </c>
      <c r="L441" s="192">
        <f t="shared" si="118"/>
        <v>0</v>
      </c>
      <c r="M441" s="191">
        <f t="shared" si="119"/>
        <v>0</v>
      </c>
      <c r="N441" s="191">
        <f t="shared" si="120"/>
        <v>0</v>
      </c>
      <c r="O441" s="191">
        <f t="shared" si="121"/>
        <v>0</v>
      </c>
      <c r="P441" s="191">
        <f t="shared" si="122"/>
        <v>0</v>
      </c>
      <c r="Q441" s="191">
        <f t="shared" si="123"/>
        <v>0</v>
      </c>
      <c r="R441" s="191">
        <f t="shared" si="124"/>
        <v>0</v>
      </c>
      <c r="S441" s="192"/>
      <c r="T441" s="191"/>
      <c r="U441" s="191"/>
      <c r="V441" s="191"/>
      <c r="W441" s="191"/>
      <c r="X441" s="191"/>
      <c r="Y441" s="191"/>
      <c r="Z441" s="193"/>
      <c r="AA441" s="191" t="str">
        <f t="shared" si="116"/>
        <v/>
      </c>
      <c r="AB441" s="191" t="str">
        <f t="shared" si="125"/>
        <v/>
      </c>
      <c r="AC441" s="191" t="str" cm="1">
        <f t="array" ref="AC441">IF(F441&lt;&gt;"", IF(E441&gt;F441, "| Velden '"&amp;$AC$4&amp;ROW()&amp;"' en '"&amp;$AD$4&amp;ROW()&amp;"': De datum uit dienst mag niet voor de datum in dienst vallen.", ""), IF(E441&gt;Datum_werkingsjaar_einde, "| Veld '"&amp;$AC$4&amp;ROW()&amp;"': De datum in dienst mag niet na 31/12/"&amp;Datum_werkingsjaar&amp;" vallen.  ", ""))</f>
        <v/>
      </c>
      <c r="AD441" s="191" t="str" cm="1">
        <f t="array" ref="AD441">IF(E441&gt;F441, IF(F441&lt;&gt;"", "  ", ""), IF(F441&lt;&gt;"", IF(F441&lt;Datum_werkingsjaar_begin, "| Veld '"&amp;$AD$4&amp;ROW()&amp;"': De datum uit dienst mag niet vóór 1/01/"&amp;Datum_werkingsjaar&amp;" vallen.  ", ""), ""))</f>
        <v/>
      </c>
      <c r="AE441" s="191" t="str">
        <f t="shared" si="126"/>
        <v/>
      </c>
      <c r="AF441" s="191" t="str">
        <f t="shared" si="127"/>
        <v/>
      </c>
      <c r="AG441" s="191" t="str">
        <f t="shared" si="128"/>
        <v/>
      </c>
      <c r="AH441" s="194" t="str">
        <f t="shared" si="129"/>
        <v/>
      </c>
      <c r="AI441" s="191" t="str">
        <f>IF(K441&lt;&gt;1, IF(SUM(K441:$K$504)&lt;&gt;0, "| Laat geen witruimte tussen ingevulde rijen.", ""), "")</f>
        <v/>
      </c>
      <c r="AJ441" s="194" t="str">
        <f t="shared" si="130"/>
        <v/>
      </c>
      <c r="AK441" s="191"/>
      <c r="AL441" s="76" t="str">
        <f t="shared" si="131"/>
        <v/>
      </c>
    </row>
    <row r="442" spans="1:38" s="6" customFormat="1" ht="14.65" customHeight="1" x14ac:dyDescent="0.25">
      <c r="A442" s="149" t="str">
        <f t="shared" si="114"/>
        <v/>
      </c>
      <c r="B442" s="188" t="str">
        <f t="shared" si="115"/>
        <v/>
      </c>
      <c r="C442" s="214"/>
      <c r="D442" s="201"/>
      <c r="E442" s="200"/>
      <c r="F442" s="200"/>
      <c r="G442" s="201"/>
      <c r="H442" s="201"/>
      <c r="I442" s="189"/>
      <c r="J442" s="190" t="s">
        <v>84</v>
      </c>
      <c r="K442" s="191">
        <f t="shared" si="117"/>
        <v>0</v>
      </c>
      <c r="L442" s="192">
        <f t="shared" si="118"/>
        <v>0</v>
      </c>
      <c r="M442" s="191">
        <f t="shared" si="119"/>
        <v>0</v>
      </c>
      <c r="N442" s="191">
        <f t="shared" si="120"/>
        <v>0</v>
      </c>
      <c r="O442" s="191">
        <f t="shared" si="121"/>
        <v>0</v>
      </c>
      <c r="P442" s="191">
        <f t="shared" si="122"/>
        <v>0</v>
      </c>
      <c r="Q442" s="191">
        <f t="shared" si="123"/>
        <v>0</v>
      </c>
      <c r="R442" s="191">
        <f t="shared" si="124"/>
        <v>0</v>
      </c>
      <c r="S442" s="192"/>
      <c r="T442" s="191"/>
      <c r="U442" s="191"/>
      <c r="V442" s="191"/>
      <c r="W442" s="191"/>
      <c r="X442" s="191"/>
      <c r="Y442" s="191"/>
      <c r="Z442" s="193"/>
      <c r="AA442" s="191" t="str">
        <f t="shared" si="116"/>
        <v/>
      </c>
      <c r="AB442" s="191" t="str">
        <f t="shared" si="125"/>
        <v/>
      </c>
      <c r="AC442" s="191" t="str" cm="1">
        <f t="array" ref="AC442">IF(F442&lt;&gt;"", IF(E442&gt;F442, "| Velden '"&amp;$AC$4&amp;ROW()&amp;"' en '"&amp;$AD$4&amp;ROW()&amp;"': De datum uit dienst mag niet voor de datum in dienst vallen.", ""), IF(E442&gt;Datum_werkingsjaar_einde, "| Veld '"&amp;$AC$4&amp;ROW()&amp;"': De datum in dienst mag niet na 31/12/"&amp;Datum_werkingsjaar&amp;" vallen.  ", ""))</f>
        <v/>
      </c>
      <c r="AD442" s="191" t="str" cm="1">
        <f t="array" ref="AD442">IF(E442&gt;F442, IF(F442&lt;&gt;"", "  ", ""), IF(F442&lt;&gt;"", IF(F442&lt;Datum_werkingsjaar_begin, "| Veld '"&amp;$AD$4&amp;ROW()&amp;"': De datum uit dienst mag niet vóór 1/01/"&amp;Datum_werkingsjaar&amp;" vallen.  ", ""), ""))</f>
        <v/>
      </c>
      <c r="AE442" s="191" t="str">
        <f t="shared" si="126"/>
        <v/>
      </c>
      <c r="AF442" s="191" t="str">
        <f t="shared" si="127"/>
        <v/>
      </c>
      <c r="AG442" s="191" t="str">
        <f t="shared" si="128"/>
        <v/>
      </c>
      <c r="AH442" s="194" t="str">
        <f t="shared" si="129"/>
        <v/>
      </c>
      <c r="AI442" s="191" t="str">
        <f>IF(K442&lt;&gt;1, IF(SUM(K442:$K$504)&lt;&gt;0, "| Laat geen witruimte tussen ingevulde rijen.", ""), "")</f>
        <v/>
      </c>
      <c r="AJ442" s="194" t="str">
        <f t="shared" si="130"/>
        <v/>
      </c>
      <c r="AK442" s="191"/>
      <c r="AL442" s="76" t="str">
        <f t="shared" si="131"/>
        <v/>
      </c>
    </row>
    <row r="443" spans="1:38" s="6" customFormat="1" ht="14.65" customHeight="1" x14ac:dyDescent="0.25">
      <c r="A443" s="149" t="str">
        <f t="shared" si="114"/>
        <v/>
      </c>
      <c r="B443" s="188" t="str">
        <f t="shared" si="115"/>
        <v/>
      </c>
      <c r="C443" s="214"/>
      <c r="D443" s="201"/>
      <c r="E443" s="200"/>
      <c r="F443" s="200"/>
      <c r="G443" s="201"/>
      <c r="H443" s="201"/>
      <c r="I443" s="189"/>
      <c r="J443" s="190" t="s">
        <v>84</v>
      </c>
      <c r="K443" s="191">
        <f t="shared" si="117"/>
        <v>0</v>
      </c>
      <c r="L443" s="192">
        <f t="shared" si="118"/>
        <v>0</v>
      </c>
      <c r="M443" s="191">
        <f t="shared" si="119"/>
        <v>0</v>
      </c>
      <c r="N443" s="191">
        <f t="shared" si="120"/>
        <v>0</v>
      </c>
      <c r="O443" s="191">
        <f t="shared" si="121"/>
        <v>0</v>
      </c>
      <c r="P443" s="191">
        <f t="shared" si="122"/>
        <v>0</v>
      </c>
      <c r="Q443" s="191">
        <f t="shared" si="123"/>
        <v>0</v>
      </c>
      <c r="R443" s="191">
        <f t="shared" si="124"/>
        <v>0</v>
      </c>
      <c r="S443" s="192"/>
      <c r="T443" s="191"/>
      <c r="U443" s="191"/>
      <c r="V443" s="191"/>
      <c r="W443" s="191"/>
      <c r="X443" s="191"/>
      <c r="Y443" s="191"/>
      <c r="Z443" s="193"/>
      <c r="AA443" s="191" t="str">
        <f t="shared" si="116"/>
        <v/>
      </c>
      <c r="AB443" s="191" t="str">
        <f t="shared" si="125"/>
        <v/>
      </c>
      <c r="AC443" s="191" t="str" cm="1">
        <f t="array" ref="AC443">IF(F443&lt;&gt;"", IF(E443&gt;F443, "| Velden '"&amp;$AC$4&amp;ROW()&amp;"' en '"&amp;$AD$4&amp;ROW()&amp;"': De datum uit dienst mag niet voor de datum in dienst vallen.", ""), IF(E443&gt;Datum_werkingsjaar_einde, "| Veld '"&amp;$AC$4&amp;ROW()&amp;"': De datum in dienst mag niet na 31/12/"&amp;Datum_werkingsjaar&amp;" vallen.  ", ""))</f>
        <v/>
      </c>
      <c r="AD443" s="191" t="str" cm="1">
        <f t="array" ref="AD443">IF(E443&gt;F443, IF(F443&lt;&gt;"", "  ", ""), IF(F443&lt;&gt;"", IF(F443&lt;Datum_werkingsjaar_begin, "| Veld '"&amp;$AD$4&amp;ROW()&amp;"': De datum uit dienst mag niet vóór 1/01/"&amp;Datum_werkingsjaar&amp;" vallen.  ", ""), ""))</f>
        <v/>
      </c>
      <c r="AE443" s="191" t="str">
        <f t="shared" si="126"/>
        <v/>
      </c>
      <c r="AF443" s="191" t="str">
        <f t="shared" si="127"/>
        <v/>
      </c>
      <c r="AG443" s="191" t="str">
        <f t="shared" si="128"/>
        <v/>
      </c>
      <c r="AH443" s="194" t="str">
        <f t="shared" si="129"/>
        <v/>
      </c>
      <c r="AI443" s="191" t="str">
        <f>IF(K443&lt;&gt;1, IF(SUM(K443:$K$504)&lt;&gt;0, "| Laat geen witruimte tussen ingevulde rijen.", ""), "")</f>
        <v/>
      </c>
      <c r="AJ443" s="194" t="str">
        <f t="shared" si="130"/>
        <v/>
      </c>
      <c r="AK443" s="191"/>
      <c r="AL443" s="76" t="str">
        <f t="shared" si="131"/>
        <v/>
      </c>
    </row>
    <row r="444" spans="1:38" s="6" customFormat="1" ht="14.65" customHeight="1" x14ac:dyDescent="0.25">
      <c r="A444" s="149" t="str">
        <f t="shared" si="114"/>
        <v/>
      </c>
      <c r="B444" s="188" t="str">
        <f t="shared" si="115"/>
        <v/>
      </c>
      <c r="C444" s="214"/>
      <c r="D444" s="201"/>
      <c r="E444" s="200"/>
      <c r="F444" s="200"/>
      <c r="G444" s="201"/>
      <c r="H444" s="201"/>
      <c r="I444" s="189"/>
      <c r="J444" s="190" t="s">
        <v>84</v>
      </c>
      <c r="K444" s="191">
        <f t="shared" si="117"/>
        <v>0</v>
      </c>
      <c r="L444" s="192">
        <f t="shared" si="118"/>
        <v>0</v>
      </c>
      <c r="M444" s="191">
        <f t="shared" si="119"/>
        <v>0</v>
      </c>
      <c r="N444" s="191">
        <f t="shared" si="120"/>
        <v>0</v>
      </c>
      <c r="O444" s="191">
        <f t="shared" si="121"/>
        <v>0</v>
      </c>
      <c r="P444" s="191">
        <f t="shared" si="122"/>
        <v>0</v>
      </c>
      <c r="Q444" s="191">
        <f t="shared" si="123"/>
        <v>0</v>
      </c>
      <c r="R444" s="191">
        <f t="shared" si="124"/>
        <v>0</v>
      </c>
      <c r="S444" s="192"/>
      <c r="T444" s="191"/>
      <c r="U444" s="191"/>
      <c r="V444" s="191"/>
      <c r="W444" s="191"/>
      <c r="X444" s="191"/>
      <c r="Y444" s="191"/>
      <c r="Z444" s="193"/>
      <c r="AA444" s="191" t="str">
        <f t="shared" si="116"/>
        <v/>
      </c>
      <c r="AB444" s="191" t="str">
        <f t="shared" si="125"/>
        <v/>
      </c>
      <c r="AC444" s="191" t="str" cm="1">
        <f t="array" ref="AC444">IF(F444&lt;&gt;"", IF(E444&gt;F444, "| Velden '"&amp;$AC$4&amp;ROW()&amp;"' en '"&amp;$AD$4&amp;ROW()&amp;"': De datum uit dienst mag niet voor de datum in dienst vallen.", ""), IF(E444&gt;Datum_werkingsjaar_einde, "| Veld '"&amp;$AC$4&amp;ROW()&amp;"': De datum in dienst mag niet na 31/12/"&amp;Datum_werkingsjaar&amp;" vallen.  ", ""))</f>
        <v/>
      </c>
      <c r="AD444" s="191" t="str" cm="1">
        <f t="array" ref="AD444">IF(E444&gt;F444, IF(F444&lt;&gt;"", "  ", ""), IF(F444&lt;&gt;"", IF(F444&lt;Datum_werkingsjaar_begin, "| Veld '"&amp;$AD$4&amp;ROW()&amp;"': De datum uit dienst mag niet vóór 1/01/"&amp;Datum_werkingsjaar&amp;" vallen.  ", ""), ""))</f>
        <v/>
      </c>
      <c r="AE444" s="191" t="str">
        <f t="shared" si="126"/>
        <v/>
      </c>
      <c r="AF444" s="191" t="str">
        <f t="shared" si="127"/>
        <v/>
      </c>
      <c r="AG444" s="191" t="str">
        <f t="shared" si="128"/>
        <v/>
      </c>
      <c r="AH444" s="194" t="str">
        <f t="shared" si="129"/>
        <v/>
      </c>
      <c r="AI444" s="191" t="str">
        <f>IF(K444&lt;&gt;1, IF(SUM(K444:$K$504)&lt;&gt;0, "| Laat geen witruimte tussen ingevulde rijen.", ""), "")</f>
        <v/>
      </c>
      <c r="AJ444" s="194" t="str">
        <f t="shared" si="130"/>
        <v/>
      </c>
      <c r="AK444" s="191"/>
      <c r="AL444" s="76" t="str">
        <f t="shared" si="131"/>
        <v/>
      </c>
    </row>
    <row r="445" spans="1:38" s="6" customFormat="1" ht="14.65" customHeight="1" x14ac:dyDescent="0.25">
      <c r="A445" s="149" t="str">
        <f t="shared" si="114"/>
        <v/>
      </c>
      <c r="B445" s="188" t="str">
        <f t="shared" si="115"/>
        <v/>
      </c>
      <c r="C445" s="214"/>
      <c r="D445" s="201"/>
      <c r="E445" s="200"/>
      <c r="F445" s="200"/>
      <c r="G445" s="201"/>
      <c r="H445" s="201"/>
      <c r="I445" s="189"/>
      <c r="J445" s="190" t="s">
        <v>84</v>
      </c>
      <c r="K445" s="191">
        <f t="shared" si="117"/>
        <v>0</v>
      </c>
      <c r="L445" s="192">
        <f t="shared" si="118"/>
        <v>0</v>
      </c>
      <c r="M445" s="191">
        <f t="shared" si="119"/>
        <v>0</v>
      </c>
      <c r="N445" s="191">
        <f t="shared" si="120"/>
        <v>0</v>
      </c>
      <c r="O445" s="191">
        <f t="shared" si="121"/>
        <v>0</v>
      </c>
      <c r="P445" s="191">
        <f t="shared" si="122"/>
        <v>0</v>
      </c>
      <c r="Q445" s="191">
        <f t="shared" si="123"/>
        <v>0</v>
      </c>
      <c r="R445" s="191">
        <f t="shared" si="124"/>
        <v>0</v>
      </c>
      <c r="S445" s="192"/>
      <c r="T445" s="191"/>
      <c r="U445" s="191"/>
      <c r="V445" s="191"/>
      <c r="W445" s="191"/>
      <c r="X445" s="191"/>
      <c r="Y445" s="191"/>
      <c r="Z445" s="193"/>
      <c r="AA445" s="191" t="str">
        <f t="shared" si="116"/>
        <v/>
      </c>
      <c r="AB445" s="191" t="str">
        <f t="shared" si="125"/>
        <v/>
      </c>
      <c r="AC445" s="191" t="str" cm="1">
        <f t="array" ref="AC445">IF(F445&lt;&gt;"", IF(E445&gt;F445, "| Velden '"&amp;$AC$4&amp;ROW()&amp;"' en '"&amp;$AD$4&amp;ROW()&amp;"': De datum uit dienst mag niet voor de datum in dienst vallen.", ""), IF(E445&gt;Datum_werkingsjaar_einde, "| Veld '"&amp;$AC$4&amp;ROW()&amp;"': De datum in dienst mag niet na 31/12/"&amp;Datum_werkingsjaar&amp;" vallen.  ", ""))</f>
        <v/>
      </c>
      <c r="AD445" s="191" t="str" cm="1">
        <f t="array" ref="AD445">IF(E445&gt;F445, IF(F445&lt;&gt;"", "  ", ""), IF(F445&lt;&gt;"", IF(F445&lt;Datum_werkingsjaar_begin, "| Veld '"&amp;$AD$4&amp;ROW()&amp;"': De datum uit dienst mag niet vóór 1/01/"&amp;Datum_werkingsjaar&amp;" vallen.  ", ""), ""))</f>
        <v/>
      </c>
      <c r="AE445" s="191" t="str">
        <f t="shared" si="126"/>
        <v/>
      </c>
      <c r="AF445" s="191" t="str">
        <f t="shared" si="127"/>
        <v/>
      </c>
      <c r="AG445" s="191" t="str">
        <f t="shared" si="128"/>
        <v/>
      </c>
      <c r="AH445" s="194" t="str">
        <f t="shared" si="129"/>
        <v/>
      </c>
      <c r="AI445" s="191" t="str">
        <f>IF(K445&lt;&gt;1, IF(SUM(K445:$K$504)&lt;&gt;0, "| Laat geen witruimte tussen ingevulde rijen.", ""), "")</f>
        <v/>
      </c>
      <c r="AJ445" s="194" t="str">
        <f t="shared" si="130"/>
        <v/>
      </c>
      <c r="AK445" s="191"/>
      <c r="AL445" s="76" t="str">
        <f t="shared" si="131"/>
        <v/>
      </c>
    </row>
    <row r="446" spans="1:38" s="6" customFormat="1" ht="14.65" customHeight="1" x14ac:dyDescent="0.25">
      <c r="A446" s="149" t="str">
        <f t="shared" si="114"/>
        <v/>
      </c>
      <c r="B446" s="188" t="str">
        <f t="shared" si="115"/>
        <v/>
      </c>
      <c r="C446" s="214"/>
      <c r="D446" s="201"/>
      <c r="E446" s="200"/>
      <c r="F446" s="200"/>
      <c r="G446" s="201"/>
      <c r="H446" s="201"/>
      <c r="I446" s="189"/>
      <c r="J446" s="190" t="s">
        <v>84</v>
      </c>
      <c r="K446" s="191">
        <f t="shared" si="117"/>
        <v>0</v>
      </c>
      <c r="L446" s="192">
        <f t="shared" si="118"/>
        <v>0</v>
      </c>
      <c r="M446" s="191">
        <f t="shared" si="119"/>
        <v>0</v>
      </c>
      <c r="N446" s="191">
        <f t="shared" si="120"/>
        <v>0</v>
      </c>
      <c r="O446" s="191">
        <f t="shared" si="121"/>
        <v>0</v>
      </c>
      <c r="P446" s="191">
        <f t="shared" si="122"/>
        <v>0</v>
      </c>
      <c r="Q446" s="191">
        <f t="shared" si="123"/>
        <v>0</v>
      </c>
      <c r="R446" s="191">
        <f t="shared" si="124"/>
        <v>0</v>
      </c>
      <c r="S446" s="192"/>
      <c r="T446" s="191"/>
      <c r="U446" s="191"/>
      <c r="V446" s="191"/>
      <c r="W446" s="191"/>
      <c r="X446" s="191"/>
      <c r="Y446" s="191"/>
      <c r="Z446" s="193"/>
      <c r="AA446" s="191" t="str">
        <f t="shared" si="116"/>
        <v/>
      </c>
      <c r="AB446" s="191" t="str">
        <f t="shared" si="125"/>
        <v/>
      </c>
      <c r="AC446" s="191" t="str" cm="1">
        <f t="array" ref="AC446">IF(F446&lt;&gt;"", IF(E446&gt;F446, "| Velden '"&amp;$AC$4&amp;ROW()&amp;"' en '"&amp;$AD$4&amp;ROW()&amp;"': De datum uit dienst mag niet voor de datum in dienst vallen.", ""), IF(E446&gt;Datum_werkingsjaar_einde, "| Veld '"&amp;$AC$4&amp;ROW()&amp;"': De datum in dienst mag niet na 31/12/"&amp;Datum_werkingsjaar&amp;" vallen.  ", ""))</f>
        <v/>
      </c>
      <c r="AD446" s="191" t="str" cm="1">
        <f t="array" ref="AD446">IF(E446&gt;F446, IF(F446&lt;&gt;"", "  ", ""), IF(F446&lt;&gt;"", IF(F446&lt;Datum_werkingsjaar_begin, "| Veld '"&amp;$AD$4&amp;ROW()&amp;"': De datum uit dienst mag niet vóór 1/01/"&amp;Datum_werkingsjaar&amp;" vallen.  ", ""), ""))</f>
        <v/>
      </c>
      <c r="AE446" s="191" t="str">
        <f t="shared" si="126"/>
        <v/>
      </c>
      <c r="AF446" s="191" t="str">
        <f t="shared" si="127"/>
        <v/>
      </c>
      <c r="AG446" s="191" t="str">
        <f t="shared" si="128"/>
        <v/>
      </c>
      <c r="AH446" s="194" t="str">
        <f t="shared" si="129"/>
        <v/>
      </c>
      <c r="AI446" s="191" t="str">
        <f>IF(K446&lt;&gt;1, IF(SUM(K446:$K$504)&lt;&gt;0, "| Laat geen witruimte tussen ingevulde rijen.", ""), "")</f>
        <v/>
      </c>
      <c r="AJ446" s="194" t="str">
        <f t="shared" si="130"/>
        <v/>
      </c>
      <c r="AK446" s="191"/>
      <c r="AL446" s="76" t="str">
        <f t="shared" si="131"/>
        <v/>
      </c>
    </row>
    <row r="447" spans="1:38" s="6" customFormat="1" ht="14.65" customHeight="1" x14ac:dyDescent="0.25">
      <c r="A447" s="149" t="str">
        <f t="shared" si="114"/>
        <v/>
      </c>
      <c r="B447" s="188" t="str">
        <f t="shared" si="115"/>
        <v/>
      </c>
      <c r="C447" s="214"/>
      <c r="D447" s="201"/>
      <c r="E447" s="200"/>
      <c r="F447" s="200"/>
      <c r="G447" s="201"/>
      <c r="H447" s="201"/>
      <c r="I447" s="189"/>
      <c r="J447" s="190" t="s">
        <v>84</v>
      </c>
      <c r="K447" s="191">
        <f t="shared" si="117"/>
        <v>0</v>
      </c>
      <c r="L447" s="192">
        <f t="shared" si="118"/>
        <v>0</v>
      </c>
      <c r="M447" s="191">
        <f t="shared" si="119"/>
        <v>0</v>
      </c>
      <c r="N447" s="191">
        <f t="shared" si="120"/>
        <v>0</v>
      </c>
      <c r="O447" s="191">
        <f t="shared" si="121"/>
        <v>0</v>
      </c>
      <c r="P447" s="191">
        <f t="shared" si="122"/>
        <v>0</v>
      </c>
      <c r="Q447" s="191">
        <f t="shared" si="123"/>
        <v>0</v>
      </c>
      <c r="R447" s="191">
        <f t="shared" si="124"/>
        <v>0</v>
      </c>
      <c r="S447" s="192"/>
      <c r="T447" s="191"/>
      <c r="U447" s="191"/>
      <c r="V447" s="191"/>
      <c r="W447" s="191"/>
      <c r="X447" s="191"/>
      <c r="Y447" s="191"/>
      <c r="Z447" s="193"/>
      <c r="AA447" s="191" t="str">
        <f t="shared" si="116"/>
        <v/>
      </c>
      <c r="AB447" s="191" t="str">
        <f t="shared" si="125"/>
        <v/>
      </c>
      <c r="AC447" s="191" t="str" cm="1">
        <f t="array" ref="AC447">IF(F447&lt;&gt;"", IF(E447&gt;F447, "| Velden '"&amp;$AC$4&amp;ROW()&amp;"' en '"&amp;$AD$4&amp;ROW()&amp;"': De datum uit dienst mag niet voor de datum in dienst vallen.", ""), IF(E447&gt;Datum_werkingsjaar_einde, "| Veld '"&amp;$AC$4&amp;ROW()&amp;"': De datum in dienst mag niet na 31/12/"&amp;Datum_werkingsjaar&amp;" vallen.  ", ""))</f>
        <v/>
      </c>
      <c r="AD447" s="191" t="str" cm="1">
        <f t="array" ref="AD447">IF(E447&gt;F447, IF(F447&lt;&gt;"", "  ", ""), IF(F447&lt;&gt;"", IF(F447&lt;Datum_werkingsjaar_begin, "| Veld '"&amp;$AD$4&amp;ROW()&amp;"': De datum uit dienst mag niet vóór 1/01/"&amp;Datum_werkingsjaar&amp;" vallen.  ", ""), ""))</f>
        <v/>
      </c>
      <c r="AE447" s="191" t="str">
        <f t="shared" si="126"/>
        <v/>
      </c>
      <c r="AF447" s="191" t="str">
        <f t="shared" si="127"/>
        <v/>
      </c>
      <c r="AG447" s="191" t="str">
        <f t="shared" si="128"/>
        <v/>
      </c>
      <c r="AH447" s="194" t="str">
        <f t="shared" si="129"/>
        <v/>
      </c>
      <c r="AI447" s="191" t="str">
        <f>IF(K447&lt;&gt;1, IF(SUM(K447:$K$504)&lt;&gt;0, "| Laat geen witruimte tussen ingevulde rijen.", ""), "")</f>
        <v/>
      </c>
      <c r="AJ447" s="194" t="str">
        <f t="shared" si="130"/>
        <v/>
      </c>
      <c r="AK447" s="191"/>
      <c r="AL447" s="76" t="str">
        <f t="shared" si="131"/>
        <v/>
      </c>
    </row>
    <row r="448" spans="1:38" s="6" customFormat="1" ht="14.65" customHeight="1" x14ac:dyDescent="0.25">
      <c r="A448" s="149" t="str">
        <f t="shared" si="114"/>
        <v/>
      </c>
      <c r="B448" s="188" t="str">
        <f t="shared" si="115"/>
        <v/>
      </c>
      <c r="C448" s="214"/>
      <c r="D448" s="201"/>
      <c r="E448" s="200"/>
      <c r="F448" s="200"/>
      <c r="G448" s="201"/>
      <c r="H448" s="201"/>
      <c r="I448" s="189"/>
      <c r="J448" s="190" t="s">
        <v>84</v>
      </c>
      <c r="K448" s="191">
        <f t="shared" si="117"/>
        <v>0</v>
      </c>
      <c r="L448" s="192">
        <f t="shared" si="118"/>
        <v>0</v>
      </c>
      <c r="M448" s="191">
        <f t="shared" si="119"/>
        <v>0</v>
      </c>
      <c r="N448" s="191">
        <f t="shared" si="120"/>
        <v>0</v>
      </c>
      <c r="O448" s="191">
        <f t="shared" si="121"/>
        <v>0</v>
      </c>
      <c r="P448" s="191">
        <f t="shared" si="122"/>
        <v>0</v>
      </c>
      <c r="Q448" s="191">
        <f t="shared" si="123"/>
        <v>0</v>
      </c>
      <c r="R448" s="191">
        <f t="shared" si="124"/>
        <v>0</v>
      </c>
      <c r="S448" s="192"/>
      <c r="T448" s="191"/>
      <c r="U448" s="191"/>
      <c r="V448" s="191"/>
      <c r="W448" s="191"/>
      <c r="X448" s="191"/>
      <c r="Y448" s="191"/>
      <c r="Z448" s="193"/>
      <c r="AA448" s="191" t="str">
        <f t="shared" si="116"/>
        <v/>
      </c>
      <c r="AB448" s="191" t="str">
        <f t="shared" si="125"/>
        <v/>
      </c>
      <c r="AC448" s="191" t="str" cm="1">
        <f t="array" ref="AC448">IF(F448&lt;&gt;"", IF(E448&gt;F448, "| Velden '"&amp;$AC$4&amp;ROW()&amp;"' en '"&amp;$AD$4&amp;ROW()&amp;"': De datum uit dienst mag niet voor de datum in dienst vallen.", ""), IF(E448&gt;Datum_werkingsjaar_einde, "| Veld '"&amp;$AC$4&amp;ROW()&amp;"': De datum in dienst mag niet na 31/12/"&amp;Datum_werkingsjaar&amp;" vallen.  ", ""))</f>
        <v/>
      </c>
      <c r="AD448" s="191" t="str" cm="1">
        <f t="array" ref="AD448">IF(E448&gt;F448, IF(F448&lt;&gt;"", "  ", ""), IF(F448&lt;&gt;"", IF(F448&lt;Datum_werkingsjaar_begin, "| Veld '"&amp;$AD$4&amp;ROW()&amp;"': De datum uit dienst mag niet vóór 1/01/"&amp;Datum_werkingsjaar&amp;" vallen.  ", ""), ""))</f>
        <v/>
      </c>
      <c r="AE448" s="191" t="str">
        <f t="shared" si="126"/>
        <v/>
      </c>
      <c r="AF448" s="191" t="str">
        <f t="shared" si="127"/>
        <v/>
      </c>
      <c r="AG448" s="191" t="str">
        <f t="shared" si="128"/>
        <v/>
      </c>
      <c r="AH448" s="194" t="str">
        <f t="shared" si="129"/>
        <v/>
      </c>
      <c r="AI448" s="191" t="str">
        <f>IF(K448&lt;&gt;1, IF(SUM(K448:$K$504)&lt;&gt;0, "| Laat geen witruimte tussen ingevulde rijen.", ""), "")</f>
        <v/>
      </c>
      <c r="AJ448" s="194" t="str">
        <f t="shared" si="130"/>
        <v/>
      </c>
      <c r="AK448" s="191"/>
      <c r="AL448" s="76" t="str">
        <f t="shared" si="131"/>
        <v/>
      </c>
    </row>
    <row r="449" spans="1:38" s="6" customFormat="1" ht="14.65" customHeight="1" x14ac:dyDescent="0.25">
      <c r="A449" s="149" t="str">
        <f t="shared" si="114"/>
        <v/>
      </c>
      <c r="B449" s="188" t="str">
        <f t="shared" si="115"/>
        <v/>
      </c>
      <c r="C449" s="214"/>
      <c r="D449" s="201"/>
      <c r="E449" s="200"/>
      <c r="F449" s="200"/>
      <c r="G449" s="201"/>
      <c r="H449" s="201"/>
      <c r="I449" s="189"/>
      <c r="J449" s="190" t="s">
        <v>84</v>
      </c>
      <c r="K449" s="191">
        <f t="shared" si="117"/>
        <v>0</v>
      </c>
      <c r="L449" s="192">
        <f t="shared" si="118"/>
        <v>0</v>
      </c>
      <c r="M449" s="191">
        <f t="shared" si="119"/>
        <v>0</v>
      </c>
      <c r="N449" s="191">
        <f t="shared" si="120"/>
        <v>0</v>
      </c>
      <c r="O449" s="191">
        <f t="shared" si="121"/>
        <v>0</v>
      </c>
      <c r="P449" s="191">
        <f t="shared" si="122"/>
        <v>0</v>
      </c>
      <c r="Q449" s="191">
        <f t="shared" si="123"/>
        <v>0</v>
      </c>
      <c r="R449" s="191">
        <f t="shared" si="124"/>
        <v>0</v>
      </c>
      <c r="S449" s="192"/>
      <c r="T449" s="191"/>
      <c r="U449" s="191"/>
      <c r="V449" s="191"/>
      <c r="W449" s="191"/>
      <c r="X449" s="191"/>
      <c r="Y449" s="191"/>
      <c r="Z449" s="193"/>
      <c r="AA449" s="191" t="str">
        <f t="shared" si="116"/>
        <v/>
      </c>
      <c r="AB449" s="191" t="str">
        <f t="shared" si="125"/>
        <v/>
      </c>
      <c r="AC449" s="191" t="str" cm="1">
        <f t="array" ref="AC449">IF(F449&lt;&gt;"", IF(E449&gt;F449, "| Velden '"&amp;$AC$4&amp;ROW()&amp;"' en '"&amp;$AD$4&amp;ROW()&amp;"': De datum uit dienst mag niet voor de datum in dienst vallen.", ""), IF(E449&gt;Datum_werkingsjaar_einde, "| Veld '"&amp;$AC$4&amp;ROW()&amp;"': De datum in dienst mag niet na 31/12/"&amp;Datum_werkingsjaar&amp;" vallen.  ", ""))</f>
        <v/>
      </c>
      <c r="AD449" s="191" t="str" cm="1">
        <f t="array" ref="AD449">IF(E449&gt;F449, IF(F449&lt;&gt;"", "  ", ""), IF(F449&lt;&gt;"", IF(F449&lt;Datum_werkingsjaar_begin, "| Veld '"&amp;$AD$4&amp;ROW()&amp;"': De datum uit dienst mag niet vóór 1/01/"&amp;Datum_werkingsjaar&amp;" vallen.  ", ""), ""))</f>
        <v/>
      </c>
      <c r="AE449" s="191" t="str">
        <f t="shared" si="126"/>
        <v/>
      </c>
      <c r="AF449" s="191" t="str">
        <f t="shared" si="127"/>
        <v/>
      </c>
      <c r="AG449" s="191" t="str">
        <f t="shared" si="128"/>
        <v/>
      </c>
      <c r="AH449" s="194" t="str">
        <f t="shared" si="129"/>
        <v/>
      </c>
      <c r="AI449" s="191" t="str">
        <f>IF(K449&lt;&gt;1, IF(SUM(K449:$K$504)&lt;&gt;0, "| Laat geen witruimte tussen ingevulde rijen.", ""), "")</f>
        <v/>
      </c>
      <c r="AJ449" s="194" t="str">
        <f t="shared" si="130"/>
        <v/>
      </c>
      <c r="AK449" s="191"/>
      <c r="AL449" s="76" t="str">
        <f t="shared" si="131"/>
        <v/>
      </c>
    </row>
    <row r="450" spans="1:38" s="6" customFormat="1" ht="14.65" customHeight="1" x14ac:dyDescent="0.25">
      <c r="A450" s="149" t="str">
        <f t="shared" si="114"/>
        <v/>
      </c>
      <c r="B450" s="188" t="str">
        <f t="shared" si="115"/>
        <v/>
      </c>
      <c r="C450" s="214"/>
      <c r="D450" s="201"/>
      <c r="E450" s="200"/>
      <c r="F450" s="200"/>
      <c r="G450" s="201"/>
      <c r="H450" s="201"/>
      <c r="I450" s="189"/>
      <c r="J450" s="190" t="s">
        <v>84</v>
      </c>
      <c r="K450" s="191">
        <f t="shared" si="117"/>
        <v>0</v>
      </c>
      <c r="L450" s="192">
        <f t="shared" si="118"/>
        <v>0</v>
      </c>
      <c r="M450" s="191">
        <f t="shared" si="119"/>
        <v>0</v>
      </c>
      <c r="N450" s="191">
        <f t="shared" si="120"/>
        <v>0</v>
      </c>
      <c r="O450" s="191">
        <f t="shared" si="121"/>
        <v>0</v>
      </c>
      <c r="P450" s="191">
        <f t="shared" si="122"/>
        <v>0</v>
      </c>
      <c r="Q450" s="191">
        <f t="shared" si="123"/>
        <v>0</v>
      </c>
      <c r="R450" s="191">
        <f t="shared" si="124"/>
        <v>0</v>
      </c>
      <c r="S450" s="192"/>
      <c r="T450" s="191"/>
      <c r="U450" s="191"/>
      <c r="V450" s="191"/>
      <c r="W450" s="191"/>
      <c r="X450" s="191"/>
      <c r="Y450" s="191"/>
      <c r="Z450" s="193"/>
      <c r="AA450" s="191" t="str">
        <f t="shared" si="116"/>
        <v/>
      </c>
      <c r="AB450" s="191" t="str">
        <f t="shared" si="125"/>
        <v/>
      </c>
      <c r="AC450" s="191" t="str" cm="1">
        <f t="array" ref="AC450">IF(F450&lt;&gt;"", IF(E450&gt;F450, "| Velden '"&amp;$AC$4&amp;ROW()&amp;"' en '"&amp;$AD$4&amp;ROW()&amp;"': De datum uit dienst mag niet voor de datum in dienst vallen.", ""), IF(E450&gt;Datum_werkingsjaar_einde, "| Veld '"&amp;$AC$4&amp;ROW()&amp;"': De datum in dienst mag niet na 31/12/"&amp;Datum_werkingsjaar&amp;" vallen.  ", ""))</f>
        <v/>
      </c>
      <c r="AD450" s="191" t="str" cm="1">
        <f t="array" ref="AD450">IF(E450&gt;F450, IF(F450&lt;&gt;"", "  ", ""), IF(F450&lt;&gt;"", IF(F450&lt;Datum_werkingsjaar_begin, "| Veld '"&amp;$AD$4&amp;ROW()&amp;"': De datum uit dienst mag niet vóór 1/01/"&amp;Datum_werkingsjaar&amp;" vallen.  ", ""), ""))</f>
        <v/>
      </c>
      <c r="AE450" s="191" t="str">
        <f t="shared" si="126"/>
        <v/>
      </c>
      <c r="AF450" s="191" t="str">
        <f t="shared" si="127"/>
        <v/>
      </c>
      <c r="AG450" s="191" t="str">
        <f t="shared" si="128"/>
        <v/>
      </c>
      <c r="AH450" s="194" t="str">
        <f t="shared" si="129"/>
        <v/>
      </c>
      <c r="AI450" s="191" t="str">
        <f>IF(K450&lt;&gt;1, IF(SUM(K450:$K$504)&lt;&gt;0, "| Laat geen witruimte tussen ingevulde rijen.", ""), "")</f>
        <v/>
      </c>
      <c r="AJ450" s="194" t="str">
        <f t="shared" si="130"/>
        <v/>
      </c>
      <c r="AK450" s="191"/>
      <c r="AL450" s="76" t="str">
        <f t="shared" si="131"/>
        <v/>
      </c>
    </row>
    <row r="451" spans="1:38" s="6" customFormat="1" ht="14.65" customHeight="1" x14ac:dyDescent="0.25">
      <c r="A451" s="149" t="str">
        <f t="shared" si="114"/>
        <v/>
      </c>
      <c r="B451" s="188" t="str">
        <f t="shared" si="115"/>
        <v/>
      </c>
      <c r="C451" s="214"/>
      <c r="D451" s="201"/>
      <c r="E451" s="200"/>
      <c r="F451" s="200"/>
      <c r="G451" s="201"/>
      <c r="H451" s="201"/>
      <c r="I451" s="189"/>
      <c r="J451" s="190" t="s">
        <v>84</v>
      </c>
      <c r="K451" s="191">
        <f t="shared" si="117"/>
        <v>0</v>
      </c>
      <c r="L451" s="192">
        <f t="shared" si="118"/>
        <v>0</v>
      </c>
      <c r="M451" s="191">
        <f t="shared" si="119"/>
        <v>0</v>
      </c>
      <c r="N451" s="191">
        <f t="shared" si="120"/>
        <v>0</v>
      </c>
      <c r="O451" s="191">
        <f t="shared" si="121"/>
        <v>0</v>
      </c>
      <c r="P451" s="191">
        <f t="shared" si="122"/>
        <v>0</v>
      </c>
      <c r="Q451" s="191">
        <f t="shared" si="123"/>
        <v>0</v>
      </c>
      <c r="R451" s="191">
        <f t="shared" si="124"/>
        <v>0</v>
      </c>
      <c r="S451" s="192"/>
      <c r="T451" s="191"/>
      <c r="U451" s="191"/>
      <c r="V451" s="191"/>
      <c r="W451" s="191"/>
      <c r="X451" s="191"/>
      <c r="Y451" s="191"/>
      <c r="Z451" s="193"/>
      <c r="AA451" s="191" t="str">
        <f t="shared" si="116"/>
        <v/>
      </c>
      <c r="AB451" s="191" t="str">
        <f t="shared" si="125"/>
        <v/>
      </c>
      <c r="AC451" s="191" t="str" cm="1">
        <f t="array" ref="AC451">IF(F451&lt;&gt;"", IF(E451&gt;F451, "| Velden '"&amp;$AC$4&amp;ROW()&amp;"' en '"&amp;$AD$4&amp;ROW()&amp;"': De datum uit dienst mag niet voor de datum in dienst vallen.", ""), IF(E451&gt;Datum_werkingsjaar_einde, "| Veld '"&amp;$AC$4&amp;ROW()&amp;"': De datum in dienst mag niet na 31/12/"&amp;Datum_werkingsjaar&amp;" vallen.  ", ""))</f>
        <v/>
      </c>
      <c r="AD451" s="191" t="str" cm="1">
        <f t="array" ref="AD451">IF(E451&gt;F451, IF(F451&lt;&gt;"", "  ", ""), IF(F451&lt;&gt;"", IF(F451&lt;Datum_werkingsjaar_begin, "| Veld '"&amp;$AD$4&amp;ROW()&amp;"': De datum uit dienst mag niet vóór 1/01/"&amp;Datum_werkingsjaar&amp;" vallen.  ", ""), ""))</f>
        <v/>
      </c>
      <c r="AE451" s="191" t="str">
        <f t="shared" si="126"/>
        <v/>
      </c>
      <c r="AF451" s="191" t="str">
        <f t="shared" si="127"/>
        <v/>
      </c>
      <c r="AG451" s="191" t="str">
        <f t="shared" si="128"/>
        <v/>
      </c>
      <c r="AH451" s="194" t="str">
        <f t="shared" si="129"/>
        <v/>
      </c>
      <c r="AI451" s="191" t="str">
        <f>IF(K451&lt;&gt;1, IF(SUM(K451:$K$504)&lt;&gt;0, "| Laat geen witruimte tussen ingevulde rijen.", ""), "")</f>
        <v/>
      </c>
      <c r="AJ451" s="194" t="str">
        <f t="shared" si="130"/>
        <v/>
      </c>
      <c r="AK451" s="191"/>
      <c r="AL451" s="76" t="str">
        <f t="shared" si="131"/>
        <v/>
      </c>
    </row>
    <row r="452" spans="1:38" s="6" customFormat="1" ht="14.65" customHeight="1" x14ac:dyDescent="0.25">
      <c r="A452" s="149" t="str">
        <f t="shared" si="114"/>
        <v/>
      </c>
      <c r="B452" s="188" t="str">
        <f t="shared" si="115"/>
        <v/>
      </c>
      <c r="C452" s="214"/>
      <c r="D452" s="201"/>
      <c r="E452" s="200"/>
      <c r="F452" s="200"/>
      <c r="G452" s="201"/>
      <c r="H452" s="201"/>
      <c r="I452" s="189"/>
      <c r="J452" s="190" t="s">
        <v>84</v>
      </c>
      <c r="K452" s="191">
        <f t="shared" si="117"/>
        <v>0</v>
      </c>
      <c r="L452" s="192">
        <f t="shared" si="118"/>
        <v>0</v>
      </c>
      <c r="M452" s="191">
        <f t="shared" si="119"/>
        <v>0</v>
      </c>
      <c r="N452" s="191">
        <f t="shared" si="120"/>
        <v>0</v>
      </c>
      <c r="O452" s="191">
        <f t="shared" si="121"/>
        <v>0</v>
      </c>
      <c r="P452" s="191">
        <f t="shared" si="122"/>
        <v>0</v>
      </c>
      <c r="Q452" s="191">
        <f t="shared" si="123"/>
        <v>0</v>
      </c>
      <c r="R452" s="191">
        <f t="shared" si="124"/>
        <v>0</v>
      </c>
      <c r="S452" s="192"/>
      <c r="T452" s="191"/>
      <c r="U452" s="191"/>
      <c r="V452" s="191"/>
      <c r="W452" s="191"/>
      <c r="X452" s="191"/>
      <c r="Y452" s="191"/>
      <c r="Z452" s="193"/>
      <c r="AA452" s="191" t="str">
        <f t="shared" si="116"/>
        <v/>
      </c>
      <c r="AB452" s="191" t="str">
        <f t="shared" si="125"/>
        <v/>
      </c>
      <c r="AC452" s="191" t="str" cm="1">
        <f t="array" ref="AC452">IF(F452&lt;&gt;"", IF(E452&gt;F452, "| Velden '"&amp;$AC$4&amp;ROW()&amp;"' en '"&amp;$AD$4&amp;ROW()&amp;"': De datum uit dienst mag niet voor de datum in dienst vallen.", ""), IF(E452&gt;Datum_werkingsjaar_einde, "| Veld '"&amp;$AC$4&amp;ROW()&amp;"': De datum in dienst mag niet na 31/12/"&amp;Datum_werkingsjaar&amp;" vallen.  ", ""))</f>
        <v/>
      </c>
      <c r="AD452" s="191" t="str" cm="1">
        <f t="array" ref="AD452">IF(E452&gt;F452, IF(F452&lt;&gt;"", "  ", ""), IF(F452&lt;&gt;"", IF(F452&lt;Datum_werkingsjaar_begin, "| Veld '"&amp;$AD$4&amp;ROW()&amp;"': De datum uit dienst mag niet vóór 1/01/"&amp;Datum_werkingsjaar&amp;" vallen.  ", ""), ""))</f>
        <v/>
      </c>
      <c r="AE452" s="191" t="str">
        <f t="shared" si="126"/>
        <v/>
      </c>
      <c r="AF452" s="191" t="str">
        <f t="shared" si="127"/>
        <v/>
      </c>
      <c r="AG452" s="191" t="str">
        <f t="shared" si="128"/>
        <v/>
      </c>
      <c r="AH452" s="194" t="str">
        <f t="shared" si="129"/>
        <v/>
      </c>
      <c r="AI452" s="191" t="str">
        <f>IF(K452&lt;&gt;1, IF(SUM(K452:$K$504)&lt;&gt;0, "| Laat geen witruimte tussen ingevulde rijen.", ""), "")</f>
        <v/>
      </c>
      <c r="AJ452" s="194" t="str">
        <f t="shared" si="130"/>
        <v/>
      </c>
      <c r="AK452" s="191"/>
      <c r="AL452" s="76" t="str">
        <f t="shared" si="131"/>
        <v/>
      </c>
    </row>
    <row r="453" spans="1:38" s="6" customFormat="1" ht="14.65" customHeight="1" x14ac:dyDescent="0.25">
      <c r="A453" s="149" t="str">
        <f t="shared" ref="A453:A504" si="132">IF(AL453&lt;&gt;"", "✘", "")</f>
        <v/>
      </c>
      <c r="B453" s="188" t="str">
        <f t="shared" ref="B453:B504" si="133">IF(OR(K453&lt;&gt;0, AI453&lt;&gt;""), ROW()-4, "")</f>
        <v/>
      </c>
      <c r="C453" s="214"/>
      <c r="D453" s="201"/>
      <c r="E453" s="200"/>
      <c r="F453" s="200"/>
      <c r="G453" s="201"/>
      <c r="H453" s="201"/>
      <c r="I453" s="189"/>
      <c r="J453" s="190" t="s">
        <v>84</v>
      </c>
      <c r="K453" s="191">
        <f t="shared" si="117"/>
        <v>0</v>
      </c>
      <c r="L453" s="192">
        <f t="shared" si="118"/>
        <v>0</v>
      </c>
      <c r="M453" s="191">
        <f t="shared" si="119"/>
        <v>0</v>
      </c>
      <c r="N453" s="191">
        <f t="shared" si="120"/>
        <v>0</v>
      </c>
      <c r="O453" s="191">
        <f t="shared" si="121"/>
        <v>0</v>
      </c>
      <c r="P453" s="191">
        <f t="shared" si="122"/>
        <v>0</v>
      </c>
      <c r="Q453" s="191">
        <f t="shared" si="123"/>
        <v>0</v>
      </c>
      <c r="R453" s="191">
        <f t="shared" si="124"/>
        <v>0</v>
      </c>
      <c r="S453" s="192"/>
      <c r="T453" s="191"/>
      <c r="U453" s="191"/>
      <c r="V453" s="191"/>
      <c r="W453" s="191"/>
      <c r="X453" s="191"/>
      <c r="Y453" s="191"/>
      <c r="Z453" s="193"/>
      <c r="AA453" s="191" t="str">
        <f t="shared" ref="AA453:AA504" si="134">IF(C453&lt;&gt;"", IF(IFERROR((97-MOD(VALUE(IF(VALUE(LEFT(TEXT(SUBSTITUTE(SUBSTITUTE(C453, ".", ""), "-", ""), "00000000000"), 2))&lt;23, LEFT("2"&amp;TEXT(SUBSTITUTE(SUBSTITUTE(C453, ".", ""), "-", ""), "00000000000"), 10), LEFT(TEXT(SUBSTITUTE(SUBSTITUTE(C453, ".", ""), "-", ""), "00000000000"), 9))), 97))=VALUE(RIGHT(TEXT(SUBSTITUTE(SUBSTITUTE(C453, ".", ""), "-", ""), "00000000000"), 2)), FALSE), "", "| Veld '"&amp;AA$4&amp;ROW()&amp;"': Dit is geen geldig INSZ-nummer.  "), "")</f>
        <v/>
      </c>
      <c r="AB453" s="191" t="str">
        <f t="shared" si="125"/>
        <v/>
      </c>
      <c r="AC453" s="191" t="str" cm="1">
        <f t="array" ref="AC453">IF(F453&lt;&gt;"", IF(E453&gt;F453, "| Velden '"&amp;$AC$4&amp;ROW()&amp;"' en '"&amp;$AD$4&amp;ROW()&amp;"': De datum uit dienst mag niet voor de datum in dienst vallen.", ""), IF(E453&gt;Datum_werkingsjaar_einde, "| Veld '"&amp;$AC$4&amp;ROW()&amp;"': De datum in dienst mag niet na 31/12/"&amp;Datum_werkingsjaar&amp;" vallen.  ", ""))</f>
        <v/>
      </c>
      <c r="AD453" s="191" t="str" cm="1">
        <f t="array" ref="AD453">IF(E453&gt;F453, IF(F453&lt;&gt;"", "  ", ""), IF(F453&lt;&gt;"", IF(F453&lt;Datum_werkingsjaar_begin, "| Veld '"&amp;$AD$4&amp;ROW()&amp;"': De datum uit dienst mag niet vóór 1/01/"&amp;Datum_werkingsjaar&amp;" vallen.  ", ""), ""))</f>
        <v/>
      </c>
      <c r="AE453" s="191" t="str">
        <f t="shared" si="126"/>
        <v/>
      </c>
      <c r="AF453" s="191" t="str">
        <f t="shared" si="127"/>
        <v/>
      </c>
      <c r="AG453" s="191" t="str">
        <f t="shared" si="128"/>
        <v/>
      </c>
      <c r="AH453" s="194" t="str">
        <f t="shared" si="129"/>
        <v/>
      </c>
      <c r="AI453" s="191" t="str">
        <f>IF(K453&lt;&gt;1, IF(SUM(K453:$K$504)&lt;&gt;0, "| Laat geen witruimte tussen ingevulde rijen.", ""), "")</f>
        <v/>
      </c>
      <c r="AJ453" s="194" t="str">
        <f t="shared" si="130"/>
        <v/>
      </c>
      <c r="AK453" s="191"/>
      <c r="AL453" s="76" t="str">
        <f t="shared" si="131"/>
        <v/>
      </c>
    </row>
    <row r="454" spans="1:38" x14ac:dyDescent="0.25">
      <c r="A454" s="149" t="str">
        <f t="shared" si="132"/>
        <v/>
      </c>
      <c r="B454" s="188" t="str">
        <f t="shared" si="133"/>
        <v/>
      </c>
      <c r="C454" s="214"/>
      <c r="D454" s="201"/>
      <c r="E454" s="200"/>
      <c r="F454" s="200"/>
      <c r="G454" s="201"/>
      <c r="H454" s="201"/>
      <c r="I454" s="189"/>
      <c r="J454" s="190" t="s">
        <v>84</v>
      </c>
      <c r="K454" s="191">
        <f t="shared" ref="K454:K504" si="135">IF(C454&amp;D454&amp;E454&amp;F454&amp;G454&amp;I454&amp;H454&lt;&gt;"", 1, 0)</f>
        <v>0</v>
      </c>
      <c r="L454" s="192">
        <f t="shared" ref="L454:L504" si="136">IF($K454&lt;&gt;0, IF(C454&lt;&gt;"", 0, 1), 0)</f>
        <v>0</v>
      </c>
      <c r="M454" s="191">
        <f t="shared" ref="M454:M504" si="137">IF($K454&lt;&gt;0, IF($AA454&lt;&gt;"", -1, IF(C454&lt;&gt;"", IF(VALUE(LEFT(RIGHT(TEXT(SUBSTITUTE(SUBSTITUTE(C454, ".", ""), "-", ""), "00000000000"), 9), 2))&gt;20, IF(VALUE(LEFT(RIGHT(TEXT(SUBSTITUTE(SUBSTITUTE(C454, ".", ""), "-", ""), "00000000000"), 9), 2))&lt;=32, 1, -1), -1), -1)), 0)</f>
        <v>0</v>
      </c>
      <c r="N454" s="191">
        <f t="shared" ref="N454:N504" si="138">IF($K454&lt;&gt;0, IF(E454&lt;&gt;"", 0, 1), 0)</f>
        <v>0</v>
      </c>
      <c r="O454" s="191">
        <f t="shared" ref="O454:O504" si="139">IF($K454&lt;&gt;0, IF(F454&lt;&gt;"", 0, 0), 0)</f>
        <v>0</v>
      </c>
      <c r="P454" s="191">
        <f t="shared" ref="P454:P504" si="140">IF($K454&lt;&gt;0, IF(G454&lt;&gt;"", 0, 1), 0)</f>
        <v>0</v>
      </c>
      <c r="Q454" s="191">
        <f t="shared" ref="Q454:Q504" si="141">IF($K454&lt;&gt;0, IF(H454&lt;&gt;"", 0, 1), 0)</f>
        <v>0</v>
      </c>
      <c r="R454" s="191">
        <f t="shared" ref="R454:R504" si="142">IF($K454&lt;&gt;0, IF(I454&lt;&gt;"", 0, 1), 0)</f>
        <v>0</v>
      </c>
      <c r="S454" s="192"/>
      <c r="T454" s="191"/>
      <c r="U454" s="191"/>
      <c r="V454" s="191"/>
      <c r="W454" s="191"/>
      <c r="X454" s="191"/>
      <c r="Y454" s="191"/>
      <c r="Z454" s="193"/>
      <c r="AA454" s="191" t="str">
        <f t="shared" si="134"/>
        <v/>
      </c>
      <c r="AB454" s="191" t="str">
        <f t="shared" ref="AB454:AB504" si="143">IF(D454&lt;&gt;"", IF(M454&lt;&gt;-1, IF(AND(D454&lt;&gt;"M", D454&lt;&gt;"V"), "| Veld '"&amp;AB$4&amp;ROW()&amp;"': Maak een keuze uit de uitvallijst.  ", ""), "| Veld '"&amp;AB$4&amp;ROW()&amp;"': Laat dit veld leeg.  "), "")</f>
        <v/>
      </c>
      <c r="AC454" s="191" t="str" cm="1">
        <f t="array" ref="AC454">IF(F454&lt;&gt;"", IF(E454&gt;F454, "| Velden '"&amp;$AC$4&amp;ROW()&amp;"' en '"&amp;$AD$4&amp;ROW()&amp;"': De datum uit dienst mag niet voor de datum in dienst vallen.", ""), IF(E454&gt;Datum_werkingsjaar_einde, "| Veld '"&amp;$AC$4&amp;ROW()&amp;"': De datum in dienst mag niet na 31/12/"&amp;Datum_werkingsjaar&amp;" vallen.  ", ""))</f>
        <v/>
      </c>
      <c r="AD454" s="191" t="str" cm="1">
        <f t="array" ref="AD454">IF(E454&gt;F454, IF(F454&lt;&gt;"", "  ", ""), IF(F454&lt;&gt;"", IF(F454&lt;Datum_werkingsjaar_begin, "| Veld '"&amp;$AD$4&amp;ROW()&amp;"': De datum uit dienst mag niet vóór 1/01/"&amp;Datum_werkingsjaar&amp;" vallen.  ", ""), ""))</f>
        <v/>
      </c>
      <c r="AE454" s="191" t="str">
        <f t="shared" ref="AE454:AE504" si="144">IF(ISTEXT(G454), IFERROR(IF(SEARCH(".", G454)&lt;&gt;0, "| Veld '"&amp;AE$4&amp;ROW()&amp;"': "&amp;Fout_punt), "| Veld '"&amp;AE$4&amp;ROW()&amp;"': "&amp;Fout_geen_getal), IF(G454&lt;0, "| Veld '"&amp;AE$4&amp;ROW()&amp;"': "&amp;Fout_negatief, IF(G454&gt;1, "| Veld '"&amp;AE$4&amp;ROW()&amp;"': Dit getal mag niet groter dan 1 zijn.  ", "")))</f>
        <v/>
      </c>
      <c r="AF454" s="191" t="str">
        <f t="shared" ref="AF454:AF504" si="145">IF(ISTEXT(H454), IFERROR(IF(SEARCH(".", H454)&lt;&gt;0, "| Veld '"&amp;AF$4&amp;ROW()&amp;"': "&amp;Fout_punt), "| Veld '"&amp;AF$4&amp;ROW()&amp;"': "&amp;Fout_geen_getal), IF(H454&lt;0, "| Veld '"&amp;AF$4&amp;ROW()&amp;"': "&amp;Fout_negatief, IF(H454&gt;1, "| Veld '"&amp;AF$4&amp;ROW()&amp;"': Dit getal mag niet groter dan 1 zijn.  ", IF(H454&gt;G454,  "| Veld '"&amp;AF$4&amp;ROW()&amp;"': Dit getal mag niet groter dan het getal in veld '"&amp;$AE$4&amp;ROW()&amp;"' zijn.  ", ""))))</f>
        <v/>
      </c>
      <c r="AG454" s="191" t="str">
        <f t="shared" ref="AG454:AG504" si="146">IF(ISTEXT(I454), IFERROR(IF(SEARCH(".", I454)&lt;&gt;0, "| Veld '"&amp;AG$4&amp;ROW()&amp;"': "&amp;Fout_punt), "| Veld '"&amp;AG$4&amp;ROW()&amp;"': "&amp;Fout_geen_getal), IF(I454&lt;0, "| Veld '"&amp;AG$4&amp;ROW()&amp;"': "&amp;Fout_negatief, ""))</f>
        <v/>
      </c>
      <c r="AH454" s="194" t="str">
        <f t="shared" ref="AH454:AH504" si="147">IF(SUMIF(L454:R454, "&gt;0")&gt;0, "| Vul verplichte velden in.", "")</f>
        <v/>
      </c>
      <c r="AI454" s="191" t="str">
        <f>IF(K454&lt;&gt;1, IF(SUM(K454:$K$504)&lt;&gt;0, "| Laat geen witruimte tussen ingevulde rijen.", ""), "")</f>
        <v/>
      </c>
      <c r="AJ454" s="194" t="str">
        <f t="shared" ref="AJ454:AJ504" si="148">IF(AA454&amp;AB454&amp;AC454&amp;AD454&amp;AE454&amp;AF454&amp;AG454&lt;&gt;"", AA454&amp;AB454&amp;AC454&amp;AD454&amp;AE454&amp;AF454&amp;AG454, AH454&amp;AI454)</f>
        <v/>
      </c>
      <c r="AK454" s="191"/>
      <c r="AL454" s="76" t="str">
        <f t="shared" ref="AL454:AL504" si="149">IF(AJ454&lt;&gt;"", AJ454&amp;"", Z454&amp;"")</f>
        <v/>
      </c>
    </row>
    <row r="455" spans="1:38" x14ac:dyDescent="0.25">
      <c r="A455" s="149" t="str">
        <f t="shared" si="132"/>
        <v/>
      </c>
      <c r="B455" s="188" t="str">
        <f t="shared" si="133"/>
        <v/>
      </c>
      <c r="C455" s="214"/>
      <c r="D455" s="201"/>
      <c r="E455" s="200"/>
      <c r="F455" s="200"/>
      <c r="G455" s="201"/>
      <c r="H455" s="201"/>
      <c r="I455" s="189"/>
      <c r="J455" s="190" t="s">
        <v>84</v>
      </c>
      <c r="K455" s="191">
        <f t="shared" si="135"/>
        <v>0</v>
      </c>
      <c r="L455" s="192">
        <f t="shared" si="136"/>
        <v>0</v>
      </c>
      <c r="M455" s="191">
        <f t="shared" si="137"/>
        <v>0</v>
      </c>
      <c r="N455" s="191">
        <f t="shared" si="138"/>
        <v>0</v>
      </c>
      <c r="O455" s="191">
        <f t="shared" si="139"/>
        <v>0</v>
      </c>
      <c r="P455" s="191">
        <f t="shared" si="140"/>
        <v>0</v>
      </c>
      <c r="Q455" s="191">
        <f t="shared" si="141"/>
        <v>0</v>
      </c>
      <c r="R455" s="191">
        <f t="shared" si="142"/>
        <v>0</v>
      </c>
      <c r="S455" s="192"/>
      <c r="T455" s="191"/>
      <c r="U455" s="191"/>
      <c r="V455" s="191"/>
      <c r="W455" s="191"/>
      <c r="X455" s="191"/>
      <c r="Y455" s="191"/>
      <c r="Z455" s="193"/>
      <c r="AA455" s="191" t="str">
        <f t="shared" si="134"/>
        <v/>
      </c>
      <c r="AB455" s="191" t="str">
        <f t="shared" si="143"/>
        <v/>
      </c>
      <c r="AC455" s="191" t="str" cm="1">
        <f t="array" ref="AC455">IF(F455&lt;&gt;"", IF(E455&gt;F455, "| Velden '"&amp;$AC$4&amp;ROW()&amp;"' en '"&amp;$AD$4&amp;ROW()&amp;"': De datum uit dienst mag niet voor de datum in dienst vallen.", ""), IF(E455&gt;Datum_werkingsjaar_einde, "| Veld '"&amp;$AC$4&amp;ROW()&amp;"': De datum in dienst mag niet na 31/12/"&amp;Datum_werkingsjaar&amp;" vallen.  ", ""))</f>
        <v/>
      </c>
      <c r="AD455" s="191" t="str" cm="1">
        <f t="array" ref="AD455">IF(E455&gt;F455, IF(F455&lt;&gt;"", "  ", ""), IF(F455&lt;&gt;"", IF(F455&lt;Datum_werkingsjaar_begin, "| Veld '"&amp;$AD$4&amp;ROW()&amp;"': De datum uit dienst mag niet vóór 1/01/"&amp;Datum_werkingsjaar&amp;" vallen.  ", ""), ""))</f>
        <v/>
      </c>
      <c r="AE455" s="191" t="str">
        <f t="shared" si="144"/>
        <v/>
      </c>
      <c r="AF455" s="191" t="str">
        <f t="shared" si="145"/>
        <v/>
      </c>
      <c r="AG455" s="191" t="str">
        <f t="shared" si="146"/>
        <v/>
      </c>
      <c r="AH455" s="194" t="str">
        <f t="shared" si="147"/>
        <v/>
      </c>
      <c r="AI455" s="191" t="str">
        <f>IF(K455&lt;&gt;1, IF(SUM(K455:$K$504)&lt;&gt;0, "| Laat geen witruimte tussen ingevulde rijen.", ""), "")</f>
        <v/>
      </c>
      <c r="AJ455" s="194" t="str">
        <f t="shared" si="148"/>
        <v/>
      </c>
      <c r="AK455" s="191"/>
      <c r="AL455" s="76" t="str">
        <f t="shared" si="149"/>
        <v/>
      </c>
    </row>
    <row r="456" spans="1:38" x14ac:dyDescent="0.25">
      <c r="A456" s="149" t="str">
        <f t="shared" si="132"/>
        <v/>
      </c>
      <c r="B456" s="188" t="str">
        <f t="shared" si="133"/>
        <v/>
      </c>
      <c r="C456" s="214"/>
      <c r="D456" s="201"/>
      <c r="E456" s="200"/>
      <c r="F456" s="200"/>
      <c r="G456" s="201"/>
      <c r="H456" s="201"/>
      <c r="I456" s="189"/>
      <c r="J456" s="190" t="s">
        <v>84</v>
      </c>
      <c r="K456" s="191">
        <f t="shared" si="135"/>
        <v>0</v>
      </c>
      <c r="L456" s="192">
        <f t="shared" si="136"/>
        <v>0</v>
      </c>
      <c r="M456" s="191">
        <f t="shared" si="137"/>
        <v>0</v>
      </c>
      <c r="N456" s="191">
        <f t="shared" si="138"/>
        <v>0</v>
      </c>
      <c r="O456" s="191">
        <f t="shared" si="139"/>
        <v>0</v>
      </c>
      <c r="P456" s="191">
        <f t="shared" si="140"/>
        <v>0</v>
      </c>
      <c r="Q456" s="191">
        <f t="shared" si="141"/>
        <v>0</v>
      </c>
      <c r="R456" s="191">
        <f t="shared" si="142"/>
        <v>0</v>
      </c>
      <c r="S456" s="192"/>
      <c r="T456" s="191"/>
      <c r="U456" s="191"/>
      <c r="V456" s="191"/>
      <c r="W456" s="191"/>
      <c r="X456" s="191"/>
      <c r="Y456" s="191"/>
      <c r="Z456" s="193"/>
      <c r="AA456" s="191" t="str">
        <f t="shared" si="134"/>
        <v/>
      </c>
      <c r="AB456" s="191" t="str">
        <f t="shared" si="143"/>
        <v/>
      </c>
      <c r="AC456" s="191" t="str" cm="1">
        <f t="array" ref="AC456">IF(F456&lt;&gt;"", IF(E456&gt;F456, "| Velden '"&amp;$AC$4&amp;ROW()&amp;"' en '"&amp;$AD$4&amp;ROW()&amp;"': De datum uit dienst mag niet voor de datum in dienst vallen.", ""), IF(E456&gt;Datum_werkingsjaar_einde, "| Veld '"&amp;$AC$4&amp;ROW()&amp;"': De datum in dienst mag niet na 31/12/"&amp;Datum_werkingsjaar&amp;" vallen.  ", ""))</f>
        <v/>
      </c>
      <c r="AD456" s="191" t="str" cm="1">
        <f t="array" ref="AD456">IF(E456&gt;F456, IF(F456&lt;&gt;"", "  ", ""), IF(F456&lt;&gt;"", IF(F456&lt;Datum_werkingsjaar_begin, "| Veld '"&amp;$AD$4&amp;ROW()&amp;"': De datum uit dienst mag niet vóór 1/01/"&amp;Datum_werkingsjaar&amp;" vallen.  ", ""), ""))</f>
        <v/>
      </c>
      <c r="AE456" s="191" t="str">
        <f t="shared" si="144"/>
        <v/>
      </c>
      <c r="AF456" s="191" t="str">
        <f t="shared" si="145"/>
        <v/>
      </c>
      <c r="AG456" s="191" t="str">
        <f t="shared" si="146"/>
        <v/>
      </c>
      <c r="AH456" s="194" t="str">
        <f t="shared" si="147"/>
        <v/>
      </c>
      <c r="AI456" s="191" t="str">
        <f>IF(K456&lt;&gt;1, IF(SUM(K456:$K$504)&lt;&gt;0, "| Laat geen witruimte tussen ingevulde rijen.", ""), "")</f>
        <v/>
      </c>
      <c r="AJ456" s="194" t="str">
        <f t="shared" si="148"/>
        <v/>
      </c>
      <c r="AK456" s="191"/>
      <c r="AL456" s="76" t="str">
        <f t="shared" si="149"/>
        <v/>
      </c>
    </row>
    <row r="457" spans="1:38" x14ac:dyDescent="0.25">
      <c r="A457" s="149" t="str">
        <f t="shared" si="132"/>
        <v/>
      </c>
      <c r="B457" s="188" t="str">
        <f t="shared" si="133"/>
        <v/>
      </c>
      <c r="C457" s="214"/>
      <c r="D457" s="201"/>
      <c r="E457" s="200"/>
      <c r="F457" s="200"/>
      <c r="G457" s="201"/>
      <c r="H457" s="201"/>
      <c r="I457" s="189"/>
      <c r="J457" s="190" t="s">
        <v>84</v>
      </c>
      <c r="K457" s="191">
        <f t="shared" si="135"/>
        <v>0</v>
      </c>
      <c r="L457" s="192">
        <f t="shared" si="136"/>
        <v>0</v>
      </c>
      <c r="M457" s="191">
        <f t="shared" si="137"/>
        <v>0</v>
      </c>
      <c r="N457" s="191">
        <f t="shared" si="138"/>
        <v>0</v>
      </c>
      <c r="O457" s="191">
        <f t="shared" si="139"/>
        <v>0</v>
      </c>
      <c r="P457" s="191">
        <f t="shared" si="140"/>
        <v>0</v>
      </c>
      <c r="Q457" s="191">
        <f t="shared" si="141"/>
        <v>0</v>
      </c>
      <c r="R457" s="191">
        <f t="shared" si="142"/>
        <v>0</v>
      </c>
      <c r="S457" s="192"/>
      <c r="T457" s="191"/>
      <c r="U457" s="191"/>
      <c r="V457" s="191"/>
      <c r="W457" s="191"/>
      <c r="X457" s="191"/>
      <c r="Y457" s="191"/>
      <c r="Z457" s="193"/>
      <c r="AA457" s="191" t="str">
        <f t="shared" si="134"/>
        <v/>
      </c>
      <c r="AB457" s="191" t="str">
        <f t="shared" si="143"/>
        <v/>
      </c>
      <c r="AC457" s="191" t="str" cm="1">
        <f t="array" ref="AC457">IF(F457&lt;&gt;"", IF(E457&gt;F457, "| Velden '"&amp;$AC$4&amp;ROW()&amp;"' en '"&amp;$AD$4&amp;ROW()&amp;"': De datum uit dienst mag niet voor de datum in dienst vallen.", ""), IF(E457&gt;Datum_werkingsjaar_einde, "| Veld '"&amp;$AC$4&amp;ROW()&amp;"': De datum in dienst mag niet na 31/12/"&amp;Datum_werkingsjaar&amp;" vallen.  ", ""))</f>
        <v/>
      </c>
      <c r="AD457" s="191" t="str" cm="1">
        <f t="array" ref="AD457">IF(E457&gt;F457, IF(F457&lt;&gt;"", "  ", ""), IF(F457&lt;&gt;"", IF(F457&lt;Datum_werkingsjaar_begin, "| Veld '"&amp;$AD$4&amp;ROW()&amp;"': De datum uit dienst mag niet vóór 1/01/"&amp;Datum_werkingsjaar&amp;" vallen.  ", ""), ""))</f>
        <v/>
      </c>
      <c r="AE457" s="191" t="str">
        <f t="shared" si="144"/>
        <v/>
      </c>
      <c r="AF457" s="191" t="str">
        <f t="shared" si="145"/>
        <v/>
      </c>
      <c r="AG457" s="191" t="str">
        <f t="shared" si="146"/>
        <v/>
      </c>
      <c r="AH457" s="194" t="str">
        <f t="shared" si="147"/>
        <v/>
      </c>
      <c r="AI457" s="191" t="str">
        <f>IF(K457&lt;&gt;1, IF(SUM(K457:$K$504)&lt;&gt;0, "| Laat geen witruimte tussen ingevulde rijen.", ""), "")</f>
        <v/>
      </c>
      <c r="AJ457" s="194" t="str">
        <f t="shared" si="148"/>
        <v/>
      </c>
      <c r="AK457" s="191"/>
      <c r="AL457" s="76" t="str">
        <f t="shared" si="149"/>
        <v/>
      </c>
    </row>
    <row r="458" spans="1:38" x14ac:dyDescent="0.25">
      <c r="A458" s="149" t="str">
        <f t="shared" si="132"/>
        <v/>
      </c>
      <c r="B458" s="188" t="str">
        <f t="shared" si="133"/>
        <v/>
      </c>
      <c r="C458" s="214"/>
      <c r="D458" s="201"/>
      <c r="E458" s="200"/>
      <c r="F458" s="200"/>
      <c r="G458" s="201"/>
      <c r="H458" s="201"/>
      <c r="I458" s="189"/>
      <c r="J458" s="190" t="s">
        <v>84</v>
      </c>
      <c r="K458" s="191">
        <f t="shared" si="135"/>
        <v>0</v>
      </c>
      <c r="L458" s="192">
        <f t="shared" si="136"/>
        <v>0</v>
      </c>
      <c r="M458" s="191">
        <f t="shared" si="137"/>
        <v>0</v>
      </c>
      <c r="N458" s="191">
        <f t="shared" si="138"/>
        <v>0</v>
      </c>
      <c r="O458" s="191">
        <f t="shared" si="139"/>
        <v>0</v>
      </c>
      <c r="P458" s="191">
        <f t="shared" si="140"/>
        <v>0</v>
      </c>
      <c r="Q458" s="191">
        <f t="shared" si="141"/>
        <v>0</v>
      </c>
      <c r="R458" s="191">
        <f t="shared" si="142"/>
        <v>0</v>
      </c>
      <c r="S458" s="192"/>
      <c r="T458" s="191"/>
      <c r="U458" s="191"/>
      <c r="V458" s="191"/>
      <c r="W458" s="191"/>
      <c r="X458" s="191"/>
      <c r="Y458" s="191"/>
      <c r="Z458" s="193"/>
      <c r="AA458" s="191" t="str">
        <f t="shared" si="134"/>
        <v/>
      </c>
      <c r="AB458" s="191" t="str">
        <f t="shared" si="143"/>
        <v/>
      </c>
      <c r="AC458" s="191" t="str" cm="1">
        <f t="array" ref="AC458">IF(F458&lt;&gt;"", IF(E458&gt;F458, "| Velden '"&amp;$AC$4&amp;ROW()&amp;"' en '"&amp;$AD$4&amp;ROW()&amp;"': De datum uit dienst mag niet voor de datum in dienst vallen.", ""), IF(E458&gt;Datum_werkingsjaar_einde, "| Veld '"&amp;$AC$4&amp;ROW()&amp;"': De datum in dienst mag niet na 31/12/"&amp;Datum_werkingsjaar&amp;" vallen.  ", ""))</f>
        <v/>
      </c>
      <c r="AD458" s="191" t="str" cm="1">
        <f t="array" ref="AD458">IF(E458&gt;F458, IF(F458&lt;&gt;"", "  ", ""), IF(F458&lt;&gt;"", IF(F458&lt;Datum_werkingsjaar_begin, "| Veld '"&amp;$AD$4&amp;ROW()&amp;"': De datum uit dienst mag niet vóór 1/01/"&amp;Datum_werkingsjaar&amp;" vallen.  ", ""), ""))</f>
        <v/>
      </c>
      <c r="AE458" s="191" t="str">
        <f t="shared" si="144"/>
        <v/>
      </c>
      <c r="AF458" s="191" t="str">
        <f t="shared" si="145"/>
        <v/>
      </c>
      <c r="AG458" s="191" t="str">
        <f t="shared" si="146"/>
        <v/>
      </c>
      <c r="AH458" s="194" t="str">
        <f t="shared" si="147"/>
        <v/>
      </c>
      <c r="AI458" s="191" t="str">
        <f>IF(K458&lt;&gt;1, IF(SUM(K458:$K$504)&lt;&gt;0, "| Laat geen witruimte tussen ingevulde rijen.", ""), "")</f>
        <v/>
      </c>
      <c r="AJ458" s="194" t="str">
        <f t="shared" si="148"/>
        <v/>
      </c>
      <c r="AK458" s="191"/>
      <c r="AL458" s="76" t="str">
        <f t="shared" si="149"/>
        <v/>
      </c>
    </row>
    <row r="459" spans="1:38" x14ac:dyDescent="0.25">
      <c r="A459" s="149" t="str">
        <f t="shared" si="132"/>
        <v/>
      </c>
      <c r="B459" s="188" t="str">
        <f t="shared" si="133"/>
        <v/>
      </c>
      <c r="C459" s="214"/>
      <c r="D459" s="201"/>
      <c r="E459" s="200"/>
      <c r="F459" s="200"/>
      <c r="G459" s="201"/>
      <c r="H459" s="201"/>
      <c r="I459" s="189"/>
      <c r="J459" s="190" t="s">
        <v>84</v>
      </c>
      <c r="K459" s="191">
        <f t="shared" si="135"/>
        <v>0</v>
      </c>
      <c r="L459" s="192">
        <f t="shared" si="136"/>
        <v>0</v>
      </c>
      <c r="M459" s="191">
        <f t="shared" si="137"/>
        <v>0</v>
      </c>
      <c r="N459" s="191">
        <f t="shared" si="138"/>
        <v>0</v>
      </c>
      <c r="O459" s="191">
        <f t="shared" si="139"/>
        <v>0</v>
      </c>
      <c r="P459" s="191">
        <f t="shared" si="140"/>
        <v>0</v>
      </c>
      <c r="Q459" s="191">
        <f t="shared" si="141"/>
        <v>0</v>
      </c>
      <c r="R459" s="191">
        <f t="shared" si="142"/>
        <v>0</v>
      </c>
      <c r="S459" s="192"/>
      <c r="T459" s="191"/>
      <c r="U459" s="191"/>
      <c r="V459" s="191"/>
      <c r="W459" s="191"/>
      <c r="X459" s="191"/>
      <c r="Y459" s="191"/>
      <c r="Z459" s="193"/>
      <c r="AA459" s="191" t="str">
        <f t="shared" si="134"/>
        <v/>
      </c>
      <c r="AB459" s="191" t="str">
        <f t="shared" si="143"/>
        <v/>
      </c>
      <c r="AC459" s="191" t="str" cm="1">
        <f t="array" ref="AC459">IF(F459&lt;&gt;"", IF(E459&gt;F459, "| Velden '"&amp;$AC$4&amp;ROW()&amp;"' en '"&amp;$AD$4&amp;ROW()&amp;"': De datum uit dienst mag niet voor de datum in dienst vallen.", ""), IF(E459&gt;Datum_werkingsjaar_einde, "| Veld '"&amp;$AC$4&amp;ROW()&amp;"': De datum in dienst mag niet na 31/12/"&amp;Datum_werkingsjaar&amp;" vallen.  ", ""))</f>
        <v/>
      </c>
      <c r="AD459" s="191" t="str" cm="1">
        <f t="array" ref="AD459">IF(E459&gt;F459, IF(F459&lt;&gt;"", "  ", ""), IF(F459&lt;&gt;"", IF(F459&lt;Datum_werkingsjaar_begin, "| Veld '"&amp;$AD$4&amp;ROW()&amp;"': De datum uit dienst mag niet vóór 1/01/"&amp;Datum_werkingsjaar&amp;" vallen.  ", ""), ""))</f>
        <v/>
      </c>
      <c r="AE459" s="191" t="str">
        <f t="shared" si="144"/>
        <v/>
      </c>
      <c r="AF459" s="191" t="str">
        <f t="shared" si="145"/>
        <v/>
      </c>
      <c r="AG459" s="191" t="str">
        <f t="shared" si="146"/>
        <v/>
      </c>
      <c r="AH459" s="194" t="str">
        <f t="shared" si="147"/>
        <v/>
      </c>
      <c r="AI459" s="191" t="str">
        <f>IF(K459&lt;&gt;1, IF(SUM(K459:$K$504)&lt;&gt;0, "| Laat geen witruimte tussen ingevulde rijen.", ""), "")</f>
        <v/>
      </c>
      <c r="AJ459" s="194" t="str">
        <f t="shared" si="148"/>
        <v/>
      </c>
      <c r="AK459" s="191"/>
      <c r="AL459" s="76" t="str">
        <f t="shared" si="149"/>
        <v/>
      </c>
    </row>
    <row r="460" spans="1:38" x14ac:dyDescent="0.25">
      <c r="A460" s="149" t="str">
        <f t="shared" si="132"/>
        <v/>
      </c>
      <c r="B460" s="188" t="str">
        <f t="shared" si="133"/>
        <v/>
      </c>
      <c r="C460" s="214"/>
      <c r="D460" s="201"/>
      <c r="E460" s="200"/>
      <c r="F460" s="200"/>
      <c r="G460" s="201"/>
      <c r="H460" s="201"/>
      <c r="I460" s="189"/>
      <c r="J460" s="190" t="s">
        <v>84</v>
      </c>
      <c r="K460" s="191">
        <f t="shared" si="135"/>
        <v>0</v>
      </c>
      <c r="L460" s="192">
        <f t="shared" si="136"/>
        <v>0</v>
      </c>
      <c r="M460" s="191">
        <f t="shared" si="137"/>
        <v>0</v>
      </c>
      <c r="N460" s="191">
        <f t="shared" si="138"/>
        <v>0</v>
      </c>
      <c r="O460" s="191">
        <f t="shared" si="139"/>
        <v>0</v>
      </c>
      <c r="P460" s="191">
        <f t="shared" si="140"/>
        <v>0</v>
      </c>
      <c r="Q460" s="191">
        <f t="shared" si="141"/>
        <v>0</v>
      </c>
      <c r="R460" s="191">
        <f t="shared" si="142"/>
        <v>0</v>
      </c>
      <c r="S460" s="192"/>
      <c r="T460" s="191"/>
      <c r="U460" s="191"/>
      <c r="V460" s="191"/>
      <c r="W460" s="191"/>
      <c r="X460" s="191"/>
      <c r="Y460" s="191"/>
      <c r="Z460" s="193"/>
      <c r="AA460" s="191" t="str">
        <f t="shared" si="134"/>
        <v/>
      </c>
      <c r="AB460" s="191" t="str">
        <f t="shared" si="143"/>
        <v/>
      </c>
      <c r="AC460" s="191" t="str" cm="1">
        <f t="array" ref="AC460">IF(F460&lt;&gt;"", IF(E460&gt;F460, "| Velden '"&amp;$AC$4&amp;ROW()&amp;"' en '"&amp;$AD$4&amp;ROW()&amp;"': De datum uit dienst mag niet voor de datum in dienst vallen.", ""), IF(E460&gt;Datum_werkingsjaar_einde, "| Veld '"&amp;$AC$4&amp;ROW()&amp;"': De datum in dienst mag niet na 31/12/"&amp;Datum_werkingsjaar&amp;" vallen.  ", ""))</f>
        <v/>
      </c>
      <c r="AD460" s="191" t="str" cm="1">
        <f t="array" ref="AD460">IF(E460&gt;F460, IF(F460&lt;&gt;"", "  ", ""), IF(F460&lt;&gt;"", IF(F460&lt;Datum_werkingsjaar_begin, "| Veld '"&amp;$AD$4&amp;ROW()&amp;"': De datum uit dienst mag niet vóór 1/01/"&amp;Datum_werkingsjaar&amp;" vallen.  ", ""), ""))</f>
        <v/>
      </c>
      <c r="AE460" s="191" t="str">
        <f t="shared" si="144"/>
        <v/>
      </c>
      <c r="AF460" s="191" t="str">
        <f t="shared" si="145"/>
        <v/>
      </c>
      <c r="AG460" s="191" t="str">
        <f t="shared" si="146"/>
        <v/>
      </c>
      <c r="AH460" s="194" t="str">
        <f t="shared" si="147"/>
        <v/>
      </c>
      <c r="AI460" s="191" t="str">
        <f>IF(K460&lt;&gt;1, IF(SUM(K460:$K$504)&lt;&gt;0, "| Laat geen witruimte tussen ingevulde rijen.", ""), "")</f>
        <v/>
      </c>
      <c r="AJ460" s="194" t="str">
        <f t="shared" si="148"/>
        <v/>
      </c>
      <c r="AK460" s="191"/>
      <c r="AL460" s="76" t="str">
        <f t="shared" si="149"/>
        <v/>
      </c>
    </row>
    <row r="461" spans="1:38" x14ac:dyDescent="0.25">
      <c r="A461" s="149" t="str">
        <f t="shared" si="132"/>
        <v/>
      </c>
      <c r="B461" s="188" t="str">
        <f t="shared" si="133"/>
        <v/>
      </c>
      <c r="C461" s="214"/>
      <c r="D461" s="201"/>
      <c r="E461" s="200"/>
      <c r="F461" s="200"/>
      <c r="G461" s="201"/>
      <c r="H461" s="201"/>
      <c r="I461" s="189"/>
      <c r="J461" s="190" t="s">
        <v>84</v>
      </c>
      <c r="K461" s="191">
        <f t="shared" si="135"/>
        <v>0</v>
      </c>
      <c r="L461" s="192">
        <f t="shared" si="136"/>
        <v>0</v>
      </c>
      <c r="M461" s="191">
        <f t="shared" si="137"/>
        <v>0</v>
      </c>
      <c r="N461" s="191">
        <f t="shared" si="138"/>
        <v>0</v>
      </c>
      <c r="O461" s="191">
        <f t="shared" si="139"/>
        <v>0</v>
      </c>
      <c r="P461" s="191">
        <f t="shared" si="140"/>
        <v>0</v>
      </c>
      <c r="Q461" s="191">
        <f t="shared" si="141"/>
        <v>0</v>
      </c>
      <c r="R461" s="191">
        <f t="shared" si="142"/>
        <v>0</v>
      </c>
      <c r="S461" s="192"/>
      <c r="T461" s="191"/>
      <c r="U461" s="191"/>
      <c r="V461" s="191"/>
      <c r="W461" s="191"/>
      <c r="X461" s="191"/>
      <c r="Y461" s="191"/>
      <c r="Z461" s="193"/>
      <c r="AA461" s="191" t="str">
        <f t="shared" si="134"/>
        <v/>
      </c>
      <c r="AB461" s="191" t="str">
        <f t="shared" si="143"/>
        <v/>
      </c>
      <c r="AC461" s="191" t="str" cm="1">
        <f t="array" ref="AC461">IF(F461&lt;&gt;"", IF(E461&gt;F461, "| Velden '"&amp;$AC$4&amp;ROW()&amp;"' en '"&amp;$AD$4&amp;ROW()&amp;"': De datum uit dienst mag niet voor de datum in dienst vallen.", ""), IF(E461&gt;Datum_werkingsjaar_einde, "| Veld '"&amp;$AC$4&amp;ROW()&amp;"': De datum in dienst mag niet na 31/12/"&amp;Datum_werkingsjaar&amp;" vallen.  ", ""))</f>
        <v/>
      </c>
      <c r="AD461" s="191" t="str" cm="1">
        <f t="array" ref="AD461">IF(E461&gt;F461, IF(F461&lt;&gt;"", "  ", ""), IF(F461&lt;&gt;"", IF(F461&lt;Datum_werkingsjaar_begin, "| Veld '"&amp;$AD$4&amp;ROW()&amp;"': De datum uit dienst mag niet vóór 1/01/"&amp;Datum_werkingsjaar&amp;" vallen.  ", ""), ""))</f>
        <v/>
      </c>
      <c r="AE461" s="191" t="str">
        <f t="shared" si="144"/>
        <v/>
      </c>
      <c r="AF461" s="191" t="str">
        <f t="shared" si="145"/>
        <v/>
      </c>
      <c r="AG461" s="191" t="str">
        <f t="shared" si="146"/>
        <v/>
      </c>
      <c r="AH461" s="194" t="str">
        <f t="shared" si="147"/>
        <v/>
      </c>
      <c r="AI461" s="191" t="str">
        <f>IF(K461&lt;&gt;1, IF(SUM(K461:$K$504)&lt;&gt;0, "| Laat geen witruimte tussen ingevulde rijen.", ""), "")</f>
        <v/>
      </c>
      <c r="AJ461" s="194" t="str">
        <f t="shared" si="148"/>
        <v/>
      </c>
      <c r="AK461" s="191"/>
      <c r="AL461" s="76" t="str">
        <f t="shared" si="149"/>
        <v/>
      </c>
    </row>
    <row r="462" spans="1:38" x14ac:dyDescent="0.25">
      <c r="A462" s="149" t="str">
        <f t="shared" si="132"/>
        <v/>
      </c>
      <c r="B462" s="188" t="str">
        <f t="shared" si="133"/>
        <v/>
      </c>
      <c r="C462" s="214"/>
      <c r="D462" s="201"/>
      <c r="E462" s="200"/>
      <c r="F462" s="200"/>
      <c r="G462" s="201"/>
      <c r="H462" s="201"/>
      <c r="I462" s="189"/>
      <c r="J462" s="190" t="s">
        <v>84</v>
      </c>
      <c r="K462" s="191">
        <f t="shared" si="135"/>
        <v>0</v>
      </c>
      <c r="L462" s="192">
        <f t="shared" si="136"/>
        <v>0</v>
      </c>
      <c r="M462" s="191">
        <f t="shared" si="137"/>
        <v>0</v>
      </c>
      <c r="N462" s="191">
        <f t="shared" si="138"/>
        <v>0</v>
      </c>
      <c r="O462" s="191">
        <f t="shared" si="139"/>
        <v>0</v>
      </c>
      <c r="P462" s="191">
        <f t="shared" si="140"/>
        <v>0</v>
      </c>
      <c r="Q462" s="191">
        <f t="shared" si="141"/>
        <v>0</v>
      </c>
      <c r="R462" s="191">
        <f t="shared" si="142"/>
        <v>0</v>
      </c>
      <c r="S462" s="192"/>
      <c r="T462" s="191"/>
      <c r="U462" s="191"/>
      <c r="V462" s="191"/>
      <c r="W462" s="191"/>
      <c r="X462" s="191"/>
      <c r="Y462" s="191"/>
      <c r="Z462" s="193"/>
      <c r="AA462" s="191" t="str">
        <f t="shared" si="134"/>
        <v/>
      </c>
      <c r="AB462" s="191" t="str">
        <f t="shared" si="143"/>
        <v/>
      </c>
      <c r="AC462" s="191" t="str" cm="1">
        <f t="array" ref="AC462">IF(F462&lt;&gt;"", IF(E462&gt;F462, "| Velden '"&amp;$AC$4&amp;ROW()&amp;"' en '"&amp;$AD$4&amp;ROW()&amp;"': De datum uit dienst mag niet voor de datum in dienst vallen.", ""), IF(E462&gt;Datum_werkingsjaar_einde, "| Veld '"&amp;$AC$4&amp;ROW()&amp;"': De datum in dienst mag niet na 31/12/"&amp;Datum_werkingsjaar&amp;" vallen.  ", ""))</f>
        <v/>
      </c>
      <c r="AD462" s="191" t="str" cm="1">
        <f t="array" ref="AD462">IF(E462&gt;F462, IF(F462&lt;&gt;"", "  ", ""), IF(F462&lt;&gt;"", IF(F462&lt;Datum_werkingsjaar_begin, "| Veld '"&amp;$AD$4&amp;ROW()&amp;"': De datum uit dienst mag niet vóór 1/01/"&amp;Datum_werkingsjaar&amp;" vallen.  ", ""), ""))</f>
        <v/>
      </c>
      <c r="AE462" s="191" t="str">
        <f t="shared" si="144"/>
        <v/>
      </c>
      <c r="AF462" s="191" t="str">
        <f t="shared" si="145"/>
        <v/>
      </c>
      <c r="AG462" s="191" t="str">
        <f t="shared" si="146"/>
        <v/>
      </c>
      <c r="AH462" s="194" t="str">
        <f t="shared" si="147"/>
        <v/>
      </c>
      <c r="AI462" s="191" t="str">
        <f>IF(K462&lt;&gt;1, IF(SUM(K462:$K$504)&lt;&gt;0, "| Laat geen witruimte tussen ingevulde rijen.", ""), "")</f>
        <v/>
      </c>
      <c r="AJ462" s="194" t="str">
        <f t="shared" si="148"/>
        <v/>
      </c>
      <c r="AK462" s="191"/>
      <c r="AL462" s="76" t="str">
        <f t="shared" si="149"/>
        <v/>
      </c>
    </row>
    <row r="463" spans="1:38" x14ac:dyDescent="0.25">
      <c r="A463" s="149" t="str">
        <f t="shared" si="132"/>
        <v/>
      </c>
      <c r="B463" s="188" t="str">
        <f t="shared" si="133"/>
        <v/>
      </c>
      <c r="C463" s="214"/>
      <c r="D463" s="201"/>
      <c r="E463" s="200"/>
      <c r="F463" s="200"/>
      <c r="G463" s="201"/>
      <c r="H463" s="201"/>
      <c r="I463" s="189"/>
      <c r="J463" s="190" t="s">
        <v>84</v>
      </c>
      <c r="K463" s="191">
        <f t="shared" si="135"/>
        <v>0</v>
      </c>
      <c r="L463" s="192">
        <f t="shared" si="136"/>
        <v>0</v>
      </c>
      <c r="M463" s="191">
        <f t="shared" si="137"/>
        <v>0</v>
      </c>
      <c r="N463" s="191">
        <f t="shared" si="138"/>
        <v>0</v>
      </c>
      <c r="O463" s="191">
        <f t="shared" si="139"/>
        <v>0</v>
      </c>
      <c r="P463" s="191">
        <f t="shared" si="140"/>
        <v>0</v>
      </c>
      <c r="Q463" s="191">
        <f t="shared" si="141"/>
        <v>0</v>
      </c>
      <c r="R463" s="191">
        <f t="shared" si="142"/>
        <v>0</v>
      </c>
      <c r="S463" s="192"/>
      <c r="T463" s="191"/>
      <c r="U463" s="191"/>
      <c r="V463" s="191"/>
      <c r="W463" s="191"/>
      <c r="X463" s="191"/>
      <c r="Y463" s="191"/>
      <c r="Z463" s="193"/>
      <c r="AA463" s="191" t="str">
        <f t="shared" si="134"/>
        <v/>
      </c>
      <c r="AB463" s="191" t="str">
        <f t="shared" si="143"/>
        <v/>
      </c>
      <c r="AC463" s="191" t="str" cm="1">
        <f t="array" ref="AC463">IF(F463&lt;&gt;"", IF(E463&gt;F463, "| Velden '"&amp;$AC$4&amp;ROW()&amp;"' en '"&amp;$AD$4&amp;ROW()&amp;"': De datum uit dienst mag niet voor de datum in dienst vallen.", ""), IF(E463&gt;Datum_werkingsjaar_einde, "| Veld '"&amp;$AC$4&amp;ROW()&amp;"': De datum in dienst mag niet na 31/12/"&amp;Datum_werkingsjaar&amp;" vallen.  ", ""))</f>
        <v/>
      </c>
      <c r="AD463" s="191" t="str" cm="1">
        <f t="array" ref="AD463">IF(E463&gt;F463, IF(F463&lt;&gt;"", "  ", ""), IF(F463&lt;&gt;"", IF(F463&lt;Datum_werkingsjaar_begin, "| Veld '"&amp;$AD$4&amp;ROW()&amp;"': De datum uit dienst mag niet vóór 1/01/"&amp;Datum_werkingsjaar&amp;" vallen.  ", ""), ""))</f>
        <v/>
      </c>
      <c r="AE463" s="191" t="str">
        <f t="shared" si="144"/>
        <v/>
      </c>
      <c r="AF463" s="191" t="str">
        <f t="shared" si="145"/>
        <v/>
      </c>
      <c r="AG463" s="191" t="str">
        <f t="shared" si="146"/>
        <v/>
      </c>
      <c r="AH463" s="194" t="str">
        <f t="shared" si="147"/>
        <v/>
      </c>
      <c r="AI463" s="191" t="str">
        <f>IF(K463&lt;&gt;1, IF(SUM(K463:$K$504)&lt;&gt;0, "| Laat geen witruimte tussen ingevulde rijen.", ""), "")</f>
        <v/>
      </c>
      <c r="AJ463" s="194" t="str">
        <f t="shared" si="148"/>
        <v/>
      </c>
      <c r="AK463" s="191"/>
      <c r="AL463" s="76" t="str">
        <f t="shared" si="149"/>
        <v/>
      </c>
    </row>
    <row r="464" spans="1:38" x14ac:dyDescent="0.25">
      <c r="A464" s="149" t="str">
        <f t="shared" si="132"/>
        <v/>
      </c>
      <c r="B464" s="188" t="str">
        <f t="shared" si="133"/>
        <v/>
      </c>
      <c r="C464" s="214"/>
      <c r="D464" s="201"/>
      <c r="E464" s="200"/>
      <c r="F464" s="200"/>
      <c r="G464" s="201"/>
      <c r="H464" s="201"/>
      <c r="I464" s="189"/>
      <c r="J464" s="190" t="s">
        <v>84</v>
      </c>
      <c r="K464" s="191">
        <f t="shared" si="135"/>
        <v>0</v>
      </c>
      <c r="L464" s="192">
        <f t="shared" si="136"/>
        <v>0</v>
      </c>
      <c r="M464" s="191">
        <f t="shared" si="137"/>
        <v>0</v>
      </c>
      <c r="N464" s="191">
        <f t="shared" si="138"/>
        <v>0</v>
      </c>
      <c r="O464" s="191">
        <f t="shared" si="139"/>
        <v>0</v>
      </c>
      <c r="P464" s="191">
        <f t="shared" si="140"/>
        <v>0</v>
      </c>
      <c r="Q464" s="191">
        <f t="shared" si="141"/>
        <v>0</v>
      </c>
      <c r="R464" s="191">
        <f t="shared" si="142"/>
        <v>0</v>
      </c>
      <c r="S464" s="192"/>
      <c r="T464" s="191"/>
      <c r="U464" s="191"/>
      <c r="V464" s="191"/>
      <c r="W464" s="191"/>
      <c r="X464" s="191"/>
      <c r="Y464" s="191"/>
      <c r="Z464" s="193"/>
      <c r="AA464" s="191" t="str">
        <f t="shared" si="134"/>
        <v/>
      </c>
      <c r="AB464" s="191" t="str">
        <f t="shared" si="143"/>
        <v/>
      </c>
      <c r="AC464" s="191" t="str" cm="1">
        <f t="array" ref="AC464">IF(F464&lt;&gt;"", IF(E464&gt;F464, "| Velden '"&amp;$AC$4&amp;ROW()&amp;"' en '"&amp;$AD$4&amp;ROW()&amp;"': De datum uit dienst mag niet voor de datum in dienst vallen.", ""), IF(E464&gt;Datum_werkingsjaar_einde, "| Veld '"&amp;$AC$4&amp;ROW()&amp;"': De datum in dienst mag niet na 31/12/"&amp;Datum_werkingsjaar&amp;" vallen.  ", ""))</f>
        <v/>
      </c>
      <c r="AD464" s="191" t="str" cm="1">
        <f t="array" ref="AD464">IF(E464&gt;F464, IF(F464&lt;&gt;"", "  ", ""), IF(F464&lt;&gt;"", IF(F464&lt;Datum_werkingsjaar_begin, "| Veld '"&amp;$AD$4&amp;ROW()&amp;"': De datum uit dienst mag niet vóór 1/01/"&amp;Datum_werkingsjaar&amp;" vallen.  ", ""), ""))</f>
        <v/>
      </c>
      <c r="AE464" s="191" t="str">
        <f t="shared" si="144"/>
        <v/>
      </c>
      <c r="AF464" s="191" t="str">
        <f t="shared" si="145"/>
        <v/>
      </c>
      <c r="AG464" s="191" t="str">
        <f t="shared" si="146"/>
        <v/>
      </c>
      <c r="AH464" s="194" t="str">
        <f t="shared" si="147"/>
        <v/>
      </c>
      <c r="AI464" s="191" t="str">
        <f>IF(K464&lt;&gt;1, IF(SUM(K464:$K$504)&lt;&gt;0, "| Laat geen witruimte tussen ingevulde rijen.", ""), "")</f>
        <v/>
      </c>
      <c r="AJ464" s="194" t="str">
        <f t="shared" si="148"/>
        <v/>
      </c>
      <c r="AK464" s="191"/>
      <c r="AL464" s="76" t="str">
        <f t="shared" si="149"/>
        <v/>
      </c>
    </row>
    <row r="465" spans="1:38" x14ac:dyDescent="0.25">
      <c r="A465" s="149" t="str">
        <f t="shared" si="132"/>
        <v/>
      </c>
      <c r="B465" s="188" t="str">
        <f t="shared" si="133"/>
        <v/>
      </c>
      <c r="C465" s="214"/>
      <c r="D465" s="201"/>
      <c r="E465" s="200"/>
      <c r="F465" s="200"/>
      <c r="G465" s="201"/>
      <c r="H465" s="201"/>
      <c r="I465" s="189"/>
      <c r="J465" s="190" t="s">
        <v>84</v>
      </c>
      <c r="K465" s="191">
        <f t="shared" si="135"/>
        <v>0</v>
      </c>
      <c r="L465" s="192">
        <f t="shared" si="136"/>
        <v>0</v>
      </c>
      <c r="M465" s="191">
        <f t="shared" si="137"/>
        <v>0</v>
      </c>
      <c r="N465" s="191">
        <f t="shared" si="138"/>
        <v>0</v>
      </c>
      <c r="O465" s="191">
        <f t="shared" si="139"/>
        <v>0</v>
      </c>
      <c r="P465" s="191">
        <f t="shared" si="140"/>
        <v>0</v>
      </c>
      <c r="Q465" s="191">
        <f t="shared" si="141"/>
        <v>0</v>
      </c>
      <c r="R465" s="191">
        <f t="shared" si="142"/>
        <v>0</v>
      </c>
      <c r="S465" s="192"/>
      <c r="T465" s="191"/>
      <c r="U465" s="191"/>
      <c r="V465" s="191"/>
      <c r="W465" s="191"/>
      <c r="X465" s="191"/>
      <c r="Y465" s="191"/>
      <c r="Z465" s="193"/>
      <c r="AA465" s="191" t="str">
        <f t="shared" si="134"/>
        <v/>
      </c>
      <c r="AB465" s="191" t="str">
        <f t="shared" si="143"/>
        <v/>
      </c>
      <c r="AC465" s="191" t="str" cm="1">
        <f t="array" ref="AC465">IF(F465&lt;&gt;"", IF(E465&gt;F465, "| Velden '"&amp;$AC$4&amp;ROW()&amp;"' en '"&amp;$AD$4&amp;ROW()&amp;"': De datum uit dienst mag niet voor de datum in dienst vallen.", ""), IF(E465&gt;Datum_werkingsjaar_einde, "| Veld '"&amp;$AC$4&amp;ROW()&amp;"': De datum in dienst mag niet na 31/12/"&amp;Datum_werkingsjaar&amp;" vallen.  ", ""))</f>
        <v/>
      </c>
      <c r="AD465" s="191" t="str" cm="1">
        <f t="array" ref="AD465">IF(E465&gt;F465, IF(F465&lt;&gt;"", "  ", ""), IF(F465&lt;&gt;"", IF(F465&lt;Datum_werkingsjaar_begin, "| Veld '"&amp;$AD$4&amp;ROW()&amp;"': De datum uit dienst mag niet vóór 1/01/"&amp;Datum_werkingsjaar&amp;" vallen.  ", ""), ""))</f>
        <v/>
      </c>
      <c r="AE465" s="191" t="str">
        <f t="shared" si="144"/>
        <v/>
      </c>
      <c r="AF465" s="191" t="str">
        <f t="shared" si="145"/>
        <v/>
      </c>
      <c r="AG465" s="191" t="str">
        <f t="shared" si="146"/>
        <v/>
      </c>
      <c r="AH465" s="194" t="str">
        <f t="shared" si="147"/>
        <v/>
      </c>
      <c r="AI465" s="191" t="str">
        <f>IF(K465&lt;&gt;1, IF(SUM(K465:$K$504)&lt;&gt;0, "| Laat geen witruimte tussen ingevulde rijen.", ""), "")</f>
        <v/>
      </c>
      <c r="AJ465" s="194" t="str">
        <f t="shared" si="148"/>
        <v/>
      </c>
      <c r="AK465" s="191"/>
      <c r="AL465" s="76" t="str">
        <f t="shared" si="149"/>
        <v/>
      </c>
    </row>
    <row r="466" spans="1:38" x14ac:dyDescent="0.25">
      <c r="A466" s="149" t="str">
        <f t="shared" si="132"/>
        <v/>
      </c>
      <c r="B466" s="188" t="str">
        <f t="shared" si="133"/>
        <v/>
      </c>
      <c r="C466" s="214"/>
      <c r="D466" s="201"/>
      <c r="E466" s="200"/>
      <c r="F466" s="200"/>
      <c r="G466" s="201"/>
      <c r="H466" s="201"/>
      <c r="I466" s="189"/>
      <c r="J466" s="190" t="s">
        <v>84</v>
      </c>
      <c r="K466" s="191">
        <f t="shared" si="135"/>
        <v>0</v>
      </c>
      <c r="L466" s="192">
        <f t="shared" si="136"/>
        <v>0</v>
      </c>
      <c r="M466" s="191">
        <f t="shared" si="137"/>
        <v>0</v>
      </c>
      <c r="N466" s="191">
        <f t="shared" si="138"/>
        <v>0</v>
      </c>
      <c r="O466" s="191">
        <f t="shared" si="139"/>
        <v>0</v>
      </c>
      <c r="P466" s="191">
        <f t="shared" si="140"/>
        <v>0</v>
      </c>
      <c r="Q466" s="191">
        <f t="shared" si="141"/>
        <v>0</v>
      </c>
      <c r="R466" s="191">
        <f t="shared" si="142"/>
        <v>0</v>
      </c>
      <c r="S466" s="192"/>
      <c r="T466" s="191"/>
      <c r="U466" s="191"/>
      <c r="V466" s="191"/>
      <c r="W466" s="191"/>
      <c r="X466" s="191"/>
      <c r="Y466" s="191"/>
      <c r="Z466" s="193"/>
      <c r="AA466" s="191" t="str">
        <f t="shared" si="134"/>
        <v/>
      </c>
      <c r="AB466" s="191" t="str">
        <f t="shared" si="143"/>
        <v/>
      </c>
      <c r="AC466" s="191" t="str" cm="1">
        <f t="array" ref="AC466">IF(F466&lt;&gt;"", IF(E466&gt;F466, "| Velden '"&amp;$AC$4&amp;ROW()&amp;"' en '"&amp;$AD$4&amp;ROW()&amp;"': De datum uit dienst mag niet voor de datum in dienst vallen.", ""), IF(E466&gt;Datum_werkingsjaar_einde, "| Veld '"&amp;$AC$4&amp;ROW()&amp;"': De datum in dienst mag niet na 31/12/"&amp;Datum_werkingsjaar&amp;" vallen.  ", ""))</f>
        <v/>
      </c>
      <c r="AD466" s="191" t="str" cm="1">
        <f t="array" ref="AD466">IF(E466&gt;F466, IF(F466&lt;&gt;"", "  ", ""), IF(F466&lt;&gt;"", IF(F466&lt;Datum_werkingsjaar_begin, "| Veld '"&amp;$AD$4&amp;ROW()&amp;"': De datum uit dienst mag niet vóór 1/01/"&amp;Datum_werkingsjaar&amp;" vallen.  ", ""), ""))</f>
        <v/>
      </c>
      <c r="AE466" s="191" t="str">
        <f t="shared" si="144"/>
        <v/>
      </c>
      <c r="AF466" s="191" t="str">
        <f t="shared" si="145"/>
        <v/>
      </c>
      <c r="AG466" s="191" t="str">
        <f t="shared" si="146"/>
        <v/>
      </c>
      <c r="AH466" s="194" t="str">
        <f t="shared" si="147"/>
        <v/>
      </c>
      <c r="AI466" s="191" t="str">
        <f>IF(K466&lt;&gt;1, IF(SUM(K466:$K$504)&lt;&gt;0, "| Laat geen witruimte tussen ingevulde rijen.", ""), "")</f>
        <v/>
      </c>
      <c r="AJ466" s="194" t="str">
        <f t="shared" si="148"/>
        <v/>
      </c>
      <c r="AK466" s="191"/>
      <c r="AL466" s="76" t="str">
        <f t="shared" si="149"/>
        <v/>
      </c>
    </row>
    <row r="467" spans="1:38" x14ac:dyDescent="0.25">
      <c r="A467" s="149" t="str">
        <f t="shared" si="132"/>
        <v/>
      </c>
      <c r="B467" s="188" t="str">
        <f t="shared" si="133"/>
        <v/>
      </c>
      <c r="C467" s="214"/>
      <c r="D467" s="201"/>
      <c r="E467" s="200"/>
      <c r="F467" s="200"/>
      <c r="G467" s="201"/>
      <c r="H467" s="201"/>
      <c r="I467" s="189"/>
      <c r="J467" s="190" t="s">
        <v>84</v>
      </c>
      <c r="K467" s="191">
        <f t="shared" si="135"/>
        <v>0</v>
      </c>
      <c r="L467" s="192">
        <f t="shared" si="136"/>
        <v>0</v>
      </c>
      <c r="M467" s="191">
        <f t="shared" si="137"/>
        <v>0</v>
      </c>
      <c r="N467" s="191">
        <f t="shared" si="138"/>
        <v>0</v>
      </c>
      <c r="O467" s="191">
        <f t="shared" si="139"/>
        <v>0</v>
      </c>
      <c r="P467" s="191">
        <f t="shared" si="140"/>
        <v>0</v>
      </c>
      <c r="Q467" s="191">
        <f t="shared" si="141"/>
        <v>0</v>
      </c>
      <c r="R467" s="191">
        <f t="shared" si="142"/>
        <v>0</v>
      </c>
      <c r="S467" s="192"/>
      <c r="T467" s="191"/>
      <c r="U467" s="191"/>
      <c r="V467" s="191"/>
      <c r="W467" s="191"/>
      <c r="X467" s="191"/>
      <c r="Y467" s="191"/>
      <c r="Z467" s="193"/>
      <c r="AA467" s="191" t="str">
        <f t="shared" si="134"/>
        <v/>
      </c>
      <c r="AB467" s="191" t="str">
        <f t="shared" si="143"/>
        <v/>
      </c>
      <c r="AC467" s="191" t="str" cm="1">
        <f t="array" ref="AC467">IF(F467&lt;&gt;"", IF(E467&gt;F467, "| Velden '"&amp;$AC$4&amp;ROW()&amp;"' en '"&amp;$AD$4&amp;ROW()&amp;"': De datum uit dienst mag niet voor de datum in dienst vallen.", ""), IF(E467&gt;Datum_werkingsjaar_einde, "| Veld '"&amp;$AC$4&amp;ROW()&amp;"': De datum in dienst mag niet na 31/12/"&amp;Datum_werkingsjaar&amp;" vallen.  ", ""))</f>
        <v/>
      </c>
      <c r="AD467" s="191" t="str" cm="1">
        <f t="array" ref="AD467">IF(E467&gt;F467, IF(F467&lt;&gt;"", "  ", ""), IF(F467&lt;&gt;"", IF(F467&lt;Datum_werkingsjaar_begin, "| Veld '"&amp;$AD$4&amp;ROW()&amp;"': De datum uit dienst mag niet vóór 1/01/"&amp;Datum_werkingsjaar&amp;" vallen.  ", ""), ""))</f>
        <v/>
      </c>
      <c r="AE467" s="191" t="str">
        <f t="shared" si="144"/>
        <v/>
      </c>
      <c r="AF467" s="191" t="str">
        <f t="shared" si="145"/>
        <v/>
      </c>
      <c r="AG467" s="191" t="str">
        <f t="shared" si="146"/>
        <v/>
      </c>
      <c r="AH467" s="194" t="str">
        <f t="shared" si="147"/>
        <v/>
      </c>
      <c r="AI467" s="191" t="str">
        <f>IF(K467&lt;&gt;1, IF(SUM(K467:$K$504)&lt;&gt;0, "| Laat geen witruimte tussen ingevulde rijen.", ""), "")</f>
        <v/>
      </c>
      <c r="AJ467" s="194" t="str">
        <f t="shared" si="148"/>
        <v/>
      </c>
      <c r="AK467" s="191"/>
      <c r="AL467" s="76" t="str">
        <f t="shared" si="149"/>
        <v/>
      </c>
    </row>
    <row r="468" spans="1:38" x14ac:dyDescent="0.25">
      <c r="A468" s="149" t="str">
        <f t="shared" si="132"/>
        <v/>
      </c>
      <c r="B468" s="188" t="str">
        <f t="shared" si="133"/>
        <v/>
      </c>
      <c r="C468" s="214"/>
      <c r="D468" s="201"/>
      <c r="E468" s="200"/>
      <c r="F468" s="200"/>
      <c r="G468" s="201"/>
      <c r="H468" s="201"/>
      <c r="I468" s="189"/>
      <c r="J468" s="190" t="s">
        <v>84</v>
      </c>
      <c r="K468" s="191">
        <f t="shared" si="135"/>
        <v>0</v>
      </c>
      <c r="L468" s="192">
        <f t="shared" si="136"/>
        <v>0</v>
      </c>
      <c r="M468" s="191">
        <f t="shared" si="137"/>
        <v>0</v>
      </c>
      <c r="N468" s="191">
        <f t="shared" si="138"/>
        <v>0</v>
      </c>
      <c r="O468" s="191">
        <f t="shared" si="139"/>
        <v>0</v>
      </c>
      <c r="P468" s="191">
        <f t="shared" si="140"/>
        <v>0</v>
      </c>
      <c r="Q468" s="191">
        <f t="shared" si="141"/>
        <v>0</v>
      </c>
      <c r="R468" s="191">
        <f t="shared" si="142"/>
        <v>0</v>
      </c>
      <c r="S468" s="192"/>
      <c r="T468" s="191"/>
      <c r="U468" s="191"/>
      <c r="V468" s="191"/>
      <c r="W468" s="191"/>
      <c r="X468" s="191"/>
      <c r="Y468" s="191"/>
      <c r="Z468" s="193"/>
      <c r="AA468" s="191" t="str">
        <f t="shared" si="134"/>
        <v/>
      </c>
      <c r="AB468" s="191" t="str">
        <f t="shared" si="143"/>
        <v/>
      </c>
      <c r="AC468" s="191" t="str" cm="1">
        <f t="array" ref="AC468">IF(F468&lt;&gt;"", IF(E468&gt;F468, "| Velden '"&amp;$AC$4&amp;ROW()&amp;"' en '"&amp;$AD$4&amp;ROW()&amp;"': De datum uit dienst mag niet voor de datum in dienst vallen.", ""), IF(E468&gt;Datum_werkingsjaar_einde, "| Veld '"&amp;$AC$4&amp;ROW()&amp;"': De datum in dienst mag niet na 31/12/"&amp;Datum_werkingsjaar&amp;" vallen.  ", ""))</f>
        <v/>
      </c>
      <c r="AD468" s="191" t="str" cm="1">
        <f t="array" ref="AD468">IF(E468&gt;F468, IF(F468&lt;&gt;"", "  ", ""), IF(F468&lt;&gt;"", IF(F468&lt;Datum_werkingsjaar_begin, "| Veld '"&amp;$AD$4&amp;ROW()&amp;"': De datum uit dienst mag niet vóór 1/01/"&amp;Datum_werkingsjaar&amp;" vallen.  ", ""), ""))</f>
        <v/>
      </c>
      <c r="AE468" s="191" t="str">
        <f t="shared" si="144"/>
        <v/>
      </c>
      <c r="AF468" s="191" t="str">
        <f t="shared" si="145"/>
        <v/>
      </c>
      <c r="AG468" s="191" t="str">
        <f t="shared" si="146"/>
        <v/>
      </c>
      <c r="AH468" s="194" t="str">
        <f t="shared" si="147"/>
        <v/>
      </c>
      <c r="AI468" s="191" t="str">
        <f>IF(K468&lt;&gt;1, IF(SUM(K468:$K$504)&lt;&gt;0, "| Laat geen witruimte tussen ingevulde rijen.", ""), "")</f>
        <v/>
      </c>
      <c r="AJ468" s="194" t="str">
        <f t="shared" si="148"/>
        <v/>
      </c>
      <c r="AK468" s="191"/>
      <c r="AL468" s="76" t="str">
        <f t="shared" si="149"/>
        <v/>
      </c>
    </row>
    <row r="469" spans="1:38" x14ac:dyDescent="0.25">
      <c r="A469" s="149" t="str">
        <f t="shared" si="132"/>
        <v/>
      </c>
      <c r="B469" s="188" t="str">
        <f t="shared" si="133"/>
        <v/>
      </c>
      <c r="C469" s="214"/>
      <c r="D469" s="201"/>
      <c r="E469" s="200"/>
      <c r="F469" s="200"/>
      <c r="G469" s="201"/>
      <c r="H469" s="201"/>
      <c r="I469" s="189"/>
      <c r="J469" s="190" t="s">
        <v>84</v>
      </c>
      <c r="K469" s="191">
        <f t="shared" si="135"/>
        <v>0</v>
      </c>
      <c r="L469" s="192">
        <f t="shared" si="136"/>
        <v>0</v>
      </c>
      <c r="M469" s="191">
        <f t="shared" si="137"/>
        <v>0</v>
      </c>
      <c r="N469" s="191">
        <f t="shared" si="138"/>
        <v>0</v>
      </c>
      <c r="O469" s="191">
        <f t="shared" si="139"/>
        <v>0</v>
      </c>
      <c r="P469" s="191">
        <f t="shared" si="140"/>
        <v>0</v>
      </c>
      <c r="Q469" s="191">
        <f t="shared" si="141"/>
        <v>0</v>
      </c>
      <c r="R469" s="191">
        <f t="shared" si="142"/>
        <v>0</v>
      </c>
      <c r="S469" s="192"/>
      <c r="T469" s="191"/>
      <c r="U469" s="191"/>
      <c r="V469" s="191"/>
      <c r="W469" s="191"/>
      <c r="X469" s="191"/>
      <c r="Y469" s="191"/>
      <c r="Z469" s="193"/>
      <c r="AA469" s="191" t="str">
        <f t="shared" si="134"/>
        <v/>
      </c>
      <c r="AB469" s="191" t="str">
        <f t="shared" si="143"/>
        <v/>
      </c>
      <c r="AC469" s="191" t="str" cm="1">
        <f t="array" ref="AC469">IF(F469&lt;&gt;"", IF(E469&gt;F469, "| Velden '"&amp;$AC$4&amp;ROW()&amp;"' en '"&amp;$AD$4&amp;ROW()&amp;"': De datum uit dienst mag niet voor de datum in dienst vallen.", ""), IF(E469&gt;Datum_werkingsjaar_einde, "| Veld '"&amp;$AC$4&amp;ROW()&amp;"': De datum in dienst mag niet na 31/12/"&amp;Datum_werkingsjaar&amp;" vallen.  ", ""))</f>
        <v/>
      </c>
      <c r="AD469" s="191" t="str" cm="1">
        <f t="array" ref="AD469">IF(E469&gt;F469, IF(F469&lt;&gt;"", "  ", ""), IF(F469&lt;&gt;"", IF(F469&lt;Datum_werkingsjaar_begin, "| Veld '"&amp;$AD$4&amp;ROW()&amp;"': De datum uit dienst mag niet vóór 1/01/"&amp;Datum_werkingsjaar&amp;" vallen.  ", ""), ""))</f>
        <v/>
      </c>
      <c r="AE469" s="191" t="str">
        <f t="shared" si="144"/>
        <v/>
      </c>
      <c r="AF469" s="191" t="str">
        <f t="shared" si="145"/>
        <v/>
      </c>
      <c r="AG469" s="191" t="str">
        <f t="shared" si="146"/>
        <v/>
      </c>
      <c r="AH469" s="194" t="str">
        <f t="shared" si="147"/>
        <v/>
      </c>
      <c r="AI469" s="191" t="str">
        <f>IF(K469&lt;&gt;1, IF(SUM(K469:$K$504)&lt;&gt;0, "| Laat geen witruimte tussen ingevulde rijen.", ""), "")</f>
        <v/>
      </c>
      <c r="AJ469" s="194" t="str">
        <f t="shared" si="148"/>
        <v/>
      </c>
      <c r="AK469" s="191"/>
      <c r="AL469" s="76" t="str">
        <f t="shared" si="149"/>
        <v/>
      </c>
    </row>
    <row r="470" spans="1:38" x14ac:dyDescent="0.25">
      <c r="A470" s="149" t="str">
        <f t="shared" si="132"/>
        <v/>
      </c>
      <c r="B470" s="188" t="str">
        <f t="shared" si="133"/>
        <v/>
      </c>
      <c r="C470" s="214"/>
      <c r="D470" s="201"/>
      <c r="E470" s="200"/>
      <c r="F470" s="200"/>
      <c r="G470" s="201"/>
      <c r="H470" s="201"/>
      <c r="I470" s="189"/>
      <c r="J470" s="190" t="s">
        <v>84</v>
      </c>
      <c r="K470" s="191">
        <f t="shared" si="135"/>
        <v>0</v>
      </c>
      <c r="L470" s="192">
        <f t="shared" si="136"/>
        <v>0</v>
      </c>
      <c r="M470" s="191">
        <f t="shared" si="137"/>
        <v>0</v>
      </c>
      <c r="N470" s="191">
        <f t="shared" si="138"/>
        <v>0</v>
      </c>
      <c r="O470" s="191">
        <f t="shared" si="139"/>
        <v>0</v>
      </c>
      <c r="P470" s="191">
        <f t="shared" si="140"/>
        <v>0</v>
      </c>
      <c r="Q470" s="191">
        <f t="shared" si="141"/>
        <v>0</v>
      </c>
      <c r="R470" s="191">
        <f t="shared" si="142"/>
        <v>0</v>
      </c>
      <c r="S470" s="192"/>
      <c r="T470" s="191"/>
      <c r="U470" s="191"/>
      <c r="V470" s="191"/>
      <c r="W470" s="191"/>
      <c r="X470" s="191"/>
      <c r="Y470" s="191"/>
      <c r="Z470" s="193"/>
      <c r="AA470" s="191" t="str">
        <f t="shared" si="134"/>
        <v/>
      </c>
      <c r="AB470" s="191" t="str">
        <f t="shared" si="143"/>
        <v/>
      </c>
      <c r="AC470" s="191" t="str" cm="1">
        <f t="array" ref="AC470">IF(F470&lt;&gt;"", IF(E470&gt;F470, "| Velden '"&amp;$AC$4&amp;ROW()&amp;"' en '"&amp;$AD$4&amp;ROW()&amp;"': De datum uit dienst mag niet voor de datum in dienst vallen.", ""), IF(E470&gt;Datum_werkingsjaar_einde, "| Veld '"&amp;$AC$4&amp;ROW()&amp;"': De datum in dienst mag niet na 31/12/"&amp;Datum_werkingsjaar&amp;" vallen.  ", ""))</f>
        <v/>
      </c>
      <c r="AD470" s="191" t="str" cm="1">
        <f t="array" ref="AD470">IF(E470&gt;F470, IF(F470&lt;&gt;"", "  ", ""), IF(F470&lt;&gt;"", IF(F470&lt;Datum_werkingsjaar_begin, "| Veld '"&amp;$AD$4&amp;ROW()&amp;"': De datum uit dienst mag niet vóór 1/01/"&amp;Datum_werkingsjaar&amp;" vallen.  ", ""), ""))</f>
        <v/>
      </c>
      <c r="AE470" s="191" t="str">
        <f t="shared" si="144"/>
        <v/>
      </c>
      <c r="AF470" s="191" t="str">
        <f t="shared" si="145"/>
        <v/>
      </c>
      <c r="AG470" s="191" t="str">
        <f t="shared" si="146"/>
        <v/>
      </c>
      <c r="AH470" s="194" t="str">
        <f t="shared" si="147"/>
        <v/>
      </c>
      <c r="AI470" s="191" t="str">
        <f>IF(K470&lt;&gt;1, IF(SUM(K470:$K$504)&lt;&gt;0, "| Laat geen witruimte tussen ingevulde rijen.", ""), "")</f>
        <v/>
      </c>
      <c r="AJ470" s="194" t="str">
        <f t="shared" si="148"/>
        <v/>
      </c>
      <c r="AK470" s="191"/>
      <c r="AL470" s="76" t="str">
        <f t="shared" si="149"/>
        <v/>
      </c>
    </row>
    <row r="471" spans="1:38" x14ac:dyDescent="0.25">
      <c r="A471" s="149" t="str">
        <f t="shared" si="132"/>
        <v/>
      </c>
      <c r="B471" s="188" t="str">
        <f t="shared" si="133"/>
        <v/>
      </c>
      <c r="C471" s="214"/>
      <c r="D471" s="201"/>
      <c r="E471" s="200"/>
      <c r="F471" s="200"/>
      <c r="G471" s="201"/>
      <c r="H471" s="201"/>
      <c r="I471" s="189"/>
      <c r="J471" s="190" t="s">
        <v>84</v>
      </c>
      <c r="K471" s="191">
        <f t="shared" si="135"/>
        <v>0</v>
      </c>
      <c r="L471" s="192">
        <f t="shared" si="136"/>
        <v>0</v>
      </c>
      <c r="M471" s="191">
        <f t="shared" si="137"/>
        <v>0</v>
      </c>
      <c r="N471" s="191">
        <f t="shared" si="138"/>
        <v>0</v>
      </c>
      <c r="O471" s="191">
        <f t="shared" si="139"/>
        <v>0</v>
      </c>
      <c r="P471" s="191">
        <f t="shared" si="140"/>
        <v>0</v>
      </c>
      <c r="Q471" s="191">
        <f t="shared" si="141"/>
        <v>0</v>
      </c>
      <c r="R471" s="191">
        <f t="shared" si="142"/>
        <v>0</v>
      </c>
      <c r="S471" s="192"/>
      <c r="T471" s="191"/>
      <c r="U471" s="191"/>
      <c r="V471" s="191"/>
      <c r="W471" s="191"/>
      <c r="X471" s="191"/>
      <c r="Y471" s="191"/>
      <c r="Z471" s="193"/>
      <c r="AA471" s="191" t="str">
        <f t="shared" si="134"/>
        <v/>
      </c>
      <c r="AB471" s="191" t="str">
        <f t="shared" si="143"/>
        <v/>
      </c>
      <c r="AC471" s="191" t="str" cm="1">
        <f t="array" ref="AC471">IF(F471&lt;&gt;"", IF(E471&gt;F471, "| Velden '"&amp;$AC$4&amp;ROW()&amp;"' en '"&amp;$AD$4&amp;ROW()&amp;"': De datum uit dienst mag niet voor de datum in dienst vallen.", ""), IF(E471&gt;Datum_werkingsjaar_einde, "| Veld '"&amp;$AC$4&amp;ROW()&amp;"': De datum in dienst mag niet na 31/12/"&amp;Datum_werkingsjaar&amp;" vallen.  ", ""))</f>
        <v/>
      </c>
      <c r="AD471" s="191" t="str" cm="1">
        <f t="array" ref="AD471">IF(E471&gt;F471, IF(F471&lt;&gt;"", "  ", ""), IF(F471&lt;&gt;"", IF(F471&lt;Datum_werkingsjaar_begin, "| Veld '"&amp;$AD$4&amp;ROW()&amp;"': De datum uit dienst mag niet vóór 1/01/"&amp;Datum_werkingsjaar&amp;" vallen.  ", ""), ""))</f>
        <v/>
      </c>
      <c r="AE471" s="191" t="str">
        <f t="shared" si="144"/>
        <v/>
      </c>
      <c r="AF471" s="191" t="str">
        <f t="shared" si="145"/>
        <v/>
      </c>
      <c r="AG471" s="191" t="str">
        <f t="shared" si="146"/>
        <v/>
      </c>
      <c r="AH471" s="194" t="str">
        <f t="shared" si="147"/>
        <v/>
      </c>
      <c r="AI471" s="191" t="str">
        <f>IF(K471&lt;&gt;1, IF(SUM(K471:$K$504)&lt;&gt;0, "| Laat geen witruimte tussen ingevulde rijen.", ""), "")</f>
        <v/>
      </c>
      <c r="AJ471" s="194" t="str">
        <f t="shared" si="148"/>
        <v/>
      </c>
      <c r="AK471" s="191"/>
      <c r="AL471" s="76" t="str">
        <f t="shared" si="149"/>
        <v/>
      </c>
    </row>
    <row r="472" spans="1:38" x14ac:dyDescent="0.25">
      <c r="A472" s="149" t="str">
        <f t="shared" si="132"/>
        <v/>
      </c>
      <c r="B472" s="188" t="str">
        <f t="shared" si="133"/>
        <v/>
      </c>
      <c r="C472" s="214"/>
      <c r="D472" s="201"/>
      <c r="E472" s="200"/>
      <c r="F472" s="200"/>
      <c r="G472" s="201"/>
      <c r="H472" s="201"/>
      <c r="I472" s="189"/>
      <c r="J472" s="190" t="s">
        <v>84</v>
      </c>
      <c r="K472" s="191">
        <f t="shared" si="135"/>
        <v>0</v>
      </c>
      <c r="L472" s="192">
        <f t="shared" si="136"/>
        <v>0</v>
      </c>
      <c r="M472" s="191">
        <f t="shared" si="137"/>
        <v>0</v>
      </c>
      <c r="N472" s="191">
        <f t="shared" si="138"/>
        <v>0</v>
      </c>
      <c r="O472" s="191">
        <f t="shared" si="139"/>
        <v>0</v>
      </c>
      <c r="P472" s="191">
        <f t="shared" si="140"/>
        <v>0</v>
      </c>
      <c r="Q472" s="191">
        <f t="shared" si="141"/>
        <v>0</v>
      </c>
      <c r="R472" s="191">
        <f t="shared" si="142"/>
        <v>0</v>
      </c>
      <c r="S472" s="192"/>
      <c r="T472" s="191"/>
      <c r="U472" s="191"/>
      <c r="V472" s="191"/>
      <c r="W472" s="191"/>
      <c r="X472" s="191"/>
      <c r="Y472" s="191"/>
      <c r="Z472" s="193"/>
      <c r="AA472" s="191" t="str">
        <f t="shared" si="134"/>
        <v/>
      </c>
      <c r="AB472" s="191" t="str">
        <f t="shared" si="143"/>
        <v/>
      </c>
      <c r="AC472" s="191" t="str" cm="1">
        <f t="array" ref="AC472">IF(F472&lt;&gt;"", IF(E472&gt;F472, "| Velden '"&amp;$AC$4&amp;ROW()&amp;"' en '"&amp;$AD$4&amp;ROW()&amp;"': De datum uit dienst mag niet voor de datum in dienst vallen.", ""), IF(E472&gt;Datum_werkingsjaar_einde, "| Veld '"&amp;$AC$4&amp;ROW()&amp;"': De datum in dienst mag niet na 31/12/"&amp;Datum_werkingsjaar&amp;" vallen.  ", ""))</f>
        <v/>
      </c>
      <c r="AD472" s="191" t="str" cm="1">
        <f t="array" ref="AD472">IF(E472&gt;F472, IF(F472&lt;&gt;"", "  ", ""), IF(F472&lt;&gt;"", IF(F472&lt;Datum_werkingsjaar_begin, "| Veld '"&amp;$AD$4&amp;ROW()&amp;"': De datum uit dienst mag niet vóór 1/01/"&amp;Datum_werkingsjaar&amp;" vallen.  ", ""), ""))</f>
        <v/>
      </c>
      <c r="AE472" s="191" t="str">
        <f t="shared" si="144"/>
        <v/>
      </c>
      <c r="AF472" s="191" t="str">
        <f t="shared" si="145"/>
        <v/>
      </c>
      <c r="AG472" s="191" t="str">
        <f t="shared" si="146"/>
        <v/>
      </c>
      <c r="AH472" s="194" t="str">
        <f t="shared" si="147"/>
        <v/>
      </c>
      <c r="AI472" s="191" t="str">
        <f>IF(K472&lt;&gt;1, IF(SUM(K472:$K$504)&lt;&gt;0, "| Laat geen witruimte tussen ingevulde rijen.", ""), "")</f>
        <v/>
      </c>
      <c r="AJ472" s="194" t="str">
        <f t="shared" si="148"/>
        <v/>
      </c>
      <c r="AK472" s="191"/>
      <c r="AL472" s="76" t="str">
        <f t="shared" si="149"/>
        <v/>
      </c>
    </row>
    <row r="473" spans="1:38" x14ac:dyDescent="0.25">
      <c r="A473" s="149" t="str">
        <f t="shared" si="132"/>
        <v/>
      </c>
      <c r="B473" s="188" t="str">
        <f t="shared" si="133"/>
        <v/>
      </c>
      <c r="C473" s="214"/>
      <c r="D473" s="201"/>
      <c r="E473" s="200"/>
      <c r="F473" s="200"/>
      <c r="G473" s="201"/>
      <c r="H473" s="201"/>
      <c r="I473" s="189"/>
      <c r="J473" s="190" t="s">
        <v>84</v>
      </c>
      <c r="K473" s="191">
        <f t="shared" si="135"/>
        <v>0</v>
      </c>
      <c r="L473" s="192">
        <f t="shared" si="136"/>
        <v>0</v>
      </c>
      <c r="M473" s="191">
        <f t="shared" si="137"/>
        <v>0</v>
      </c>
      <c r="N473" s="191">
        <f t="shared" si="138"/>
        <v>0</v>
      </c>
      <c r="O473" s="191">
        <f t="shared" si="139"/>
        <v>0</v>
      </c>
      <c r="P473" s="191">
        <f t="shared" si="140"/>
        <v>0</v>
      </c>
      <c r="Q473" s="191">
        <f t="shared" si="141"/>
        <v>0</v>
      </c>
      <c r="R473" s="191">
        <f t="shared" si="142"/>
        <v>0</v>
      </c>
      <c r="S473" s="192"/>
      <c r="T473" s="191"/>
      <c r="U473" s="191"/>
      <c r="V473" s="191"/>
      <c r="W473" s="191"/>
      <c r="X473" s="191"/>
      <c r="Y473" s="191"/>
      <c r="Z473" s="193"/>
      <c r="AA473" s="191" t="str">
        <f t="shared" si="134"/>
        <v/>
      </c>
      <c r="AB473" s="191" t="str">
        <f t="shared" si="143"/>
        <v/>
      </c>
      <c r="AC473" s="191" t="str" cm="1">
        <f t="array" ref="AC473">IF(F473&lt;&gt;"", IF(E473&gt;F473, "| Velden '"&amp;$AC$4&amp;ROW()&amp;"' en '"&amp;$AD$4&amp;ROW()&amp;"': De datum uit dienst mag niet voor de datum in dienst vallen.", ""), IF(E473&gt;Datum_werkingsjaar_einde, "| Veld '"&amp;$AC$4&amp;ROW()&amp;"': De datum in dienst mag niet na 31/12/"&amp;Datum_werkingsjaar&amp;" vallen.  ", ""))</f>
        <v/>
      </c>
      <c r="AD473" s="191" t="str" cm="1">
        <f t="array" ref="AD473">IF(E473&gt;F473, IF(F473&lt;&gt;"", "  ", ""), IF(F473&lt;&gt;"", IF(F473&lt;Datum_werkingsjaar_begin, "| Veld '"&amp;$AD$4&amp;ROW()&amp;"': De datum uit dienst mag niet vóór 1/01/"&amp;Datum_werkingsjaar&amp;" vallen.  ", ""), ""))</f>
        <v/>
      </c>
      <c r="AE473" s="191" t="str">
        <f t="shared" si="144"/>
        <v/>
      </c>
      <c r="AF473" s="191" t="str">
        <f t="shared" si="145"/>
        <v/>
      </c>
      <c r="AG473" s="191" t="str">
        <f t="shared" si="146"/>
        <v/>
      </c>
      <c r="AH473" s="194" t="str">
        <f t="shared" si="147"/>
        <v/>
      </c>
      <c r="AI473" s="191" t="str">
        <f>IF(K473&lt;&gt;1, IF(SUM(K473:$K$504)&lt;&gt;0, "| Laat geen witruimte tussen ingevulde rijen.", ""), "")</f>
        <v/>
      </c>
      <c r="AJ473" s="194" t="str">
        <f t="shared" si="148"/>
        <v/>
      </c>
      <c r="AK473" s="191"/>
      <c r="AL473" s="76" t="str">
        <f t="shared" si="149"/>
        <v/>
      </c>
    </row>
    <row r="474" spans="1:38" x14ac:dyDescent="0.25">
      <c r="A474" s="149" t="str">
        <f t="shared" si="132"/>
        <v/>
      </c>
      <c r="B474" s="188" t="str">
        <f t="shared" si="133"/>
        <v/>
      </c>
      <c r="C474" s="214"/>
      <c r="D474" s="201"/>
      <c r="E474" s="200"/>
      <c r="F474" s="200"/>
      <c r="G474" s="201"/>
      <c r="H474" s="201"/>
      <c r="I474" s="189"/>
      <c r="J474" s="190" t="s">
        <v>84</v>
      </c>
      <c r="K474" s="191">
        <f t="shared" si="135"/>
        <v>0</v>
      </c>
      <c r="L474" s="192">
        <f t="shared" si="136"/>
        <v>0</v>
      </c>
      <c r="M474" s="191">
        <f t="shared" si="137"/>
        <v>0</v>
      </c>
      <c r="N474" s="191">
        <f t="shared" si="138"/>
        <v>0</v>
      </c>
      <c r="O474" s="191">
        <f t="shared" si="139"/>
        <v>0</v>
      </c>
      <c r="P474" s="191">
        <f t="shared" si="140"/>
        <v>0</v>
      </c>
      <c r="Q474" s="191">
        <f t="shared" si="141"/>
        <v>0</v>
      </c>
      <c r="R474" s="191">
        <f t="shared" si="142"/>
        <v>0</v>
      </c>
      <c r="S474" s="192"/>
      <c r="T474" s="191"/>
      <c r="U474" s="191"/>
      <c r="V474" s="191"/>
      <c r="W474" s="191"/>
      <c r="X474" s="191"/>
      <c r="Y474" s="191"/>
      <c r="Z474" s="193"/>
      <c r="AA474" s="191" t="str">
        <f t="shared" si="134"/>
        <v/>
      </c>
      <c r="AB474" s="191" t="str">
        <f t="shared" si="143"/>
        <v/>
      </c>
      <c r="AC474" s="191" t="str" cm="1">
        <f t="array" ref="AC474">IF(F474&lt;&gt;"", IF(E474&gt;F474, "| Velden '"&amp;$AC$4&amp;ROW()&amp;"' en '"&amp;$AD$4&amp;ROW()&amp;"': De datum uit dienst mag niet voor de datum in dienst vallen.", ""), IF(E474&gt;Datum_werkingsjaar_einde, "| Veld '"&amp;$AC$4&amp;ROW()&amp;"': De datum in dienst mag niet na 31/12/"&amp;Datum_werkingsjaar&amp;" vallen.  ", ""))</f>
        <v/>
      </c>
      <c r="AD474" s="191" t="str" cm="1">
        <f t="array" ref="AD474">IF(E474&gt;F474, IF(F474&lt;&gt;"", "  ", ""), IF(F474&lt;&gt;"", IF(F474&lt;Datum_werkingsjaar_begin, "| Veld '"&amp;$AD$4&amp;ROW()&amp;"': De datum uit dienst mag niet vóór 1/01/"&amp;Datum_werkingsjaar&amp;" vallen.  ", ""), ""))</f>
        <v/>
      </c>
      <c r="AE474" s="191" t="str">
        <f t="shared" si="144"/>
        <v/>
      </c>
      <c r="AF474" s="191" t="str">
        <f t="shared" si="145"/>
        <v/>
      </c>
      <c r="AG474" s="191" t="str">
        <f t="shared" si="146"/>
        <v/>
      </c>
      <c r="AH474" s="194" t="str">
        <f t="shared" si="147"/>
        <v/>
      </c>
      <c r="AI474" s="191" t="str">
        <f>IF(K474&lt;&gt;1, IF(SUM(K474:$K$504)&lt;&gt;0, "| Laat geen witruimte tussen ingevulde rijen.", ""), "")</f>
        <v/>
      </c>
      <c r="AJ474" s="194" t="str">
        <f t="shared" si="148"/>
        <v/>
      </c>
      <c r="AK474" s="191"/>
      <c r="AL474" s="76" t="str">
        <f t="shared" si="149"/>
        <v/>
      </c>
    </row>
    <row r="475" spans="1:38" x14ac:dyDescent="0.25">
      <c r="A475" s="149" t="str">
        <f t="shared" si="132"/>
        <v/>
      </c>
      <c r="B475" s="188" t="str">
        <f t="shared" si="133"/>
        <v/>
      </c>
      <c r="C475" s="214"/>
      <c r="D475" s="201"/>
      <c r="E475" s="200"/>
      <c r="F475" s="200"/>
      <c r="G475" s="201"/>
      <c r="H475" s="201"/>
      <c r="I475" s="189"/>
      <c r="J475" s="190" t="s">
        <v>84</v>
      </c>
      <c r="K475" s="191">
        <f t="shared" si="135"/>
        <v>0</v>
      </c>
      <c r="L475" s="192">
        <f t="shared" si="136"/>
        <v>0</v>
      </c>
      <c r="M475" s="191">
        <f t="shared" si="137"/>
        <v>0</v>
      </c>
      <c r="N475" s="191">
        <f t="shared" si="138"/>
        <v>0</v>
      </c>
      <c r="O475" s="191">
        <f t="shared" si="139"/>
        <v>0</v>
      </c>
      <c r="P475" s="191">
        <f t="shared" si="140"/>
        <v>0</v>
      </c>
      <c r="Q475" s="191">
        <f t="shared" si="141"/>
        <v>0</v>
      </c>
      <c r="R475" s="191">
        <f t="shared" si="142"/>
        <v>0</v>
      </c>
      <c r="S475" s="192"/>
      <c r="T475" s="191"/>
      <c r="U475" s="191"/>
      <c r="V475" s="191"/>
      <c r="W475" s="191"/>
      <c r="X475" s="191"/>
      <c r="Y475" s="191"/>
      <c r="Z475" s="193"/>
      <c r="AA475" s="191" t="str">
        <f t="shared" si="134"/>
        <v/>
      </c>
      <c r="AB475" s="191" t="str">
        <f t="shared" si="143"/>
        <v/>
      </c>
      <c r="AC475" s="191" t="str" cm="1">
        <f t="array" ref="AC475">IF(F475&lt;&gt;"", IF(E475&gt;F475, "| Velden '"&amp;$AC$4&amp;ROW()&amp;"' en '"&amp;$AD$4&amp;ROW()&amp;"': De datum uit dienst mag niet voor de datum in dienst vallen.", ""), IF(E475&gt;Datum_werkingsjaar_einde, "| Veld '"&amp;$AC$4&amp;ROW()&amp;"': De datum in dienst mag niet na 31/12/"&amp;Datum_werkingsjaar&amp;" vallen.  ", ""))</f>
        <v/>
      </c>
      <c r="AD475" s="191" t="str" cm="1">
        <f t="array" ref="AD475">IF(E475&gt;F475, IF(F475&lt;&gt;"", "  ", ""), IF(F475&lt;&gt;"", IF(F475&lt;Datum_werkingsjaar_begin, "| Veld '"&amp;$AD$4&amp;ROW()&amp;"': De datum uit dienst mag niet vóór 1/01/"&amp;Datum_werkingsjaar&amp;" vallen.  ", ""), ""))</f>
        <v/>
      </c>
      <c r="AE475" s="191" t="str">
        <f t="shared" si="144"/>
        <v/>
      </c>
      <c r="AF475" s="191" t="str">
        <f t="shared" si="145"/>
        <v/>
      </c>
      <c r="AG475" s="191" t="str">
        <f t="shared" si="146"/>
        <v/>
      </c>
      <c r="AH475" s="194" t="str">
        <f t="shared" si="147"/>
        <v/>
      </c>
      <c r="AI475" s="191" t="str">
        <f>IF(K475&lt;&gt;1, IF(SUM(K475:$K$504)&lt;&gt;0, "| Laat geen witruimte tussen ingevulde rijen.", ""), "")</f>
        <v/>
      </c>
      <c r="AJ475" s="194" t="str">
        <f t="shared" si="148"/>
        <v/>
      </c>
      <c r="AK475" s="191"/>
      <c r="AL475" s="76" t="str">
        <f t="shared" si="149"/>
        <v/>
      </c>
    </row>
    <row r="476" spans="1:38" x14ac:dyDescent="0.25">
      <c r="A476" s="149" t="str">
        <f t="shared" si="132"/>
        <v/>
      </c>
      <c r="B476" s="188" t="str">
        <f t="shared" si="133"/>
        <v/>
      </c>
      <c r="C476" s="214"/>
      <c r="D476" s="201"/>
      <c r="E476" s="200"/>
      <c r="F476" s="200"/>
      <c r="G476" s="201"/>
      <c r="H476" s="201"/>
      <c r="I476" s="189"/>
      <c r="J476" s="190" t="s">
        <v>84</v>
      </c>
      <c r="K476" s="191">
        <f t="shared" si="135"/>
        <v>0</v>
      </c>
      <c r="L476" s="192">
        <f t="shared" si="136"/>
        <v>0</v>
      </c>
      <c r="M476" s="191">
        <f t="shared" si="137"/>
        <v>0</v>
      </c>
      <c r="N476" s="191">
        <f t="shared" si="138"/>
        <v>0</v>
      </c>
      <c r="O476" s="191">
        <f t="shared" si="139"/>
        <v>0</v>
      </c>
      <c r="P476" s="191">
        <f t="shared" si="140"/>
        <v>0</v>
      </c>
      <c r="Q476" s="191">
        <f t="shared" si="141"/>
        <v>0</v>
      </c>
      <c r="R476" s="191">
        <f t="shared" si="142"/>
        <v>0</v>
      </c>
      <c r="S476" s="192"/>
      <c r="T476" s="191"/>
      <c r="U476" s="191"/>
      <c r="V476" s="191"/>
      <c r="W476" s="191"/>
      <c r="X476" s="191"/>
      <c r="Y476" s="191"/>
      <c r="Z476" s="193"/>
      <c r="AA476" s="191" t="str">
        <f t="shared" si="134"/>
        <v/>
      </c>
      <c r="AB476" s="191" t="str">
        <f t="shared" si="143"/>
        <v/>
      </c>
      <c r="AC476" s="191" t="str" cm="1">
        <f t="array" ref="AC476">IF(F476&lt;&gt;"", IF(E476&gt;F476, "| Velden '"&amp;$AC$4&amp;ROW()&amp;"' en '"&amp;$AD$4&amp;ROW()&amp;"': De datum uit dienst mag niet voor de datum in dienst vallen.", ""), IF(E476&gt;Datum_werkingsjaar_einde, "| Veld '"&amp;$AC$4&amp;ROW()&amp;"': De datum in dienst mag niet na 31/12/"&amp;Datum_werkingsjaar&amp;" vallen.  ", ""))</f>
        <v/>
      </c>
      <c r="AD476" s="191" t="str" cm="1">
        <f t="array" ref="AD476">IF(E476&gt;F476, IF(F476&lt;&gt;"", "  ", ""), IF(F476&lt;&gt;"", IF(F476&lt;Datum_werkingsjaar_begin, "| Veld '"&amp;$AD$4&amp;ROW()&amp;"': De datum uit dienst mag niet vóór 1/01/"&amp;Datum_werkingsjaar&amp;" vallen.  ", ""), ""))</f>
        <v/>
      </c>
      <c r="AE476" s="191" t="str">
        <f t="shared" si="144"/>
        <v/>
      </c>
      <c r="AF476" s="191" t="str">
        <f t="shared" si="145"/>
        <v/>
      </c>
      <c r="AG476" s="191" t="str">
        <f t="shared" si="146"/>
        <v/>
      </c>
      <c r="AH476" s="194" t="str">
        <f t="shared" si="147"/>
        <v/>
      </c>
      <c r="AI476" s="191" t="str">
        <f>IF(K476&lt;&gt;1, IF(SUM(K476:$K$504)&lt;&gt;0, "| Laat geen witruimte tussen ingevulde rijen.", ""), "")</f>
        <v/>
      </c>
      <c r="AJ476" s="194" t="str">
        <f t="shared" si="148"/>
        <v/>
      </c>
      <c r="AK476" s="191"/>
      <c r="AL476" s="76" t="str">
        <f t="shared" si="149"/>
        <v/>
      </c>
    </row>
    <row r="477" spans="1:38" x14ac:dyDescent="0.25">
      <c r="A477" s="149" t="str">
        <f t="shared" si="132"/>
        <v/>
      </c>
      <c r="B477" s="188" t="str">
        <f t="shared" si="133"/>
        <v/>
      </c>
      <c r="C477" s="214"/>
      <c r="D477" s="201"/>
      <c r="E477" s="200"/>
      <c r="F477" s="200"/>
      <c r="G477" s="201"/>
      <c r="H477" s="201"/>
      <c r="I477" s="189"/>
      <c r="J477" s="190" t="s">
        <v>84</v>
      </c>
      <c r="K477" s="191">
        <f t="shared" si="135"/>
        <v>0</v>
      </c>
      <c r="L477" s="192">
        <f t="shared" si="136"/>
        <v>0</v>
      </c>
      <c r="M477" s="191">
        <f t="shared" si="137"/>
        <v>0</v>
      </c>
      <c r="N477" s="191">
        <f t="shared" si="138"/>
        <v>0</v>
      </c>
      <c r="O477" s="191">
        <f t="shared" si="139"/>
        <v>0</v>
      </c>
      <c r="P477" s="191">
        <f t="shared" si="140"/>
        <v>0</v>
      </c>
      <c r="Q477" s="191">
        <f t="shared" si="141"/>
        <v>0</v>
      </c>
      <c r="R477" s="191">
        <f t="shared" si="142"/>
        <v>0</v>
      </c>
      <c r="S477" s="192"/>
      <c r="T477" s="191"/>
      <c r="U477" s="191"/>
      <c r="V477" s="191"/>
      <c r="W477" s="191"/>
      <c r="X477" s="191"/>
      <c r="Y477" s="191"/>
      <c r="Z477" s="193"/>
      <c r="AA477" s="191" t="str">
        <f t="shared" si="134"/>
        <v/>
      </c>
      <c r="AB477" s="191" t="str">
        <f t="shared" si="143"/>
        <v/>
      </c>
      <c r="AC477" s="191" t="str" cm="1">
        <f t="array" ref="AC477">IF(F477&lt;&gt;"", IF(E477&gt;F477, "| Velden '"&amp;$AC$4&amp;ROW()&amp;"' en '"&amp;$AD$4&amp;ROW()&amp;"': De datum uit dienst mag niet voor de datum in dienst vallen.", ""), IF(E477&gt;Datum_werkingsjaar_einde, "| Veld '"&amp;$AC$4&amp;ROW()&amp;"': De datum in dienst mag niet na 31/12/"&amp;Datum_werkingsjaar&amp;" vallen.  ", ""))</f>
        <v/>
      </c>
      <c r="AD477" s="191" t="str" cm="1">
        <f t="array" ref="AD477">IF(E477&gt;F477, IF(F477&lt;&gt;"", "  ", ""), IF(F477&lt;&gt;"", IF(F477&lt;Datum_werkingsjaar_begin, "| Veld '"&amp;$AD$4&amp;ROW()&amp;"': De datum uit dienst mag niet vóór 1/01/"&amp;Datum_werkingsjaar&amp;" vallen.  ", ""), ""))</f>
        <v/>
      </c>
      <c r="AE477" s="191" t="str">
        <f t="shared" si="144"/>
        <v/>
      </c>
      <c r="AF477" s="191" t="str">
        <f t="shared" si="145"/>
        <v/>
      </c>
      <c r="AG477" s="191" t="str">
        <f t="shared" si="146"/>
        <v/>
      </c>
      <c r="AH477" s="194" t="str">
        <f t="shared" si="147"/>
        <v/>
      </c>
      <c r="AI477" s="191" t="str">
        <f>IF(K477&lt;&gt;1, IF(SUM(K477:$K$504)&lt;&gt;0, "| Laat geen witruimte tussen ingevulde rijen.", ""), "")</f>
        <v/>
      </c>
      <c r="AJ477" s="194" t="str">
        <f t="shared" si="148"/>
        <v/>
      </c>
      <c r="AK477" s="191"/>
      <c r="AL477" s="76" t="str">
        <f t="shared" si="149"/>
        <v/>
      </c>
    </row>
    <row r="478" spans="1:38" x14ac:dyDescent="0.25">
      <c r="A478" s="149" t="str">
        <f t="shared" si="132"/>
        <v/>
      </c>
      <c r="B478" s="188" t="str">
        <f t="shared" si="133"/>
        <v/>
      </c>
      <c r="C478" s="214"/>
      <c r="D478" s="201"/>
      <c r="E478" s="200"/>
      <c r="F478" s="200"/>
      <c r="G478" s="201"/>
      <c r="H478" s="201"/>
      <c r="I478" s="189"/>
      <c r="J478" s="190" t="s">
        <v>84</v>
      </c>
      <c r="K478" s="191">
        <f t="shared" si="135"/>
        <v>0</v>
      </c>
      <c r="L478" s="192">
        <f t="shared" si="136"/>
        <v>0</v>
      </c>
      <c r="M478" s="191">
        <f t="shared" si="137"/>
        <v>0</v>
      </c>
      <c r="N478" s="191">
        <f t="shared" si="138"/>
        <v>0</v>
      </c>
      <c r="O478" s="191">
        <f t="shared" si="139"/>
        <v>0</v>
      </c>
      <c r="P478" s="191">
        <f t="shared" si="140"/>
        <v>0</v>
      </c>
      <c r="Q478" s="191">
        <f t="shared" si="141"/>
        <v>0</v>
      </c>
      <c r="R478" s="191">
        <f t="shared" si="142"/>
        <v>0</v>
      </c>
      <c r="S478" s="192"/>
      <c r="T478" s="191"/>
      <c r="U478" s="191"/>
      <c r="V478" s="191"/>
      <c r="W478" s="191"/>
      <c r="X478" s="191"/>
      <c r="Y478" s="191"/>
      <c r="Z478" s="193"/>
      <c r="AA478" s="191" t="str">
        <f t="shared" si="134"/>
        <v/>
      </c>
      <c r="AB478" s="191" t="str">
        <f t="shared" si="143"/>
        <v/>
      </c>
      <c r="AC478" s="191" t="str" cm="1">
        <f t="array" ref="AC478">IF(F478&lt;&gt;"", IF(E478&gt;F478, "| Velden '"&amp;$AC$4&amp;ROW()&amp;"' en '"&amp;$AD$4&amp;ROW()&amp;"': De datum uit dienst mag niet voor de datum in dienst vallen.", ""), IF(E478&gt;Datum_werkingsjaar_einde, "| Veld '"&amp;$AC$4&amp;ROW()&amp;"': De datum in dienst mag niet na 31/12/"&amp;Datum_werkingsjaar&amp;" vallen.  ", ""))</f>
        <v/>
      </c>
      <c r="AD478" s="191" t="str" cm="1">
        <f t="array" ref="AD478">IF(E478&gt;F478, IF(F478&lt;&gt;"", "  ", ""), IF(F478&lt;&gt;"", IF(F478&lt;Datum_werkingsjaar_begin, "| Veld '"&amp;$AD$4&amp;ROW()&amp;"': De datum uit dienst mag niet vóór 1/01/"&amp;Datum_werkingsjaar&amp;" vallen.  ", ""), ""))</f>
        <v/>
      </c>
      <c r="AE478" s="191" t="str">
        <f t="shared" si="144"/>
        <v/>
      </c>
      <c r="AF478" s="191" t="str">
        <f t="shared" si="145"/>
        <v/>
      </c>
      <c r="AG478" s="191" t="str">
        <f t="shared" si="146"/>
        <v/>
      </c>
      <c r="AH478" s="194" t="str">
        <f t="shared" si="147"/>
        <v/>
      </c>
      <c r="AI478" s="191" t="str">
        <f>IF(K478&lt;&gt;1, IF(SUM(K478:$K$504)&lt;&gt;0, "| Laat geen witruimte tussen ingevulde rijen.", ""), "")</f>
        <v/>
      </c>
      <c r="AJ478" s="194" t="str">
        <f t="shared" si="148"/>
        <v/>
      </c>
      <c r="AK478" s="191"/>
      <c r="AL478" s="76" t="str">
        <f t="shared" si="149"/>
        <v/>
      </c>
    </row>
    <row r="479" spans="1:38" x14ac:dyDescent="0.25">
      <c r="A479" s="149" t="str">
        <f t="shared" si="132"/>
        <v/>
      </c>
      <c r="B479" s="188" t="str">
        <f t="shared" si="133"/>
        <v/>
      </c>
      <c r="C479" s="214"/>
      <c r="D479" s="201"/>
      <c r="E479" s="200"/>
      <c r="F479" s="200"/>
      <c r="G479" s="201"/>
      <c r="H479" s="201"/>
      <c r="I479" s="189"/>
      <c r="J479" s="190" t="s">
        <v>84</v>
      </c>
      <c r="K479" s="191">
        <f t="shared" si="135"/>
        <v>0</v>
      </c>
      <c r="L479" s="192">
        <f t="shared" si="136"/>
        <v>0</v>
      </c>
      <c r="M479" s="191">
        <f t="shared" si="137"/>
        <v>0</v>
      </c>
      <c r="N479" s="191">
        <f t="shared" si="138"/>
        <v>0</v>
      </c>
      <c r="O479" s="191">
        <f t="shared" si="139"/>
        <v>0</v>
      </c>
      <c r="P479" s="191">
        <f t="shared" si="140"/>
        <v>0</v>
      </c>
      <c r="Q479" s="191">
        <f t="shared" si="141"/>
        <v>0</v>
      </c>
      <c r="R479" s="191">
        <f t="shared" si="142"/>
        <v>0</v>
      </c>
      <c r="S479" s="192"/>
      <c r="T479" s="191"/>
      <c r="U479" s="191"/>
      <c r="V479" s="191"/>
      <c r="W479" s="191"/>
      <c r="X479" s="191"/>
      <c r="Y479" s="191"/>
      <c r="Z479" s="193"/>
      <c r="AA479" s="191" t="str">
        <f t="shared" si="134"/>
        <v/>
      </c>
      <c r="AB479" s="191" t="str">
        <f t="shared" si="143"/>
        <v/>
      </c>
      <c r="AC479" s="191" t="str" cm="1">
        <f t="array" ref="AC479">IF(F479&lt;&gt;"", IF(E479&gt;F479, "| Velden '"&amp;$AC$4&amp;ROW()&amp;"' en '"&amp;$AD$4&amp;ROW()&amp;"': De datum uit dienst mag niet voor de datum in dienst vallen.", ""), IF(E479&gt;Datum_werkingsjaar_einde, "| Veld '"&amp;$AC$4&amp;ROW()&amp;"': De datum in dienst mag niet na 31/12/"&amp;Datum_werkingsjaar&amp;" vallen.  ", ""))</f>
        <v/>
      </c>
      <c r="AD479" s="191" t="str" cm="1">
        <f t="array" ref="AD479">IF(E479&gt;F479, IF(F479&lt;&gt;"", "  ", ""), IF(F479&lt;&gt;"", IF(F479&lt;Datum_werkingsjaar_begin, "| Veld '"&amp;$AD$4&amp;ROW()&amp;"': De datum uit dienst mag niet vóór 1/01/"&amp;Datum_werkingsjaar&amp;" vallen.  ", ""), ""))</f>
        <v/>
      </c>
      <c r="AE479" s="191" t="str">
        <f t="shared" si="144"/>
        <v/>
      </c>
      <c r="AF479" s="191" t="str">
        <f t="shared" si="145"/>
        <v/>
      </c>
      <c r="AG479" s="191" t="str">
        <f t="shared" si="146"/>
        <v/>
      </c>
      <c r="AH479" s="194" t="str">
        <f t="shared" si="147"/>
        <v/>
      </c>
      <c r="AI479" s="191" t="str">
        <f>IF(K479&lt;&gt;1, IF(SUM(K479:$K$504)&lt;&gt;0, "| Laat geen witruimte tussen ingevulde rijen.", ""), "")</f>
        <v/>
      </c>
      <c r="AJ479" s="194" t="str">
        <f t="shared" si="148"/>
        <v/>
      </c>
      <c r="AK479" s="191"/>
      <c r="AL479" s="76" t="str">
        <f t="shared" si="149"/>
        <v/>
      </c>
    </row>
    <row r="480" spans="1:38" x14ac:dyDescent="0.25">
      <c r="A480" s="149" t="str">
        <f t="shared" si="132"/>
        <v/>
      </c>
      <c r="B480" s="188" t="str">
        <f t="shared" si="133"/>
        <v/>
      </c>
      <c r="C480" s="214"/>
      <c r="D480" s="201"/>
      <c r="E480" s="200"/>
      <c r="F480" s="200"/>
      <c r="G480" s="201"/>
      <c r="H480" s="201"/>
      <c r="I480" s="189"/>
      <c r="J480" s="190" t="s">
        <v>84</v>
      </c>
      <c r="K480" s="191">
        <f t="shared" si="135"/>
        <v>0</v>
      </c>
      <c r="L480" s="192">
        <f t="shared" si="136"/>
        <v>0</v>
      </c>
      <c r="M480" s="191">
        <f t="shared" si="137"/>
        <v>0</v>
      </c>
      <c r="N480" s="191">
        <f t="shared" si="138"/>
        <v>0</v>
      </c>
      <c r="O480" s="191">
        <f t="shared" si="139"/>
        <v>0</v>
      </c>
      <c r="P480" s="191">
        <f t="shared" si="140"/>
        <v>0</v>
      </c>
      <c r="Q480" s="191">
        <f t="shared" si="141"/>
        <v>0</v>
      </c>
      <c r="R480" s="191">
        <f t="shared" si="142"/>
        <v>0</v>
      </c>
      <c r="S480" s="192"/>
      <c r="T480" s="191"/>
      <c r="U480" s="191"/>
      <c r="V480" s="191"/>
      <c r="W480" s="191"/>
      <c r="X480" s="191"/>
      <c r="Y480" s="191"/>
      <c r="Z480" s="193"/>
      <c r="AA480" s="191" t="str">
        <f t="shared" si="134"/>
        <v/>
      </c>
      <c r="AB480" s="191" t="str">
        <f t="shared" si="143"/>
        <v/>
      </c>
      <c r="AC480" s="191" t="str" cm="1">
        <f t="array" ref="AC480">IF(F480&lt;&gt;"", IF(E480&gt;F480, "| Velden '"&amp;$AC$4&amp;ROW()&amp;"' en '"&amp;$AD$4&amp;ROW()&amp;"': De datum uit dienst mag niet voor de datum in dienst vallen.", ""), IF(E480&gt;Datum_werkingsjaar_einde, "| Veld '"&amp;$AC$4&amp;ROW()&amp;"': De datum in dienst mag niet na 31/12/"&amp;Datum_werkingsjaar&amp;" vallen.  ", ""))</f>
        <v/>
      </c>
      <c r="AD480" s="191" t="str" cm="1">
        <f t="array" ref="AD480">IF(E480&gt;F480, IF(F480&lt;&gt;"", "  ", ""), IF(F480&lt;&gt;"", IF(F480&lt;Datum_werkingsjaar_begin, "| Veld '"&amp;$AD$4&amp;ROW()&amp;"': De datum uit dienst mag niet vóór 1/01/"&amp;Datum_werkingsjaar&amp;" vallen.  ", ""), ""))</f>
        <v/>
      </c>
      <c r="AE480" s="191" t="str">
        <f t="shared" si="144"/>
        <v/>
      </c>
      <c r="AF480" s="191" t="str">
        <f t="shared" si="145"/>
        <v/>
      </c>
      <c r="AG480" s="191" t="str">
        <f t="shared" si="146"/>
        <v/>
      </c>
      <c r="AH480" s="194" t="str">
        <f t="shared" si="147"/>
        <v/>
      </c>
      <c r="AI480" s="191" t="str">
        <f>IF(K480&lt;&gt;1, IF(SUM(K480:$K$504)&lt;&gt;0, "| Laat geen witruimte tussen ingevulde rijen.", ""), "")</f>
        <v/>
      </c>
      <c r="AJ480" s="194" t="str">
        <f t="shared" si="148"/>
        <v/>
      </c>
      <c r="AK480" s="191"/>
      <c r="AL480" s="76" t="str">
        <f t="shared" si="149"/>
        <v/>
      </c>
    </row>
    <row r="481" spans="1:38" x14ac:dyDescent="0.25">
      <c r="A481" s="149" t="str">
        <f t="shared" si="132"/>
        <v/>
      </c>
      <c r="B481" s="188" t="str">
        <f t="shared" si="133"/>
        <v/>
      </c>
      <c r="C481" s="214"/>
      <c r="D481" s="201"/>
      <c r="E481" s="200"/>
      <c r="F481" s="200"/>
      <c r="G481" s="201"/>
      <c r="H481" s="201"/>
      <c r="I481" s="189"/>
      <c r="J481" s="190" t="s">
        <v>84</v>
      </c>
      <c r="K481" s="191">
        <f t="shared" si="135"/>
        <v>0</v>
      </c>
      <c r="L481" s="192">
        <f t="shared" si="136"/>
        <v>0</v>
      </c>
      <c r="M481" s="191">
        <f t="shared" si="137"/>
        <v>0</v>
      </c>
      <c r="N481" s="191">
        <f t="shared" si="138"/>
        <v>0</v>
      </c>
      <c r="O481" s="191">
        <f t="shared" si="139"/>
        <v>0</v>
      </c>
      <c r="P481" s="191">
        <f t="shared" si="140"/>
        <v>0</v>
      </c>
      <c r="Q481" s="191">
        <f t="shared" si="141"/>
        <v>0</v>
      </c>
      <c r="R481" s="191">
        <f t="shared" si="142"/>
        <v>0</v>
      </c>
      <c r="S481" s="192"/>
      <c r="T481" s="191"/>
      <c r="U481" s="191"/>
      <c r="V481" s="191"/>
      <c r="W481" s="191"/>
      <c r="X481" s="191"/>
      <c r="Y481" s="191"/>
      <c r="Z481" s="193"/>
      <c r="AA481" s="191" t="str">
        <f t="shared" si="134"/>
        <v/>
      </c>
      <c r="AB481" s="191" t="str">
        <f t="shared" si="143"/>
        <v/>
      </c>
      <c r="AC481" s="191" t="str" cm="1">
        <f t="array" ref="AC481">IF(F481&lt;&gt;"", IF(E481&gt;F481, "| Velden '"&amp;$AC$4&amp;ROW()&amp;"' en '"&amp;$AD$4&amp;ROW()&amp;"': De datum uit dienst mag niet voor de datum in dienst vallen.", ""), IF(E481&gt;Datum_werkingsjaar_einde, "| Veld '"&amp;$AC$4&amp;ROW()&amp;"': De datum in dienst mag niet na 31/12/"&amp;Datum_werkingsjaar&amp;" vallen.  ", ""))</f>
        <v/>
      </c>
      <c r="AD481" s="191" t="str" cm="1">
        <f t="array" ref="AD481">IF(E481&gt;F481, IF(F481&lt;&gt;"", "  ", ""), IF(F481&lt;&gt;"", IF(F481&lt;Datum_werkingsjaar_begin, "| Veld '"&amp;$AD$4&amp;ROW()&amp;"': De datum uit dienst mag niet vóór 1/01/"&amp;Datum_werkingsjaar&amp;" vallen.  ", ""), ""))</f>
        <v/>
      </c>
      <c r="AE481" s="191" t="str">
        <f t="shared" si="144"/>
        <v/>
      </c>
      <c r="AF481" s="191" t="str">
        <f t="shared" si="145"/>
        <v/>
      </c>
      <c r="AG481" s="191" t="str">
        <f t="shared" si="146"/>
        <v/>
      </c>
      <c r="AH481" s="194" t="str">
        <f t="shared" si="147"/>
        <v/>
      </c>
      <c r="AI481" s="191" t="str">
        <f>IF(K481&lt;&gt;1, IF(SUM(K481:$K$504)&lt;&gt;0, "| Laat geen witruimte tussen ingevulde rijen.", ""), "")</f>
        <v/>
      </c>
      <c r="AJ481" s="194" t="str">
        <f t="shared" si="148"/>
        <v/>
      </c>
      <c r="AK481" s="191"/>
      <c r="AL481" s="76" t="str">
        <f t="shared" si="149"/>
        <v/>
      </c>
    </row>
    <row r="482" spans="1:38" x14ac:dyDescent="0.25">
      <c r="A482" s="149" t="str">
        <f t="shared" si="132"/>
        <v/>
      </c>
      <c r="B482" s="188" t="str">
        <f t="shared" si="133"/>
        <v/>
      </c>
      <c r="C482" s="214"/>
      <c r="D482" s="201"/>
      <c r="E482" s="200"/>
      <c r="F482" s="200"/>
      <c r="G482" s="201"/>
      <c r="H482" s="201"/>
      <c r="I482" s="189"/>
      <c r="J482" s="190" t="s">
        <v>84</v>
      </c>
      <c r="K482" s="191">
        <f t="shared" si="135"/>
        <v>0</v>
      </c>
      <c r="L482" s="192">
        <f t="shared" si="136"/>
        <v>0</v>
      </c>
      <c r="M482" s="191">
        <f t="shared" si="137"/>
        <v>0</v>
      </c>
      <c r="N482" s="191">
        <f t="shared" si="138"/>
        <v>0</v>
      </c>
      <c r="O482" s="191">
        <f t="shared" si="139"/>
        <v>0</v>
      </c>
      <c r="P482" s="191">
        <f t="shared" si="140"/>
        <v>0</v>
      </c>
      <c r="Q482" s="191">
        <f t="shared" si="141"/>
        <v>0</v>
      </c>
      <c r="R482" s="191">
        <f t="shared" si="142"/>
        <v>0</v>
      </c>
      <c r="S482" s="192"/>
      <c r="T482" s="191"/>
      <c r="U482" s="191"/>
      <c r="V482" s="191"/>
      <c r="W482" s="191"/>
      <c r="X482" s="191"/>
      <c r="Y482" s="191"/>
      <c r="Z482" s="193"/>
      <c r="AA482" s="191" t="str">
        <f t="shared" si="134"/>
        <v/>
      </c>
      <c r="AB482" s="191" t="str">
        <f t="shared" si="143"/>
        <v/>
      </c>
      <c r="AC482" s="191" t="str" cm="1">
        <f t="array" ref="AC482">IF(F482&lt;&gt;"", IF(E482&gt;F482, "| Velden '"&amp;$AC$4&amp;ROW()&amp;"' en '"&amp;$AD$4&amp;ROW()&amp;"': De datum uit dienst mag niet voor de datum in dienst vallen.", ""), IF(E482&gt;Datum_werkingsjaar_einde, "| Veld '"&amp;$AC$4&amp;ROW()&amp;"': De datum in dienst mag niet na 31/12/"&amp;Datum_werkingsjaar&amp;" vallen.  ", ""))</f>
        <v/>
      </c>
      <c r="AD482" s="191" t="str" cm="1">
        <f t="array" ref="AD482">IF(E482&gt;F482, IF(F482&lt;&gt;"", "  ", ""), IF(F482&lt;&gt;"", IF(F482&lt;Datum_werkingsjaar_begin, "| Veld '"&amp;$AD$4&amp;ROW()&amp;"': De datum uit dienst mag niet vóór 1/01/"&amp;Datum_werkingsjaar&amp;" vallen.  ", ""), ""))</f>
        <v/>
      </c>
      <c r="AE482" s="191" t="str">
        <f t="shared" si="144"/>
        <v/>
      </c>
      <c r="AF482" s="191" t="str">
        <f t="shared" si="145"/>
        <v/>
      </c>
      <c r="AG482" s="191" t="str">
        <f t="shared" si="146"/>
        <v/>
      </c>
      <c r="AH482" s="194" t="str">
        <f t="shared" si="147"/>
        <v/>
      </c>
      <c r="AI482" s="191" t="str">
        <f>IF(K482&lt;&gt;1, IF(SUM(K482:$K$504)&lt;&gt;0, "| Laat geen witruimte tussen ingevulde rijen.", ""), "")</f>
        <v/>
      </c>
      <c r="AJ482" s="194" t="str">
        <f t="shared" si="148"/>
        <v/>
      </c>
      <c r="AK482" s="191"/>
      <c r="AL482" s="76" t="str">
        <f t="shared" si="149"/>
        <v/>
      </c>
    </row>
    <row r="483" spans="1:38" x14ac:dyDescent="0.25">
      <c r="A483" s="149" t="str">
        <f t="shared" si="132"/>
        <v/>
      </c>
      <c r="B483" s="188" t="str">
        <f t="shared" si="133"/>
        <v/>
      </c>
      <c r="C483" s="214"/>
      <c r="D483" s="201"/>
      <c r="E483" s="200"/>
      <c r="F483" s="200"/>
      <c r="G483" s="201"/>
      <c r="H483" s="201"/>
      <c r="I483" s="189"/>
      <c r="J483" s="190" t="s">
        <v>84</v>
      </c>
      <c r="K483" s="191">
        <f t="shared" si="135"/>
        <v>0</v>
      </c>
      <c r="L483" s="192">
        <f t="shared" si="136"/>
        <v>0</v>
      </c>
      <c r="M483" s="191">
        <f t="shared" si="137"/>
        <v>0</v>
      </c>
      <c r="N483" s="191">
        <f t="shared" si="138"/>
        <v>0</v>
      </c>
      <c r="O483" s="191">
        <f t="shared" si="139"/>
        <v>0</v>
      </c>
      <c r="P483" s="191">
        <f t="shared" si="140"/>
        <v>0</v>
      </c>
      <c r="Q483" s="191">
        <f t="shared" si="141"/>
        <v>0</v>
      </c>
      <c r="R483" s="191">
        <f t="shared" si="142"/>
        <v>0</v>
      </c>
      <c r="S483" s="192"/>
      <c r="T483" s="191"/>
      <c r="U483" s="191"/>
      <c r="V483" s="191"/>
      <c r="W483" s="191"/>
      <c r="X483" s="191"/>
      <c r="Y483" s="191"/>
      <c r="Z483" s="193"/>
      <c r="AA483" s="191" t="str">
        <f t="shared" si="134"/>
        <v/>
      </c>
      <c r="AB483" s="191" t="str">
        <f t="shared" si="143"/>
        <v/>
      </c>
      <c r="AC483" s="191" t="str" cm="1">
        <f t="array" ref="AC483">IF(F483&lt;&gt;"", IF(E483&gt;F483, "| Velden '"&amp;$AC$4&amp;ROW()&amp;"' en '"&amp;$AD$4&amp;ROW()&amp;"': De datum uit dienst mag niet voor de datum in dienst vallen.", ""), IF(E483&gt;Datum_werkingsjaar_einde, "| Veld '"&amp;$AC$4&amp;ROW()&amp;"': De datum in dienst mag niet na 31/12/"&amp;Datum_werkingsjaar&amp;" vallen.  ", ""))</f>
        <v/>
      </c>
      <c r="AD483" s="191" t="str" cm="1">
        <f t="array" ref="AD483">IF(E483&gt;F483, IF(F483&lt;&gt;"", "  ", ""), IF(F483&lt;&gt;"", IF(F483&lt;Datum_werkingsjaar_begin, "| Veld '"&amp;$AD$4&amp;ROW()&amp;"': De datum uit dienst mag niet vóór 1/01/"&amp;Datum_werkingsjaar&amp;" vallen.  ", ""), ""))</f>
        <v/>
      </c>
      <c r="AE483" s="191" t="str">
        <f t="shared" si="144"/>
        <v/>
      </c>
      <c r="AF483" s="191" t="str">
        <f t="shared" si="145"/>
        <v/>
      </c>
      <c r="AG483" s="191" t="str">
        <f t="shared" si="146"/>
        <v/>
      </c>
      <c r="AH483" s="194" t="str">
        <f t="shared" si="147"/>
        <v/>
      </c>
      <c r="AI483" s="191" t="str">
        <f>IF(K483&lt;&gt;1, IF(SUM(K483:$K$504)&lt;&gt;0, "| Laat geen witruimte tussen ingevulde rijen.", ""), "")</f>
        <v/>
      </c>
      <c r="AJ483" s="194" t="str">
        <f t="shared" si="148"/>
        <v/>
      </c>
      <c r="AK483" s="191"/>
      <c r="AL483" s="76" t="str">
        <f t="shared" si="149"/>
        <v/>
      </c>
    </row>
    <row r="484" spans="1:38" x14ac:dyDescent="0.25">
      <c r="A484" s="149" t="str">
        <f t="shared" si="132"/>
        <v/>
      </c>
      <c r="B484" s="188" t="str">
        <f t="shared" si="133"/>
        <v/>
      </c>
      <c r="C484" s="214"/>
      <c r="D484" s="201"/>
      <c r="E484" s="200"/>
      <c r="F484" s="200"/>
      <c r="G484" s="201"/>
      <c r="H484" s="201"/>
      <c r="I484" s="189"/>
      <c r="J484" s="190" t="s">
        <v>84</v>
      </c>
      <c r="K484" s="191">
        <f t="shared" si="135"/>
        <v>0</v>
      </c>
      <c r="L484" s="192">
        <f t="shared" si="136"/>
        <v>0</v>
      </c>
      <c r="M484" s="191">
        <f t="shared" si="137"/>
        <v>0</v>
      </c>
      <c r="N484" s="191">
        <f t="shared" si="138"/>
        <v>0</v>
      </c>
      <c r="O484" s="191">
        <f t="shared" si="139"/>
        <v>0</v>
      </c>
      <c r="P484" s="191">
        <f t="shared" si="140"/>
        <v>0</v>
      </c>
      <c r="Q484" s="191">
        <f t="shared" si="141"/>
        <v>0</v>
      </c>
      <c r="R484" s="191">
        <f t="shared" si="142"/>
        <v>0</v>
      </c>
      <c r="S484" s="192"/>
      <c r="T484" s="191"/>
      <c r="U484" s="191"/>
      <c r="V484" s="191"/>
      <c r="W484" s="191"/>
      <c r="X484" s="191"/>
      <c r="Y484" s="191"/>
      <c r="Z484" s="193"/>
      <c r="AA484" s="191" t="str">
        <f t="shared" si="134"/>
        <v/>
      </c>
      <c r="AB484" s="191" t="str">
        <f t="shared" si="143"/>
        <v/>
      </c>
      <c r="AC484" s="191" t="str" cm="1">
        <f t="array" ref="AC484">IF(F484&lt;&gt;"", IF(E484&gt;F484, "| Velden '"&amp;$AC$4&amp;ROW()&amp;"' en '"&amp;$AD$4&amp;ROW()&amp;"': De datum uit dienst mag niet voor de datum in dienst vallen.", ""), IF(E484&gt;Datum_werkingsjaar_einde, "| Veld '"&amp;$AC$4&amp;ROW()&amp;"': De datum in dienst mag niet na 31/12/"&amp;Datum_werkingsjaar&amp;" vallen.  ", ""))</f>
        <v/>
      </c>
      <c r="AD484" s="191" t="str" cm="1">
        <f t="array" ref="AD484">IF(E484&gt;F484, IF(F484&lt;&gt;"", "  ", ""), IF(F484&lt;&gt;"", IF(F484&lt;Datum_werkingsjaar_begin, "| Veld '"&amp;$AD$4&amp;ROW()&amp;"': De datum uit dienst mag niet vóór 1/01/"&amp;Datum_werkingsjaar&amp;" vallen.  ", ""), ""))</f>
        <v/>
      </c>
      <c r="AE484" s="191" t="str">
        <f t="shared" si="144"/>
        <v/>
      </c>
      <c r="AF484" s="191" t="str">
        <f t="shared" si="145"/>
        <v/>
      </c>
      <c r="AG484" s="191" t="str">
        <f t="shared" si="146"/>
        <v/>
      </c>
      <c r="AH484" s="194" t="str">
        <f t="shared" si="147"/>
        <v/>
      </c>
      <c r="AI484" s="191" t="str">
        <f>IF(K484&lt;&gt;1, IF(SUM(K484:$K$504)&lt;&gt;0, "| Laat geen witruimte tussen ingevulde rijen.", ""), "")</f>
        <v/>
      </c>
      <c r="AJ484" s="194" t="str">
        <f t="shared" si="148"/>
        <v/>
      </c>
      <c r="AK484" s="191"/>
      <c r="AL484" s="76" t="str">
        <f t="shared" si="149"/>
        <v/>
      </c>
    </row>
    <row r="485" spans="1:38" x14ac:dyDescent="0.25">
      <c r="A485" s="149" t="str">
        <f t="shared" si="132"/>
        <v/>
      </c>
      <c r="B485" s="188" t="str">
        <f t="shared" si="133"/>
        <v/>
      </c>
      <c r="C485" s="214"/>
      <c r="D485" s="201"/>
      <c r="E485" s="200"/>
      <c r="F485" s="200"/>
      <c r="G485" s="201"/>
      <c r="H485" s="201"/>
      <c r="I485" s="189"/>
      <c r="J485" s="190" t="s">
        <v>84</v>
      </c>
      <c r="K485" s="191">
        <f t="shared" si="135"/>
        <v>0</v>
      </c>
      <c r="L485" s="192">
        <f t="shared" si="136"/>
        <v>0</v>
      </c>
      <c r="M485" s="191">
        <f t="shared" si="137"/>
        <v>0</v>
      </c>
      <c r="N485" s="191">
        <f t="shared" si="138"/>
        <v>0</v>
      </c>
      <c r="O485" s="191">
        <f t="shared" si="139"/>
        <v>0</v>
      </c>
      <c r="P485" s="191">
        <f t="shared" si="140"/>
        <v>0</v>
      </c>
      <c r="Q485" s="191">
        <f t="shared" si="141"/>
        <v>0</v>
      </c>
      <c r="R485" s="191">
        <f t="shared" si="142"/>
        <v>0</v>
      </c>
      <c r="S485" s="192"/>
      <c r="T485" s="191"/>
      <c r="U485" s="191"/>
      <c r="V485" s="191"/>
      <c r="W485" s="191"/>
      <c r="X485" s="191"/>
      <c r="Y485" s="191"/>
      <c r="Z485" s="193"/>
      <c r="AA485" s="191" t="str">
        <f t="shared" si="134"/>
        <v/>
      </c>
      <c r="AB485" s="191" t="str">
        <f t="shared" si="143"/>
        <v/>
      </c>
      <c r="AC485" s="191" t="str" cm="1">
        <f t="array" ref="AC485">IF(F485&lt;&gt;"", IF(E485&gt;F485, "| Velden '"&amp;$AC$4&amp;ROW()&amp;"' en '"&amp;$AD$4&amp;ROW()&amp;"': De datum uit dienst mag niet voor de datum in dienst vallen.", ""), IF(E485&gt;Datum_werkingsjaar_einde, "| Veld '"&amp;$AC$4&amp;ROW()&amp;"': De datum in dienst mag niet na 31/12/"&amp;Datum_werkingsjaar&amp;" vallen.  ", ""))</f>
        <v/>
      </c>
      <c r="AD485" s="191" t="str" cm="1">
        <f t="array" ref="AD485">IF(E485&gt;F485, IF(F485&lt;&gt;"", "  ", ""), IF(F485&lt;&gt;"", IF(F485&lt;Datum_werkingsjaar_begin, "| Veld '"&amp;$AD$4&amp;ROW()&amp;"': De datum uit dienst mag niet vóór 1/01/"&amp;Datum_werkingsjaar&amp;" vallen.  ", ""), ""))</f>
        <v/>
      </c>
      <c r="AE485" s="191" t="str">
        <f t="shared" si="144"/>
        <v/>
      </c>
      <c r="AF485" s="191" t="str">
        <f t="shared" si="145"/>
        <v/>
      </c>
      <c r="AG485" s="191" t="str">
        <f t="shared" si="146"/>
        <v/>
      </c>
      <c r="AH485" s="194" t="str">
        <f t="shared" si="147"/>
        <v/>
      </c>
      <c r="AI485" s="191" t="str">
        <f>IF(K485&lt;&gt;1, IF(SUM(K485:$K$504)&lt;&gt;0, "| Laat geen witruimte tussen ingevulde rijen.", ""), "")</f>
        <v/>
      </c>
      <c r="AJ485" s="194" t="str">
        <f t="shared" si="148"/>
        <v/>
      </c>
      <c r="AK485" s="191"/>
      <c r="AL485" s="76" t="str">
        <f t="shared" si="149"/>
        <v/>
      </c>
    </row>
    <row r="486" spans="1:38" x14ac:dyDescent="0.25">
      <c r="A486" s="149" t="str">
        <f t="shared" si="132"/>
        <v/>
      </c>
      <c r="B486" s="188" t="str">
        <f t="shared" si="133"/>
        <v/>
      </c>
      <c r="C486" s="214"/>
      <c r="D486" s="201"/>
      <c r="E486" s="200"/>
      <c r="F486" s="200"/>
      <c r="G486" s="201"/>
      <c r="H486" s="201"/>
      <c r="I486" s="189"/>
      <c r="J486" s="190" t="s">
        <v>84</v>
      </c>
      <c r="K486" s="191">
        <f t="shared" si="135"/>
        <v>0</v>
      </c>
      <c r="L486" s="192">
        <f t="shared" si="136"/>
        <v>0</v>
      </c>
      <c r="M486" s="191">
        <f t="shared" si="137"/>
        <v>0</v>
      </c>
      <c r="N486" s="191">
        <f t="shared" si="138"/>
        <v>0</v>
      </c>
      <c r="O486" s="191">
        <f t="shared" si="139"/>
        <v>0</v>
      </c>
      <c r="P486" s="191">
        <f t="shared" si="140"/>
        <v>0</v>
      </c>
      <c r="Q486" s="191">
        <f t="shared" si="141"/>
        <v>0</v>
      </c>
      <c r="R486" s="191">
        <f t="shared" si="142"/>
        <v>0</v>
      </c>
      <c r="S486" s="192"/>
      <c r="T486" s="191"/>
      <c r="U486" s="191"/>
      <c r="V486" s="191"/>
      <c r="W486" s="191"/>
      <c r="X486" s="191"/>
      <c r="Y486" s="191"/>
      <c r="Z486" s="193"/>
      <c r="AA486" s="191" t="str">
        <f t="shared" si="134"/>
        <v/>
      </c>
      <c r="AB486" s="191" t="str">
        <f t="shared" si="143"/>
        <v/>
      </c>
      <c r="AC486" s="191" t="str" cm="1">
        <f t="array" ref="AC486">IF(F486&lt;&gt;"", IF(E486&gt;F486, "| Velden '"&amp;$AC$4&amp;ROW()&amp;"' en '"&amp;$AD$4&amp;ROW()&amp;"': De datum uit dienst mag niet voor de datum in dienst vallen.", ""), IF(E486&gt;Datum_werkingsjaar_einde, "| Veld '"&amp;$AC$4&amp;ROW()&amp;"': De datum in dienst mag niet na 31/12/"&amp;Datum_werkingsjaar&amp;" vallen.  ", ""))</f>
        <v/>
      </c>
      <c r="AD486" s="191" t="str" cm="1">
        <f t="array" ref="AD486">IF(E486&gt;F486, IF(F486&lt;&gt;"", "  ", ""), IF(F486&lt;&gt;"", IF(F486&lt;Datum_werkingsjaar_begin, "| Veld '"&amp;$AD$4&amp;ROW()&amp;"': De datum uit dienst mag niet vóór 1/01/"&amp;Datum_werkingsjaar&amp;" vallen.  ", ""), ""))</f>
        <v/>
      </c>
      <c r="AE486" s="191" t="str">
        <f t="shared" si="144"/>
        <v/>
      </c>
      <c r="AF486" s="191" t="str">
        <f t="shared" si="145"/>
        <v/>
      </c>
      <c r="AG486" s="191" t="str">
        <f t="shared" si="146"/>
        <v/>
      </c>
      <c r="AH486" s="194" t="str">
        <f t="shared" si="147"/>
        <v/>
      </c>
      <c r="AI486" s="191" t="str">
        <f>IF(K486&lt;&gt;1, IF(SUM(K486:$K$504)&lt;&gt;0, "| Laat geen witruimte tussen ingevulde rijen.", ""), "")</f>
        <v/>
      </c>
      <c r="AJ486" s="194" t="str">
        <f t="shared" si="148"/>
        <v/>
      </c>
      <c r="AK486" s="191"/>
      <c r="AL486" s="76" t="str">
        <f t="shared" si="149"/>
        <v/>
      </c>
    </row>
    <row r="487" spans="1:38" x14ac:dyDescent="0.25">
      <c r="A487" s="149" t="str">
        <f t="shared" si="132"/>
        <v/>
      </c>
      <c r="B487" s="188" t="str">
        <f t="shared" si="133"/>
        <v/>
      </c>
      <c r="C487" s="214"/>
      <c r="D487" s="201"/>
      <c r="E487" s="200"/>
      <c r="F487" s="200"/>
      <c r="G487" s="201"/>
      <c r="H487" s="201"/>
      <c r="I487" s="189"/>
      <c r="J487" s="190" t="s">
        <v>84</v>
      </c>
      <c r="K487" s="191">
        <f t="shared" si="135"/>
        <v>0</v>
      </c>
      <c r="L487" s="192">
        <f t="shared" si="136"/>
        <v>0</v>
      </c>
      <c r="M487" s="191">
        <f t="shared" si="137"/>
        <v>0</v>
      </c>
      <c r="N487" s="191">
        <f t="shared" si="138"/>
        <v>0</v>
      </c>
      <c r="O487" s="191">
        <f t="shared" si="139"/>
        <v>0</v>
      </c>
      <c r="P487" s="191">
        <f t="shared" si="140"/>
        <v>0</v>
      </c>
      <c r="Q487" s="191">
        <f t="shared" si="141"/>
        <v>0</v>
      </c>
      <c r="R487" s="191">
        <f t="shared" si="142"/>
        <v>0</v>
      </c>
      <c r="S487" s="192"/>
      <c r="T487" s="191"/>
      <c r="U487" s="191"/>
      <c r="V487" s="191"/>
      <c r="W487" s="191"/>
      <c r="X487" s="191"/>
      <c r="Y487" s="191"/>
      <c r="Z487" s="193"/>
      <c r="AA487" s="191" t="str">
        <f t="shared" si="134"/>
        <v/>
      </c>
      <c r="AB487" s="191" t="str">
        <f t="shared" si="143"/>
        <v/>
      </c>
      <c r="AC487" s="191" t="str" cm="1">
        <f t="array" ref="AC487">IF(F487&lt;&gt;"", IF(E487&gt;F487, "| Velden '"&amp;$AC$4&amp;ROW()&amp;"' en '"&amp;$AD$4&amp;ROW()&amp;"': De datum uit dienst mag niet voor de datum in dienst vallen.", ""), IF(E487&gt;Datum_werkingsjaar_einde, "| Veld '"&amp;$AC$4&amp;ROW()&amp;"': De datum in dienst mag niet na 31/12/"&amp;Datum_werkingsjaar&amp;" vallen.  ", ""))</f>
        <v/>
      </c>
      <c r="AD487" s="191" t="str" cm="1">
        <f t="array" ref="AD487">IF(E487&gt;F487, IF(F487&lt;&gt;"", "  ", ""), IF(F487&lt;&gt;"", IF(F487&lt;Datum_werkingsjaar_begin, "| Veld '"&amp;$AD$4&amp;ROW()&amp;"': De datum uit dienst mag niet vóór 1/01/"&amp;Datum_werkingsjaar&amp;" vallen.  ", ""), ""))</f>
        <v/>
      </c>
      <c r="AE487" s="191" t="str">
        <f t="shared" si="144"/>
        <v/>
      </c>
      <c r="AF487" s="191" t="str">
        <f t="shared" si="145"/>
        <v/>
      </c>
      <c r="AG487" s="191" t="str">
        <f t="shared" si="146"/>
        <v/>
      </c>
      <c r="AH487" s="194" t="str">
        <f t="shared" si="147"/>
        <v/>
      </c>
      <c r="AI487" s="191" t="str">
        <f>IF(K487&lt;&gt;1, IF(SUM(K487:$K$504)&lt;&gt;0, "| Laat geen witruimte tussen ingevulde rijen.", ""), "")</f>
        <v/>
      </c>
      <c r="AJ487" s="194" t="str">
        <f t="shared" si="148"/>
        <v/>
      </c>
      <c r="AK487" s="191"/>
      <c r="AL487" s="76" t="str">
        <f t="shared" si="149"/>
        <v/>
      </c>
    </row>
    <row r="488" spans="1:38" x14ac:dyDescent="0.25">
      <c r="A488" s="149" t="str">
        <f t="shared" si="132"/>
        <v/>
      </c>
      <c r="B488" s="188" t="str">
        <f t="shared" si="133"/>
        <v/>
      </c>
      <c r="C488" s="214"/>
      <c r="D488" s="201"/>
      <c r="E488" s="200"/>
      <c r="F488" s="200"/>
      <c r="G488" s="201"/>
      <c r="H488" s="201"/>
      <c r="I488" s="189"/>
      <c r="J488" s="190" t="s">
        <v>84</v>
      </c>
      <c r="K488" s="191">
        <f t="shared" si="135"/>
        <v>0</v>
      </c>
      <c r="L488" s="192">
        <f t="shared" si="136"/>
        <v>0</v>
      </c>
      <c r="M488" s="191">
        <f t="shared" si="137"/>
        <v>0</v>
      </c>
      <c r="N488" s="191">
        <f t="shared" si="138"/>
        <v>0</v>
      </c>
      <c r="O488" s="191">
        <f t="shared" si="139"/>
        <v>0</v>
      </c>
      <c r="P488" s="191">
        <f t="shared" si="140"/>
        <v>0</v>
      </c>
      <c r="Q488" s="191">
        <f t="shared" si="141"/>
        <v>0</v>
      </c>
      <c r="R488" s="191">
        <f t="shared" si="142"/>
        <v>0</v>
      </c>
      <c r="S488" s="192"/>
      <c r="T488" s="191"/>
      <c r="U488" s="191"/>
      <c r="V488" s="191"/>
      <c r="W488" s="191"/>
      <c r="X488" s="191"/>
      <c r="Y488" s="191"/>
      <c r="Z488" s="193"/>
      <c r="AA488" s="191" t="str">
        <f t="shared" si="134"/>
        <v/>
      </c>
      <c r="AB488" s="191" t="str">
        <f t="shared" si="143"/>
        <v/>
      </c>
      <c r="AC488" s="191" t="str" cm="1">
        <f t="array" ref="AC488">IF(F488&lt;&gt;"", IF(E488&gt;F488, "| Velden '"&amp;$AC$4&amp;ROW()&amp;"' en '"&amp;$AD$4&amp;ROW()&amp;"': De datum uit dienst mag niet voor de datum in dienst vallen.", ""), IF(E488&gt;Datum_werkingsjaar_einde, "| Veld '"&amp;$AC$4&amp;ROW()&amp;"': De datum in dienst mag niet na 31/12/"&amp;Datum_werkingsjaar&amp;" vallen.  ", ""))</f>
        <v/>
      </c>
      <c r="AD488" s="191" t="str" cm="1">
        <f t="array" ref="AD488">IF(E488&gt;F488, IF(F488&lt;&gt;"", "  ", ""), IF(F488&lt;&gt;"", IF(F488&lt;Datum_werkingsjaar_begin, "| Veld '"&amp;$AD$4&amp;ROW()&amp;"': De datum uit dienst mag niet vóór 1/01/"&amp;Datum_werkingsjaar&amp;" vallen.  ", ""), ""))</f>
        <v/>
      </c>
      <c r="AE488" s="191" t="str">
        <f t="shared" si="144"/>
        <v/>
      </c>
      <c r="AF488" s="191" t="str">
        <f t="shared" si="145"/>
        <v/>
      </c>
      <c r="AG488" s="191" t="str">
        <f t="shared" si="146"/>
        <v/>
      </c>
      <c r="AH488" s="194" t="str">
        <f t="shared" si="147"/>
        <v/>
      </c>
      <c r="AI488" s="191" t="str">
        <f>IF(K488&lt;&gt;1, IF(SUM(K488:$K$504)&lt;&gt;0, "| Laat geen witruimte tussen ingevulde rijen.", ""), "")</f>
        <v/>
      </c>
      <c r="AJ488" s="194" t="str">
        <f t="shared" si="148"/>
        <v/>
      </c>
      <c r="AK488" s="191"/>
      <c r="AL488" s="76" t="str">
        <f t="shared" si="149"/>
        <v/>
      </c>
    </row>
    <row r="489" spans="1:38" x14ac:dyDescent="0.25">
      <c r="A489" s="149" t="str">
        <f t="shared" si="132"/>
        <v/>
      </c>
      <c r="B489" s="188" t="str">
        <f t="shared" si="133"/>
        <v/>
      </c>
      <c r="C489" s="214"/>
      <c r="D489" s="201"/>
      <c r="E489" s="200"/>
      <c r="F489" s="200"/>
      <c r="G489" s="201"/>
      <c r="H489" s="201"/>
      <c r="I489" s="189"/>
      <c r="J489" s="190" t="s">
        <v>84</v>
      </c>
      <c r="K489" s="191">
        <f t="shared" si="135"/>
        <v>0</v>
      </c>
      <c r="L489" s="192">
        <f t="shared" si="136"/>
        <v>0</v>
      </c>
      <c r="M489" s="191">
        <f t="shared" si="137"/>
        <v>0</v>
      </c>
      <c r="N489" s="191">
        <f t="shared" si="138"/>
        <v>0</v>
      </c>
      <c r="O489" s="191">
        <f t="shared" si="139"/>
        <v>0</v>
      </c>
      <c r="P489" s="191">
        <f t="shared" si="140"/>
        <v>0</v>
      </c>
      <c r="Q489" s="191">
        <f t="shared" si="141"/>
        <v>0</v>
      </c>
      <c r="R489" s="191">
        <f t="shared" si="142"/>
        <v>0</v>
      </c>
      <c r="S489" s="192"/>
      <c r="T489" s="191"/>
      <c r="U489" s="191"/>
      <c r="V489" s="191"/>
      <c r="W489" s="191"/>
      <c r="X489" s="191"/>
      <c r="Y489" s="191"/>
      <c r="Z489" s="193"/>
      <c r="AA489" s="191" t="str">
        <f t="shared" si="134"/>
        <v/>
      </c>
      <c r="AB489" s="191" t="str">
        <f t="shared" si="143"/>
        <v/>
      </c>
      <c r="AC489" s="191" t="str" cm="1">
        <f t="array" ref="AC489">IF(F489&lt;&gt;"", IF(E489&gt;F489, "| Velden '"&amp;$AC$4&amp;ROW()&amp;"' en '"&amp;$AD$4&amp;ROW()&amp;"': De datum uit dienst mag niet voor de datum in dienst vallen.", ""), IF(E489&gt;Datum_werkingsjaar_einde, "| Veld '"&amp;$AC$4&amp;ROW()&amp;"': De datum in dienst mag niet na 31/12/"&amp;Datum_werkingsjaar&amp;" vallen.  ", ""))</f>
        <v/>
      </c>
      <c r="AD489" s="191" t="str" cm="1">
        <f t="array" ref="AD489">IF(E489&gt;F489, IF(F489&lt;&gt;"", "  ", ""), IF(F489&lt;&gt;"", IF(F489&lt;Datum_werkingsjaar_begin, "| Veld '"&amp;$AD$4&amp;ROW()&amp;"': De datum uit dienst mag niet vóór 1/01/"&amp;Datum_werkingsjaar&amp;" vallen.  ", ""), ""))</f>
        <v/>
      </c>
      <c r="AE489" s="191" t="str">
        <f t="shared" si="144"/>
        <v/>
      </c>
      <c r="AF489" s="191" t="str">
        <f t="shared" si="145"/>
        <v/>
      </c>
      <c r="AG489" s="191" t="str">
        <f t="shared" si="146"/>
        <v/>
      </c>
      <c r="AH489" s="194" t="str">
        <f t="shared" si="147"/>
        <v/>
      </c>
      <c r="AI489" s="191" t="str">
        <f>IF(K489&lt;&gt;1, IF(SUM(K489:$K$504)&lt;&gt;0, "| Laat geen witruimte tussen ingevulde rijen.", ""), "")</f>
        <v/>
      </c>
      <c r="AJ489" s="194" t="str">
        <f t="shared" si="148"/>
        <v/>
      </c>
      <c r="AK489" s="191"/>
      <c r="AL489" s="76" t="str">
        <f t="shared" si="149"/>
        <v/>
      </c>
    </row>
    <row r="490" spans="1:38" x14ac:dyDescent="0.25">
      <c r="A490" s="149" t="str">
        <f t="shared" si="132"/>
        <v/>
      </c>
      <c r="B490" s="188" t="str">
        <f t="shared" si="133"/>
        <v/>
      </c>
      <c r="C490" s="214"/>
      <c r="D490" s="201"/>
      <c r="E490" s="200"/>
      <c r="F490" s="200"/>
      <c r="G490" s="201"/>
      <c r="H490" s="201"/>
      <c r="I490" s="189"/>
      <c r="J490" s="190" t="s">
        <v>84</v>
      </c>
      <c r="K490" s="191">
        <f t="shared" si="135"/>
        <v>0</v>
      </c>
      <c r="L490" s="192">
        <f t="shared" si="136"/>
        <v>0</v>
      </c>
      <c r="M490" s="191">
        <f t="shared" si="137"/>
        <v>0</v>
      </c>
      <c r="N490" s="191">
        <f t="shared" si="138"/>
        <v>0</v>
      </c>
      <c r="O490" s="191">
        <f t="shared" si="139"/>
        <v>0</v>
      </c>
      <c r="P490" s="191">
        <f t="shared" si="140"/>
        <v>0</v>
      </c>
      <c r="Q490" s="191">
        <f t="shared" si="141"/>
        <v>0</v>
      </c>
      <c r="R490" s="191">
        <f t="shared" si="142"/>
        <v>0</v>
      </c>
      <c r="S490" s="192"/>
      <c r="T490" s="191"/>
      <c r="U490" s="191"/>
      <c r="V490" s="191"/>
      <c r="W490" s="191"/>
      <c r="X490" s="191"/>
      <c r="Y490" s="191"/>
      <c r="Z490" s="193"/>
      <c r="AA490" s="191" t="str">
        <f t="shared" si="134"/>
        <v/>
      </c>
      <c r="AB490" s="191" t="str">
        <f t="shared" si="143"/>
        <v/>
      </c>
      <c r="AC490" s="191" t="str" cm="1">
        <f t="array" ref="AC490">IF(F490&lt;&gt;"", IF(E490&gt;F490, "| Velden '"&amp;$AC$4&amp;ROW()&amp;"' en '"&amp;$AD$4&amp;ROW()&amp;"': De datum uit dienst mag niet voor de datum in dienst vallen.", ""), IF(E490&gt;Datum_werkingsjaar_einde, "| Veld '"&amp;$AC$4&amp;ROW()&amp;"': De datum in dienst mag niet na 31/12/"&amp;Datum_werkingsjaar&amp;" vallen.  ", ""))</f>
        <v/>
      </c>
      <c r="AD490" s="191" t="str" cm="1">
        <f t="array" ref="AD490">IF(E490&gt;F490, IF(F490&lt;&gt;"", "  ", ""), IF(F490&lt;&gt;"", IF(F490&lt;Datum_werkingsjaar_begin, "| Veld '"&amp;$AD$4&amp;ROW()&amp;"': De datum uit dienst mag niet vóór 1/01/"&amp;Datum_werkingsjaar&amp;" vallen.  ", ""), ""))</f>
        <v/>
      </c>
      <c r="AE490" s="191" t="str">
        <f t="shared" si="144"/>
        <v/>
      </c>
      <c r="AF490" s="191" t="str">
        <f t="shared" si="145"/>
        <v/>
      </c>
      <c r="AG490" s="191" t="str">
        <f t="shared" si="146"/>
        <v/>
      </c>
      <c r="AH490" s="194" t="str">
        <f t="shared" si="147"/>
        <v/>
      </c>
      <c r="AI490" s="191" t="str">
        <f>IF(K490&lt;&gt;1, IF(SUM(K490:$K$504)&lt;&gt;0, "| Laat geen witruimte tussen ingevulde rijen.", ""), "")</f>
        <v/>
      </c>
      <c r="AJ490" s="194" t="str">
        <f t="shared" si="148"/>
        <v/>
      </c>
      <c r="AK490" s="191"/>
      <c r="AL490" s="76" t="str">
        <f t="shared" si="149"/>
        <v/>
      </c>
    </row>
    <row r="491" spans="1:38" x14ac:dyDescent="0.25">
      <c r="A491" s="149" t="str">
        <f t="shared" si="132"/>
        <v/>
      </c>
      <c r="B491" s="188" t="str">
        <f t="shared" si="133"/>
        <v/>
      </c>
      <c r="C491" s="214"/>
      <c r="D491" s="201"/>
      <c r="E491" s="200"/>
      <c r="F491" s="200"/>
      <c r="G491" s="201"/>
      <c r="H491" s="201"/>
      <c r="I491" s="189"/>
      <c r="J491" s="190" t="s">
        <v>84</v>
      </c>
      <c r="K491" s="191">
        <f t="shared" si="135"/>
        <v>0</v>
      </c>
      <c r="L491" s="192">
        <f t="shared" si="136"/>
        <v>0</v>
      </c>
      <c r="M491" s="191">
        <f t="shared" si="137"/>
        <v>0</v>
      </c>
      <c r="N491" s="191">
        <f t="shared" si="138"/>
        <v>0</v>
      </c>
      <c r="O491" s="191">
        <f t="shared" si="139"/>
        <v>0</v>
      </c>
      <c r="P491" s="191">
        <f t="shared" si="140"/>
        <v>0</v>
      </c>
      <c r="Q491" s="191">
        <f t="shared" si="141"/>
        <v>0</v>
      </c>
      <c r="R491" s="191">
        <f t="shared" si="142"/>
        <v>0</v>
      </c>
      <c r="S491" s="192"/>
      <c r="T491" s="191"/>
      <c r="U491" s="191"/>
      <c r="V491" s="191"/>
      <c r="W491" s="191"/>
      <c r="X491" s="191"/>
      <c r="Y491" s="191"/>
      <c r="Z491" s="193"/>
      <c r="AA491" s="191" t="str">
        <f t="shared" si="134"/>
        <v/>
      </c>
      <c r="AB491" s="191" t="str">
        <f t="shared" si="143"/>
        <v/>
      </c>
      <c r="AC491" s="191" t="str" cm="1">
        <f t="array" ref="AC491">IF(F491&lt;&gt;"", IF(E491&gt;F491, "| Velden '"&amp;$AC$4&amp;ROW()&amp;"' en '"&amp;$AD$4&amp;ROW()&amp;"': De datum uit dienst mag niet voor de datum in dienst vallen.", ""), IF(E491&gt;Datum_werkingsjaar_einde, "| Veld '"&amp;$AC$4&amp;ROW()&amp;"': De datum in dienst mag niet na 31/12/"&amp;Datum_werkingsjaar&amp;" vallen.  ", ""))</f>
        <v/>
      </c>
      <c r="AD491" s="191" t="str" cm="1">
        <f t="array" ref="AD491">IF(E491&gt;F491, IF(F491&lt;&gt;"", "  ", ""), IF(F491&lt;&gt;"", IF(F491&lt;Datum_werkingsjaar_begin, "| Veld '"&amp;$AD$4&amp;ROW()&amp;"': De datum uit dienst mag niet vóór 1/01/"&amp;Datum_werkingsjaar&amp;" vallen.  ", ""), ""))</f>
        <v/>
      </c>
      <c r="AE491" s="191" t="str">
        <f t="shared" si="144"/>
        <v/>
      </c>
      <c r="AF491" s="191" t="str">
        <f t="shared" si="145"/>
        <v/>
      </c>
      <c r="AG491" s="191" t="str">
        <f t="shared" si="146"/>
        <v/>
      </c>
      <c r="AH491" s="194" t="str">
        <f t="shared" si="147"/>
        <v/>
      </c>
      <c r="AI491" s="191" t="str">
        <f>IF(K491&lt;&gt;1, IF(SUM(K491:$K$504)&lt;&gt;0, "| Laat geen witruimte tussen ingevulde rijen.", ""), "")</f>
        <v/>
      </c>
      <c r="AJ491" s="194" t="str">
        <f t="shared" si="148"/>
        <v/>
      </c>
      <c r="AK491" s="191"/>
      <c r="AL491" s="76" t="str">
        <f t="shared" si="149"/>
        <v/>
      </c>
    </row>
    <row r="492" spans="1:38" x14ac:dyDescent="0.25">
      <c r="A492" s="149" t="str">
        <f t="shared" si="132"/>
        <v/>
      </c>
      <c r="B492" s="188" t="str">
        <f t="shared" si="133"/>
        <v/>
      </c>
      <c r="C492" s="214"/>
      <c r="D492" s="201"/>
      <c r="E492" s="200"/>
      <c r="F492" s="200"/>
      <c r="G492" s="201"/>
      <c r="H492" s="201"/>
      <c r="I492" s="189"/>
      <c r="J492" s="190" t="s">
        <v>84</v>
      </c>
      <c r="K492" s="191">
        <f t="shared" si="135"/>
        <v>0</v>
      </c>
      <c r="L492" s="192">
        <f t="shared" si="136"/>
        <v>0</v>
      </c>
      <c r="M492" s="191">
        <f t="shared" si="137"/>
        <v>0</v>
      </c>
      <c r="N492" s="191">
        <f t="shared" si="138"/>
        <v>0</v>
      </c>
      <c r="O492" s="191">
        <f t="shared" si="139"/>
        <v>0</v>
      </c>
      <c r="P492" s="191">
        <f t="shared" si="140"/>
        <v>0</v>
      </c>
      <c r="Q492" s="191">
        <f t="shared" si="141"/>
        <v>0</v>
      </c>
      <c r="R492" s="191">
        <f t="shared" si="142"/>
        <v>0</v>
      </c>
      <c r="S492" s="192"/>
      <c r="T492" s="191"/>
      <c r="U492" s="191"/>
      <c r="V492" s="191"/>
      <c r="W492" s="191"/>
      <c r="X492" s="191"/>
      <c r="Y492" s="191"/>
      <c r="Z492" s="193"/>
      <c r="AA492" s="191" t="str">
        <f t="shared" si="134"/>
        <v/>
      </c>
      <c r="AB492" s="191" t="str">
        <f t="shared" si="143"/>
        <v/>
      </c>
      <c r="AC492" s="191" t="str" cm="1">
        <f t="array" ref="AC492">IF(F492&lt;&gt;"", IF(E492&gt;F492, "| Velden '"&amp;$AC$4&amp;ROW()&amp;"' en '"&amp;$AD$4&amp;ROW()&amp;"': De datum uit dienst mag niet voor de datum in dienst vallen.", ""), IF(E492&gt;Datum_werkingsjaar_einde, "| Veld '"&amp;$AC$4&amp;ROW()&amp;"': De datum in dienst mag niet na 31/12/"&amp;Datum_werkingsjaar&amp;" vallen.  ", ""))</f>
        <v/>
      </c>
      <c r="AD492" s="191" t="str" cm="1">
        <f t="array" ref="AD492">IF(E492&gt;F492, IF(F492&lt;&gt;"", "  ", ""), IF(F492&lt;&gt;"", IF(F492&lt;Datum_werkingsjaar_begin, "| Veld '"&amp;$AD$4&amp;ROW()&amp;"': De datum uit dienst mag niet vóór 1/01/"&amp;Datum_werkingsjaar&amp;" vallen.  ", ""), ""))</f>
        <v/>
      </c>
      <c r="AE492" s="191" t="str">
        <f t="shared" si="144"/>
        <v/>
      </c>
      <c r="AF492" s="191" t="str">
        <f t="shared" si="145"/>
        <v/>
      </c>
      <c r="AG492" s="191" t="str">
        <f t="shared" si="146"/>
        <v/>
      </c>
      <c r="AH492" s="194" t="str">
        <f t="shared" si="147"/>
        <v/>
      </c>
      <c r="AI492" s="191" t="str">
        <f>IF(K492&lt;&gt;1, IF(SUM(K492:$K$504)&lt;&gt;0, "| Laat geen witruimte tussen ingevulde rijen.", ""), "")</f>
        <v/>
      </c>
      <c r="AJ492" s="194" t="str">
        <f t="shared" si="148"/>
        <v/>
      </c>
      <c r="AK492" s="191"/>
      <c r="AL492" s="76" t="str">
        <f t="shared" si="149"/>
        <v/>
      </c>
    </row>
    <row r="493" spans="1:38" x14ac:dyDescent="0.25">
      <c r="A493" s="149" t="str">
        <f t="shared" si="132"/>
        <v/>
      </c>
      <c r="B493" s="188" t="str">
        <f t="shared" si="133"/>
        <v/>
      </c>
      <c r="C493" s="214"/>
      <c r="D493" s="201"/>
      <c r="E493" s="200"/>
      <c r="F493" s="200"/>
      <c r="G493" s="201"/>
      <c r="H493" s="201"/>
      <c r="I493" s="189"/>
      <c r="J493" s="190" t="s">
        <v>84</v>
      </c>
      <c r="K493" s="191">
        <f t="shared" si="135"/>
        <v>0</v>
      </c>
      <c r="L493" s="192">
        <f t="shared" si="136"/>
        <v>0</v>
      </c>
      <c r="M493" s="191">
        <f t="shared" si="137"/>
        <v>0</v>
      </c>
      <c r="N493" s="191">
        <f t="shared" si="138"/>
        <v>0</v>
      </c>
      <c r="O493" s="191">
        <f t="shared" si="139"/>
        <v>0</v>
      </c>
      <c r="P493" s="191">
        <f t="shared" si="140"/>
        <v>0</v>
      </c>
      <c r="Q493" s="191">
        <f t="shared" si="141"/>
        <v>0</v>
      </c>
      <c r="R493" s="191">
        <f t="shared" si="142"/>
        <v>0</v>
      </c>
      <c r="S493" s="192"/>
      <c r="T493" s="191"/>
      <c r="U493" s="191"/>
      <c r="V493" s="191"/>
      <c r="W493" s="191"/>
      <c r="X493" s="191"/>
      <c r="Y493" s="191"/>
      <c r="Z493" s="193"/>
      <c r="AA493" s="191" t="str">
        <f t="shared" si="134"/>
        <v/>
      </c>
      <c r="AB493" s="191" t="str">
        <f t="shared" si="143"/>
        <v/>
      </c>
      <c r="AC493" s="191" t="str" cm="1">
        <f t="array" ref="AC493">IF(F493&lt;&gt;"", IF(E493&gt;F493, "| Velden '"&amp;$AC$4&amp;ROW()&amp;"' en '"&amp;$AD$4&amp;ROW()&amp;"': De datum uit dienst mag niet voor de datum in dienst vallen.", ""), IF(E493&gt;Datum_werkingsjaar_einde, "| Veld '"&amp;$AC$4&amp;ROW()&amp;"': De datum in dienst mag niet na 31/12/"&amp;Datum_werkingsjaar&amp;" vallen.  ", ""))</f>
        <v/>
      </c>
      <c r="AD493" s="191" t="str" cm="1">
        <f t="array" ref="AD493">IF(E493&gt;F493, IF(F493&lt;&gt;"", "  ", ""), IF(F493&lt;&gt;"", IF(F493&lt;Datum_werkingsjaar_begin, "| Veld '"&amp;$AD$4&amp;ROW()&amp;"': De datum uit dienst mag niet vóór 1/01/"&amp;Datum_werkingsjaar&amp;" vallen.  ", ""), ""))</f>
        <v/>
      </c>
      <c r="AE493" s="191" t="str">
        <f t="shared" si="144"/>
        <v/>
      </c>
      <c r="AF493" s="191" t="str">
        <f t="shared" si="145"/>
        <v/>
      </c>
      <c r="AG493" s="191" t="str">
        <f t="shared" si="146"/>
        <v/>
      </c>
      <c r="AH493" s="194" t="str">
        <f t="shared" si="147"/>
        <v/>
      </c>
      <c r="AI493" s="191" t="str">
        <f>IF(K493&lt;&gt;1, IF(SUM(K493:$K$504)&lt;&gt;0, "| Laat geen witruimte tussen ingevulde rijen.", ""), "")</f>
        <v/>
      </c>
      <c r="AJ493" s="194" t="str">
        <f t="shared" si="148"/>
        <v/>
      </c>
      <c r="AK493" s="191"/>
      <c r="AL493" s="76" t="str">
        <f t="shared" si="149"/>
        <v/>
      </c>
    </row>
    <row r="494" spans="1:38" x14ac:dyDescent="0.25">
      <c r="A494" s="149" t="str">
        <f t="shared" si="132"/>
        <v/>
      </c>
      <c r="B494" s="188" t="str">
        <f t="shared" si="133"/>
        <v/>
      </c>
      <c r="C494" s="214"/>
      <c r="D494" s="201"/>
      <c r="E494" s="200"/>
      <c r="F494" s="200"/>
      <c r="G494" s="201"/>
      <c r="H494" s="201"/>
      <c r="I494" s="189"/>
      <c r="J494" s="190" t="s">
        <v>84</v>
      </c>
      <c r="K494" s="191">
        <f t="shared" si="135"/>
        <v>0</v>
      </c>
      <c r="L494" s="192">
        <f t="shared" si="136"/>
        <v>0</v>
      </c>
      <c r="M494" s="191">
        <f t="shared" si="137"/>
        <v>0</v>
      </c>
      <c r="N494" s="191">
        <f t="shared" si="138"/>
        <v>0</v>
      </c>
      <c r="O494" s="191">
        <f t="shared" si="139"/>
        <v>0</v>
      </c>
      <c r="P494" s="191">
        <f t="shared" si="140"/>
        <v>0</v>
      </c>
      <c r="Q494" s="191">
        <f t="shared" si="141"/>
        <v>0</v>
      </c>
      <c r="R494" s="191">
        <f t="shared" si="142"/>
        <v>0</v>
      </c>
      <c r="S494" s="192"/>
      <c r="T494" s="191"/>
      <c r="U494" s="191"/>
      <c r="V494" s="191"/>
      <c r="W494" s="191"/>
      <c r="X494" s="191"/>
      <c r="Y494" s="191"/>
      <c r="Z494" s="193"/>
      <c r="AA494" s="191" t="str">
        <f t="shared" si="134"/>
        <v/>
      </c>
      <c r="AB494" s="191" t="str">
        <f t="shared" si="143"/>
        <v/>
      </c>
      <c r="AC494" s="191" t="str" cm="1">
        <f t="array" ref="AC494">IF(F494&lt;&gt;"", IF(E494&gt;F494, "| Velden '"&amp;$AC$4&amp;ROW()&amp;"' en '"&amp;$AD$4&amp;ROW()&amp;"': De datum uit dienst mag niet voor de datum in dienst vallen.", ""), IF(E494&gt;Datum_werkingsjaar_einde, "| Veld '"&amp;$AC$4&amp;ROW()&amp;"': De datum in dienst mag niet na 31/12/"&amp;Datum_werkingsjaar&amp;" vallen.  ", ""))</f>
        <v/>
      </c>
      <c r="AD494" s="191" t="str" cm="1">
        <f t="array" ref="AD494">IF(E494&gt;F494, IF(F494&lt;&gt;"", "  ", ""), IF(F494&lt;&gt;"", IF(F494&lt;Datum_werkingsjaar_begin, "| Veld '"&amp;$AD$4&amp;ROW()&amp;"': De datum uit dienst mag niet vóór 1/01/"&amp;Datum_werkingsjaar&amp;" vallen.  ", ""), ""))</f>
        <v/>
      </c>
      <c r="AE494" s="191" t="str">
        <f t="shared" si="144"/>
        <v/>
      </c>
      <c r="AF494" s="191" t="str">
        <f t="shared" si="145"/>
        <v/>
      </c>
      <c r="AG494" s="191" t="str">
        <f t="shared" si="146"/>
        <v/>
      </c>
      <c r="AH494" s="194" t="str">
        <f t="shared" si="147"/>
        <v/>
      </c>
      <c r="AI494" s="191" t="str">
        <f>IF(K494&lt;&gt;1, IF(SUM(K494:$K$504)&lt;&gt;0, "| Laat geen witruimte tussen ingevulde rijen.", ""), "")</f>
        <v/>
      </c>
      <c r="AJ494" s="194" t="str">
        <f t="shared" si="148"/>
        <v/>
      </c>
      <c r="AK494" s="191"/>
      <c r="AL494" s="76" t="str">
        <f t="shared" si="149"/>
        <v/>
      </c>
    </row>
    <row r="495" spans="1:38" x14ac:dyDescent="0.25">
      <c r="A495" s="149" t="str">
        <f t="shared" si="132"/>
        <v/>
      </c>
      <c r="B495" s="188" t="str">
        <f t="shared" si="133"/>
        <v/>
      </c>
      <c r="C495" s="214"/>
      <c r="D495" s="201"/>
      <c r="E495" s="200"/>
      <c r="F495" s="200"/>
      <c r="G495" s="201"/>
      <c r="H495" s="201"/>
      <c r="I495" s="189"/>
      <c r="J495" s="190" t="s">
        <v>84</v>
      </c>
      <c r="K495" s="191">
        <f t="shared" si="135"/>
        <v>0</v>
      </c>
      <c r="L495" s="192">
        <f t="shared" si="136"/>
        <v>0</v>
      </c>
      <c r="M495" s="191">
        <f t="shared" si="137"/>
        <v>0</v>
      </c>
      <c r="N495" s="191">
        <f t="shared" si="138"/>
        <v>0</v>
      </c>
      <c r="O495" s="191">
        <f t="shared" si="139"/>
        <v>0</v>
      </c>
      <c r="P495" s="191">
        <f t="shared" si="140"/>
        <v>0</v>
      </c>
      <c r="Q495" s="191">
        <f t="shared" si="141"/>
        <v>0</v>
      </c>
      <c r="R495" s="191">
        <f t="shared" si="142"/>
        <v>0</v>
      </c>
      <c r="S495" s="192"/>
      <c r="T495" s="191"/>
      <c r="U495" s="191"/>
      <c r="V495" s="191"/>
      <c r="W495" s="191"/>
      <c r="X495" s="191"/>
      <c r="Y495" s="191"/>
      <c r="Z495" s="193"/>
      <c r="AA495" s="191" t="str">
        <f t="shared" si="134"/>
        <v/>
      </c>
      <c r="AB495" s="191" t="str">
        <f t="shared" si="143"/>
        <v/>
      </c>
      <c r="AC495" s="191" t="str" cm="1">
        <f t="array" ref="AC495">IF(F495&lt;&gt;"", IF(E495&gt;F495, "| Velden '"&amp;$AC$4&amp;ROW()&amp;"' en '"&amp;$AD$4&amp;ROW()&amp;"': De datum uit dienst mag niet voor de datum in dienst vallen.", ""), IF(E495&gt;Datum_werkingsjaar_einde, "| Veld '"&amp;$AC$4&amp;ROW()&amp;"': De datum in dienst mag niet na 31/12/"&amp;Datum_werkingsjaar&amp;" vallen.  ", ""))</f>
        <v/>
      </c>
      <c r="AD495" s="191" t="str" cm="1">
        <f t="array" ref="AD495">IF(E495&gt;F495, IF(F495&lt;&gt;"", "  ", ""), IF(F495&lt;&gt;"", IF(F495&lt;Datum_werkingsjaar_begin, "| Veld '"&amp;$AD$4&amp;ROW()&amp;"': De datum uit dienst mag niet vóór 1/01/"&amp;Datum_werkingsjaar&amp;" vallen.  ", ""), ""))</f>
        <v/>
      </c>
      <c r="AE495" s="191" t="str">
        <f t="shared" si="144"/>
        <v/>
      </c>
      <c r="AF495" s="191" t="str">
        <f t="shared" si="145"/>
        <v/>
      </c>
      <c r="AG495" s="191" t="str">
        <f t="shared" si="146"/>
        <v/>
      </c>
      <c r="AH495" s="194" t="str">
        <f t="shared" si="147"/>
        <v/>
      </c>
      <c r="AI495" s="191" t="str">
        <f>IF(K495&lt;&gt;1, IF(SUM(K495:$K$504)&lt;&gt;0, "| Laat geen witruimte tussen ingevulde rijen.", ""), "")</f>
        <v/>
      </c>
      <c r="AJ495" s="194" t="str">
        <f t="shared" si="148"/>
        <v/>
      </c>
      <c r="AK495" s="191"/>
      <c r="AL495" s="76" t="str">
        <f t="shared" si="149"/>
        <v/>
      </c>
    </row>
    <row r="496" spans="1:38" x14ac:dyDescent="0.25">
      <c r="A496" s="149" t="str">
        <f t="shared" si="132"/>
        <v/>
      </c>
      <c r="B496" s="188" t="str">
        <f t="shared" si="133"/>
        <v/>
      </c>
      <c r="C496" s="214"/>
      <c r="D496" s="201"/>
      <c r="E496" s="200"/>
      <c r="F496" s="200"/>
      <c r="G496" s="201"/>
      <c r="H496" s="201"/>
      <c r="I496" s="189"/>
      <c r="J496" s="190" t="s">
        <v>84</v>
      </c>
      <c r="K496" s="191">
        <f t="shared" si="135"/>
        <v>0</v>
      </c>
      <c r="L496" s="192">
        <f t="shared" si="136"/>
        <v>0</v>
      </c>
      <c r="M496" s="191">
        <f t="shared" si="137"/>
        <v>0</v>
      </c>
      <c r="N496" s="191">
        <f t="shared" si="138"/>
        <v>0</v>
      </c>
      <c r="O496" s="191">
        <f t="shared" si="139"/>
        <v>0</v>
      </c>
      <c r="P496" s="191">
        <f t="shared" si="140"/>
        <v>0</v>
      </c>
      <c r="Q496" s="191">
        <f t="shared" si="141"/>
        <v>0</v>
      </c>
      <c r="R496" s="191">
        <f t="shared" si="142"/>
        <v>0</v>
      </c>
      <c r="S496" s="192"/>
      <c r="T496" s="191"/>
      <c r="U496" s="191"/>
      <c r="V496" s="191"/>
      <c r="W496" s="191"/>
      <c r="X496" s="191"/>
      <c r="Y496" s="191"/>
      <c r="Z496" s="193"/>
      <c r="AA496" s="191" t="str">
        <f t="shared" si="134"/>
        <v/>
      </c>
      <c r="AB496" s="191" t="str">
        <f t="shared" si="143"/>
        <v/>
      </c>
      <c r="AC496" s="191" t="str" cm="1">
        <f t="array" ref="AC496">IF(F496&lt;&gt;"", IF(E496&gt;F496, "| Velden '"&amp;$AC$4&amp;ROW()&amp;"' en '"&amp;$AD$4&amp;ROW()&amp;"': De datum uit dienst mag niet voor de datum in dienst vallen.", ""), IF(E496&gt;Datum_werkingsjaar_einde, "| Veld '"&amp;$AC$4&amp;ROW()&amp;"': De datum in dienst mag niet na 31/12/"&amp;Datum_werkingsjaar&amp;" vallen.  ", ""))</f>
        <v/>
      </c>
      <c r="AD496" s="191" t="str" cm="1">
        <f t="array" ref="AD496">IF(E496&gt;F496, IF(F496&lt;&gt;"", "  ", ""), IF(F496&lt;&gt;"", IF(F496&lt;Datum_werkingsjaar_begin, "| Veld '"&amp;$AD$4&amp;ROW()&amp;"': De datum uit dienst mag niet vóór 1/01/"&amp;Datum_werkingsjaar&amp;" vallen.  ", ""), ""))</f>
        <v/>
      </c>
      <c r="AE496" s="191" t="str">
        <f t="shared" si="144"/>
        <v/>
      </c>
      <c r="AF496" s="191" t="str">
        <f t="shared" si="145"/>
        <v/>
      </c>
      <c r="AG496" s="191" t="str">
        <f t="shared" si="146"/>
        <v/>
      </c>
      <c r="AH496" s="194" t="str">
        <f t="shared" si="147"/>
        <v/>
      </c>
      <c r="AI496" s="191" t="str">
        <f>IF(K496&lt;&gt;1, IF(SUM(K496:$K$504)&lt;&gt;0, "| Laat geen witruimte tussen ingevulde rijen.", ""), "")</f>
        <v/>
      </c>
      <c r="AJ496" s="194" t="str">
        <f t="shared" si="148"/>
        <v/>
      </c>
      <c r="AK496" s="191"/>
      <c r="AL496" s="76" t="str">
        <f t="shared" si="149"/>
        <v/>
      </c>
    </row>
    <row r="497" spans="1:38" x14ac:dyDescent="0.25">
      <c r="A497" s="149" t="str">
        <f t="shared" si="132"/>
        <v/>
      </c>
      <c r="B497" s="188" t="str">
        <f t="shared" si="133"/>
        <v/>
      </c>
      <c r="C497" s="214"/>
      <c r="D497" s="201"/>
      <c r="E497" s="200"/>
      <c r="F497" s="200"/>
      <c r="G497" s="201"/>
      <c r="H497" s="201"/>
      <c r="I497" s="189"/>
      <c r="J497" s="190" t="s">
        <v>84</v>
      </c>
      <c r="K497" s="191">
        <f t="shared" si="135"/>
        <v>0</v>
      </c>
      <c r="L497" s="192">
        <f t="shared" si="136"/>
        <v>0</v>
      </c>
      <c r="M497" s="191">
        <f t="shared" si="137"/>
        <v>0</v>
      </c>
      <c r="N497" s="191">
        <f t="shared" si="138"/>
        <v>0</v>
      </c>
      <c r="O497" s="191">
        <f t="shared" si="139"/>
        <v>0</v>
      </c>
      <c r="P497" s="191">
        <f t="shared" si="140"/>
        <v>0</v>
      </c>
      <c r="Q497" s="191">
        <f t="shared" si="141"/>
        <v>0</v>
      </c>
      <c r="R497" s="191">
        <f t="shared" si="142"/>
        <v>0</v>
      </c>
      <c r="S497" s="192"/>
      <c r="T497" s="191"/>
      <c r="U497" s="191"/>
      <c r="V497" s="191"/>
      <c r="W497" s="191"/>
      <c r="X497" s="191"/>
      <c r="Y497" s="191"/>
      <c r="Z497" s="193"/>
      <c r="AA497" s="191" t="str">
        <f t="shared" si="134"/>
        <v/>
      </c>
      <c r="AB497" s="191" t="str">
        <f t="shared" si="143"/>
        <v/>
      </c>
      <c r="AC497" s="191" t="str" cm="1">
        <f t="array" ref="AC497">IF(F497&lt;&gt;"", IF(E497&gt;F497, "| Velden '"&amp;$AC$4&amp;ROW()&amp;"' en '"&amp;$AD$4&amp;ROW()&amp;"': De datum uit dienst mag niet voor de datum in dienst vallen.", ""), IF(E497&gt;Datum_werkingsjaar_einde, "| Veld '"&amp;$AC$4&amp;ROW()&amp;"': De datum in dienst mag niet na 31/12/"&amp;Datum_werkingsjaar&amp;" vallen.  ", ""))</f>
        <v/>
      </c>
      <c r="AD497" s="191" t="str" cm="1">
        <f t="array" ref="AD497">IF(E497&gt;F497, IF(F497&lt;&gt;"", "  ", ""), IF(F497&lt;&gt;"", IF(F497&lt;Datum_werkingsjaar_begin, "| Veld '"&amp;$AD$4&amp;ROW()&amp;"': De datum uit dienst mag niet vóór 1/01/"&amp;Datum_werkingsjaar&amp;" vallen.  ", ""), ""))</f>
        <v/>
      </c>
      <c r="AE497" s="191" t="str">
        <f t="shared" si="144"/>
        <v/>
      </c>
      <c r="AF497" s="191" t="str">
        <f t="shared" si="145"/>
        <v/>
      </c>
      <c r="AG497" s="191" t="str">
        <f t="shared" si="146"/>
        <v/>
      </c>
      <c r="AH497" s="194" t="str">
        <f t="shared" si="147"/>
        <v/>
      </c>
      <c r="AI497" s="191" t="str">
        <f>IF(K497&lt;&gt;1, IF(SUM(K497:$K$504)&lt;&gt;0, "| Laat geen witruimte tussen ingevulde rijen.", ""), "")</f>
        <v/>
      </c>
      <c r="AJ497" s="194" t="str">
        <f t="shared" si="148"/>
        <v/>
      </c>
      <c r="AK497" s="191"/>
      <c r="AL497" s="76" t="str">
        <f t="shared" si="149"/>
        <v/>
      </c>
    </row>
    <row r="498" spans="1:38" x14ac:dyDescent="0.25">
      <c r="A498" s="149" t="str">
        <f t="shared" si="132"/>
        <v/>
      </c>
      <c r="B498" s="188" t="str">
        <f t="shared" si="133"/>
        <v/>
      </c>
      <c r="C498" s="214"/>
      <c r="D498" s="201"/>
      <c r="E498" s="200"/>
      <c r="F498" s="200"/>
      <c r="G498" s="201"/>
      <c r="H498" s="201"/>
      <c r="I498" s="189"/>
      <c r="J498" s="190" t="s">
        <v>84</v>
      </c>
      <c r="K498" s="191">
        <f t="shared" si="135"/>
        <v>0</v>
      </c>
      <c r="L498" s="192">
        <f t="shared" si="136"/>
        <v>0</v>
      </c>
      <c r="M498" s="191">
        <f t="shared" si="137"/>
        <v>0</v>
      </c>
      <c r="N498" s="191">
        <f t="shared" si="138"/>
        <v>0</v>
      </c>
      <c r="O498" s="191">
        <f t="shared" si="139"/>
        <v>0</v>
      </c>
      <c r="P498" s="191">
        <f t="shared" si="140"/>
        <v>0</v>
      </c>
      <c r="Q498" s="191">
        <f t="shared" si="141"/>
        <v>0</v>
      </c>
      <c r="R498" s="191">
        <f t="shared" si="142"/>
        <v>0</v>
      </c>
      <c r="S498" s="192"/>
      <c r="T498" s="191"/>
      <c r="U498" s="191"/>
      <c r="V498" s="191"/>
      <c r="W498" s="191"/>
      <c r="X498" s="191"/>
      <c r="Y498" s="191"/>
      <c r="Z498" s="193"/>
      <c r="AA498" s="191" t="str">
        <f t="shared" si="134"/>
        <v/>
      </c>
      <c r="AB498" s="191" t="str">
        <f t="shared" si="143"/>
        <v/>
      </c>
      <c r="AC498" s="191" t="str" cm="1">
        <f t="array" ref="AC498">IF(F498&lt;&gt;"", IF(E498&gt;F498, "| Velden '"&amp;$AC$4&amp;ROW()&amp;"' en '"&amp;$AD$4&amp;ROW()&amp;"': De datum uit dienst mag niet voor de datum in dienst vallen.", ""), IF(E498&gt;Datum_werkingsjaar_einde, "| Veld '"&amp;$AC$4&amp;ROW()&amp;"': De datum in dienst mag niet na 31/12/"&amp;Datum_werkingsjaar&amp;" vallen.  ", ""))</f>
        <v/>
      </c>
      <c r="AD498" s="191" t="str" cm="1">
        <f t="array" ref="AD498">IF(E498&gt;F498, IF(F498&lt;&gt;"", "  ", ""), IF(F498&lt;&gt;"", IF(F498&lt;Datum_werkingsjaar_begin, "| Veld '"&amp;$AD$4&amp;ROW()&amp;"': De datum uit dienst mag niet vóór 1/01/"&amp;Datum_werkingsjaar&amp;" vallen.  ", ""), ""))</f>
        <v/>
      </c>
      <c r="AE498" s="191" t="str">
        <f t="shared" si="144"/>
        <v/>
      </c>
      <c r="AF498" s="191" t="str">
        <f t="shared" si="145"/>
        <v/>
      </c>
      <c r="AG498" s="191" t="str">
        <f t="shared" si="146"/>
        <v/>
      </c>
      <c r="AH498" s="194" t="str">
        <f t="shared" si="147"/>
        <v/>
      </c>
      <c r="AI498" s="191" t="str">
        <f>IF(K498&lt;&gt;1, IF(SUM(K498:$K$504)&lt;&gt;0, "| Laat geen witruimte tussen ingevulde rijen.", ""), "")</f>
        <v/>
      </c>
      <c r="AJ498" s="194" t="str">
        <f t="shared" si="148"/>
        <v/>
      </c>
      <c r="AK498" s="191"/>
      <c r="AL498" s="76" t="str">
        <f t="shared" si="149"/>
        <v/>
      </c>
    </row>
    <row r="499" spans="1:38" x14ac:dyDescent="0.25">
      <c r="A499" s="149" t="str">
        <f t="shared" si="132"/>
        <v/>
      </c>
      <c r="B499" s="188" t="str">
        <f t="shared" si="133"/>
        <v/>
      </c>
      <c r="C499" s="214"/>
      <c r="D499" s="201"/>
      <c r="E499" s="200"/>
      <c r="F499" s="200"/>
      <c r="G499" s="201"/>
      <c r="H499" s="201"/>
      <c r="I499" s="189"/>
      <c r="J499" s="190" t="s">
        <v>84</v>
      </c>
      <c r="K499" s="191">
        <f t="shared" si="135"/>
        <v>0</v>
      </c>
      <c r="L499" s="192">
        <f t="shared" si="136"/>
        <v>0</v>
      </c>
      <c r="M499" s="191">
        <f t="shared" si="137"/>
        <v>0</v>
      </c>
      <c r="N499" s="191">
        <f t="shared" si="138"/>
        <v>0</v>
      </c>
      <c r="O499" s="191">
        <f t="shared" si="139"/>
        <v>0</v>
      </c>
      <c r="P499" s="191">
        <f t="shared" si="140"/>
        <v>0</v>
      </c>
      <c r="Q499" s="191">
        <f t="shared" si="141"/>
        <v>0</v>
      </c>
      <c r="R499" s="191">
        <f t="shared" si="142"/>
        <v>0</v>
      </c>
      <c r="S499" s="192"/>
      <c r="T499" s="191"/>
      <c r="U499" s="191"/>
      <c r="V499" s="191"/>
      <c r="W499" s="191"/>
      <c r="X499" s="191"/>
      <c r="Y499" s="191"/>
      <c r="Z499" s="193"/>
      <c r="AA499" s="191" t="str">
        <f t="shared" si="134"/>
        <v/>
      </c>
      <c r="AB499" s="191" t="str">
        <f t="shared" si="143"/>
        <v/>
      </c>
      <c r="AC499" s="191" t="str" cm="1">
        <f t="array" ref="AC499">IF(F499&lt;&gt;"", IF(E499&gt;F499, "| Velden '"&amp;$AC$4&amp;ROW()&amp;"' en '"&amp;$AD$4&amp;ROW()&amp;"': De datum uit dienst mag niet voor de datum in dienst vallen.", ""), IF(E499&gt;Datum_werkingsjaar_einde, "| Veld '"&amp;$AC$4&amp;ROW()&amp;"': De datum in dienst mag niet na 31/12/"&amp;Datum_werkingsjaar&amp;" vallen.  ", ""))</f>
        <v/>
      </c>
      <c r="AD499" s="191" t="str" cm="1">
        <f t="array" ref="AD499">IF(E499&gt;F499, IF(F499&lt;&gt;"", "  ", ""), IF(F499&lt;&gt;"", IF(F499&lt;Datum_werkingsjaar_begin, "| Veld '"&amp;$AD$4&amp;ROW()&amp;"': De datum uit dienst mag niet vóór 1/01/"&amp;Datum_werkingsjaar&amp;" vallen.  ", ""), ""))</f>
        <v/>
      </c>
      <c r="AE499" s="191" t="str">
        <f t="shared" si="144"/>
        <v/>
      </c>
      <c r="AF499" s="191" t="str">
        <f t="shared" si="145"/>
        <v/>
      </c>
      <c r="AG499" s="191" t="str">
        <f t="shared" si="146"/>
        <v/>
      </c>
      <c r="AH499" s="194" t="str">
        <f t="shared" si="147"/>
        <v/>
      </c>
      <c r="AI499" s="191" t="str">
        <f>IF(K499&lt;&gt;1, IF(SUM(K499:$K$504)&lt;&gt;0, "| Laat geen witruimte tussen ingevulde rijen.", ""), "")</f>
        <v/>
      </c>
      <c r="AJ499" s="194" t="str">
        <f t="shared" si="148"/>
        <v/>
      </c>
      <c r="AK499" s="191"/>
      <c r="AL499" s="76" t="str">
        <f t="shared" si="149"/>
        <v/>
      </c>
    </row>
    <row r="500" spans="1:38" x14ac:dyDescent="0.25">
      <c r="A500" s="149" t="str">
        <f t="shared" si="132"/>
        <v/>
      </c>
      <c r="B500" s="188" t="str">
        <f t="shared" si="133"/>
        <v/>
      </c>
      <c r="C500" s="214"/>
      <c r="D500" s="201"/>
      <c r="E500" s="200"/>
      <c r="F500" s="200"/>
      <c r="G500" s="201"/>
      <c r="H500" s="201"/>
      <c r="I500" s="189"/>
      <c r="J500" s="190" t="s">
        <v>84</v>
      </c>
      <c r="K500" s="191">
        <f t="shared" si="135"/>
        <v>0</v>
      </c>
      <c r="L500" s="192">
        <f t="shared" si="136"/>
        <v>0</v>
      </c>
      <c r="M500" s="191">
        <f t="shared" si="137"/>
        <v>0</v>
      </c>
      <c r="N500" s="191">
        <f t="shared" si="138"/>
        <v>0</v>
      </c>
      <c r="O500" s="191">
        <f t="shared" si="139"/>
        <v>0</v>
      </c>
      <c r="P500" s="191">
        <f t="shared" si="140"/>
        <v>0</v>
      </c>
      <c r="Q500" s="191">
        <f t="shared" si="141"/>
        <v>0</v>
      </c>
      <c r="R500" s="191">
        <f t="shared" si="142"/>
        <v>0</v>
      </c>
      <c r="S500" s="192"/>
      <c r="T500" s="191"/>
      <c r="U500" s="191"/>
      <c r="V500" s="191"/>
      <c r="W500" s="191"/>
      <c r="X500" s="191"/>
      <c r="Y500" s="191"/>
      <c r="Z500" s="193"/>
      <c r="AA500" s="191" t="str">
        <f t="shared" si="134"/>
        <v/>
      </c>
      <c r="AB500" s="191" t="str">
        <f t="shared" si="143"/>
        <v/>
      </c>
      <c r="AC500" s="191" t="str" cm="1">
        <f t="array" ref="AC500">IF(F500&lt;&gt;"", IF(E500&gt;F500, "| Velden '"&amp;$AC$4&amp;ROW()&amp;"' en '"&amp;$AD$4&amp;ROW()&amp;"': De datum uit dienst mag niet voor de datum in dienst vallen.", ""), IF(E500&gt;Datum_werkingsjaar_einde, "| Veld '"&amp;$AC$4&amp;ROW()&amp;"': De datum in dienst mag niet na 31/12/"&amp;Datum_werkingsjaar&amp;" vallen.  ", ""))</f>
        <v/>
      </c>
      <c r="AD500" s="191" t="str" cm="1">
        <f t="array" ref="AD500">IF(E500&gt;F500, IF(F500&lt;&gt;"", "  ", ""), IF(F500&lt;&gt;"", IF(F500&lt;Datum_werkingsjaar_begin, "| Veld '"&amp;$AD$4&amp;ROW()&amp;"': De datum uit dienst mag niet vóór 1/01/"&amp;Datum_werkingsjaar&amp;" vallen.  ", ""), ""))</f>
        <v/>
      </c>
      <c r="AE500" s="191" t="str">
        <f t="shared" si="144"/>
        <v/>
      </c>
      <c r="AF500" s="191" t="str">
        <f t="shared" si="145"/>
        <v/>
      </c>
      <c r="AG500" s="191" t="str">
        <f t="shared" si="146"/>
        <v/>
      </c>
      <c r="AH500" s="194" t="str">
        <f t="shared" si="147"/>
        <v/>
      </c>
      <c r="AI500" s="191" t="str">
        <f>IF(K500&lt;&gt;1, IF(SUM(K500:$K$504)&lt;&gt;0, "| Laat geen witruimte tussen ingevulde rijen.", ""), "")</f>
        <v/>
      </c>
      <c r="AJ500" s="194" t="str">
        <f t="shared" si="148"/>
        <v/>
      </c>
      <c r="AK500" s="191"/>
      <c r="AL500" s="76" t="str">
        <f t="shared" si="149"/>
        <v/>
      </c>
    </row>
    <row r="501" spans="1:38" x14ac:dyDescent="0.25">
      <c r="A501" s="149" t="str">
        <f t="shared" si="132"/>
        <v/>
      </c>
      <c r="B501" s="188" t="str">
        <f t="shared" si="133"/>
        <v/>
      </c>
      <c r="C501" s="214"/>
      <c r="D501" s="201"/>
      <c r="E501" s="200"/>
      <c r="F501" s="200"/>
      <c r="G501" s="201"/>
      <c r="H501" s="201"/>
      <c r="I501" s="189"/>
      <c r="J501" s="190" t="s">
        <v>84</v>
      </c>
      <c r="K501" s="191">
        <f t="shared" si="135"/>
        <v>0</v>
      </c>
      <c r="L501" s="192">
        <f t="shared" si="136"/>
        <v>0</v>
      </c>
      <c r="M501" s="191">
        <f t="shared" si="137"/>
        <v>0</v>
      </c>
      <c r="N501" s="191">
        <f t="shared" si="138"/>
        <v>0</v>
      </c>
      <c r="O501" s="191">
        <f t="shared" si="139"/>
        <v>0</v>
      </c>
      <c r="P501" s="191">
        <f t="shared" si="140"/>
        <v>0</v>
      </c>
      <c r="Q501" s="191">
        <f t="shared" si="141"/>
        <v>0</v>
      </c>
      <c r="R501" s="191">
        <f t="shared" si="142"/>
        <v>0</v>
      </c>
      <c r="S501" s="192"/>
      <c r="T501" s="191"/>
      <c r="U501" s="191"/>
      <c r="V501" s="191"/>
      <c r="W501" s="191"/>
      <c r="X501" s="191"/>
      <c r="Y501" s="191"/>
      <c r="Z501" s="193"/>
      <c r="AA501" s="191" t="str">
        <f t="shared" si="134"/>
        <v/>
      </c>
      <c r="AB501" s="191" t="str">
        <f t="shared" si="143"/>
        <v/>
      </c>
      <c r="AC501" s="191" t="str" cm="1">
        <f t="array" ref="AC501">IF(F501&lt;&gt;"", IF(E501&gt;F501, "| Velden '"&amp;$AC$4&amp;ROW()&amp;"' en '"&amp;$AD$4&amp;ROW()&amp;"': De datum uit dienst mag niet voor de datum in dienst vallen.", ""), IF(E501&gt;Datum_werkingsjaar_einde, "| Veld '"&amp;$AC$4&amp;ROW()&amp;"': De datum in dienst mag niet na 31/12/"&amp;Datum_werkingsjaar&amp;" vallen.  ", ""))</f>
        <v/>
      </c>
      <c r="AD501" s="191" t="str" cm="1">
        <f t="array" ref="AD501">IF(E501&gt;F501, IF(F501&lt;&gt;"", "  ", ""), IF(F501&lt;&gt;"", IF(F501&lt;Datum_werkingsjaar_begin, "| Veld '"&amp;$AD$4&amp;ROW()&amp;"': De datum uit dienst mag niet vóór 1/01/"&amp;Datum_werkingsjaar&amp;" vallen.  ", ""), ""))</f>
        <v/>
      </c>
      <c r="AE501" s="191" t="str">
        <f t="shared" si="144"/>
        <v/>
      </c>
      <c r="AF501" s="191" t="str">
        <f t="shared" si="145"/>
        <v/>
      </c>
      <c r="AG501" s="191" t="str">
        <f t="shared" si="146"/>
        <v/>
      </c>
      <c r="AH501" s="194" t="str">
        <f t="shared" si="147"/>
        <v/>
      </c>
      <c r="AI501" s="191" t="str">
        <f>IF(K501&lt;&gt;1, IF(SUM(K501:$K$504)&lt;&gt;0, "| Laat geen witruimte tussen ingevulde rijen.", ""), "")</f>
        <v/>
      </c>
      <c r="AJ501" s="194" t="str">
        <f t="shared" si="148"/>
        <v/>
      </c>
      <c r="AK501" s="191"/>
      <c r="AL501" s="76" t="str">
        <f t="shared" si="149"/>
        <v/>
      </c>
    </row>
    <row r="502" spans="1:38" x14ac:dyDescent="0.25">
      <c r="A502" s="149" t="str">
        <f t="shared" si="132"/>
        <v/>
      </c>
      <c r="B502" s="188" t="str">
        <f t="shared" si="133"/>
        <v/>
      </c>
      <c r="C502" s="214"/>
      <c r="D502" s="201"/>
      <c r="E502" s="200"/>
      <c r="F502" s="200"/>
      <c r="G502" s="201"/>
      <c r="H502" s="201"/>
      <c r="I502" s="189"/>
      <c r="J502" s="190" t="s">
        <v>84</v>
      </c>
      <c r="K502" s="191">
        <f t="shared" si="135"/>
        <v>0</v>
      </c>
      <c r="L502" s="192">
        <f t="shared" si="136"/>
        <v>0</v>
      </c>
      <c r="M502" s="191">
        <f t="shared" si="137"/>
        <v>0</v>
      </c>
      <c r="N502" s="191">
        <f t="shared" si="138"/>
        <v>0</v>
      </c>
      <c r="O502" s="191">
        <f t="shared" si="139"/>
        <v>0</v>
      </c>
      <c r="P502" s="191">
        <f t="shared" si="140"/>
        <v>0</v>
      </c>
      <c r="Q502" s="191">
        <f t="shared" si="141"/>
        <v>0</v>
      </c>
      <c r="R502" s="191">
        <f t="shared" si="142"/>
        <v>0</v>
      </c>
      <c r="S502" s="192"/>
      <c r="T502" s="191"/>
      <c r="U502" s="191"/>
      <c r="V502" s="191"/>
      <c r="W502" s="191"/>
      <c r="X502" s="191"/>
      <c r="Y502" s="191"/>
      <c r="Z502" s="193"/>
      <c r="AA502" s="191" t="str">
        <f t="shared" si="134"/>
        <v/>
      </c>
      <c r="AB502" s="191" t="str">
        <f t="shared" si="143"/>
        <v/>
      </c>
      <c r="AC502" s="191" t="str" cm="1">
        <f t="array" ref="AC502">IF(F502&lt;&gt;"", IF(E502&gt;F502, "| Velden '"&amp;$AC$4&amp;ROW()&amp;"' en '"&amp;$AD$4&amp;ROW()&amp;"': De datum uit dienst mag niet voor de datum in dienst vallen.", ""), IF(E502&gt;Datum_werkingsjaar_einde, "| Veld '"&amp;$AC$4&amp;ROW()&amp;"': De datum in dienst mag niet na 31/12/"&amp;Datum_werkingsjaar&amp;" vallen.  ", ""))</f>
        <v/>
      </c>
      <c r="AD502" s="191" t="str" cm="1">
        <f t="array" ref="AD502">IF(E502&gt;F502, IF(F502&lt;&gt;"", "  ", ""), IF(F502&lt;&gt;"", IF(F502&lt;Datum_werkingsjaar_begin, "| Veld '"&amp;$AD$4&amp;ROW()&amp;"': De datum uit dienst mag niet vóór 1/01/"&amp;Datum_werkingsjaar&amp;" vallen.  ", ""), ""))</f>
        <v/>
      </c>
      <c r="AE502" s="191" t="str">
        <f t="shared" si="144"/>
        <v/>
      </c>
      <c r="AF502" s="191" t="str">
        <f t="shared" si="145"/>
        <v/>
      </c>
      <c r="AG502" s="191" t="str">
        <f t="shared" si="146"/>
        <v/>
      </c>
      <c r="AH502" s="194" t="str">
        <f t="shared" si="147"/>
        <v/>
      </c>
      <c r="AI502" s="191" t="str">
        <f>IF(K502&lt;&gt;1, IF(SUM(K502:$K$504)&lt;&gt;0, "| Laat geen witruimte tussen ingevulde rijen.", ""), "")</f>
        <v/>
      </c>
      <c r="AJ502" s="194" t="str">
        <f t="shared" si="148"/>
        <v/>
      </c>
      <c r="AK502" s="191"/>
      <c r="AL502" s="76" t="str">
        <f t="shared" si="149"/>
        <v/>
      </c>
    </row>
    <row r="503" spans="1:38" x14ac:dyDescent="0.25">
      <c r="A503" s="149" t="str">
        <f t="shared" si="132"/>
        <v/>
      </c>
      <c r="B503" s="188" t="str">
        <f t="shared" si="133"/>
        <v/>
      </c>
      <c r="C503" s="214"/>
      <c r="D503" s="201"/>
      <c r="E503" s="200"/>
      <c r="F503" s="200"/>
      <c r="G503" s="201"/>
      <c r="H503" s="201"/>
      <c r="I503" s="189"/>
      <c r="J503" s="190" t="s">
        <v>84</v>
      </c>
      <c r="K503" s="191">
        <f t="shared" si="135"/>
        <v>0</v>
      </c>
      <c r="L503" s="192">
        <f t="shared" si="136"/>
        <v>0</v>
      </c>
      <c r="M503" s="191">
        <f t="shared" si="137"/>
        <v>0</v>
      </c>
      <c r="N503" s="191">
        <f t="shared" si="138"/>
        <v>0</v>
      </c>
      <c r="O503" s="191">
        <f t="shared" si="139"/>
        <v>0</v>
      </c>
      <c r="P503" s="191">
        <f t="shared" si="140"/>
        <v>0</v>
      </c>
      <c r="Q503" s="191">
        <f t="shared" si="141"/>
        <v>0</v>
      </c>
      <c r="R503" s="191">
        <f t="shared" si="142"/>
        <v>0</v>
      </c>
      <c r="S503" s="192"/>
      <c r="T503" s="191"/>
      <c r="U503" s="191"/>
      <c r="V503" s="191"/>
      <c r="W503" s="191"/>
      <c r="X503" s="191"/>
      <c r="Y503" s="191"/>
      <c r="Z503" s="193"/>
      <c r="AA503" s="191" t="str">
        <f t="shared" si="134"/>
        <v/>
      </c>
      <c r="AB503" s="191" t="str">
        <f t="shared" si="143"/>
        <v/>
      </c>
      <c r="AC503" s="191" t="str" cm="1">
        <f t="array" ref="AC503">IF(F503&lt;&gt;"", IF(E503&gt;F503, "| Velden '"&amp;$AC$4&amp;ROW()&amp;"' en '"&amp;$AD$4&amp;ROW()&amp;"': De datum uit dienst mag niet voor de datum in dienst vallen.", ""), IF(E503&gt;Datum_werkingsjaar_einde, "| Veld '"&amp;$AC$4&amp;ROW()&amp;"': De datum in dienst mag niet na 31/12/"&amp;Datum_werkingsjaar&amp;" vallen.  ", ""))</f>
        <v/>
      </c>
      <c r="AD503" s="191" t="str" cm="1">
        <f t="array" ref="AD503">IF(E503&gt;F503, IF(F503&lt;&gt;"", "  ", ""), IF(F503&lt;&gt;"", IF(F503&lt;Datum_werkingsjaar_begin, "| Veld '"&amp;$AD$4&amp;ROW()&amp;"': De datum uit dienst mag niet vóór 1/01/"&amp;Datum_werkingsjaar&amp;" vallen.  ", ""), ""))</f>
        <v/>
      </c>
      <c r="AE503" s="191" t="str">
        <f t="shared" si="144"/>
        <v/>
      </c>
      <c r="AF503" s="191" t="str">
        <f t="shared" si="145"/>
        <v/>
      </c>
      <c r="AG503" s="191" t="str">
        <f t="shared" si="146"/>
        <v/>
      </c>
      <c r="AH503" s="194" t="str">
        <f t="shared" si="147"/>
        <v/>
      </c>
      <c r="AI503" s="191" t="str">
        <f>IF(K503&lt;&gt;1, IF(SUM(K503:$K$504)&lt;&gt;0, "| Laat geen witruimte tussen ingevulde rijen.", ""), "")</f>
        <v/>
      </c>
      <c r="AJ503" s="194" t="str">
        <f t="shared" si="148"/>
        <v/>
      </c>
      <c r="AK503" s="191"/>
      <c r="AL503" s="76" t="str">
        <f t="shared" si="149"/>
        <v/>
      </c>
    </row>
    <row r="504" spans="1:38" x14ac:dyDescent="0.25">
      <c r="A504" s="149" t="str">
        <f t="shared" si="132"/>
        <v/>
      </c>
      <c r="B504" s="188" t="str">
        <f t="shared" si="133"/>
        <v/>
      </c>
      <c r="C504" s="214"/>
      <c r="D504" s="201"/>
      <c r="E504" s="200"/>
      <c r="F504" s="200"/>
      <c r="G504" s="201"/>
      <c r="H504" s="201"/>
      <c r="I504" s="189"/>
      <c r="J504" s="190" t="s">
        <v>84</v>
      </c>
      <c r="K504" s="191">
        <f t="shared" si="135"/>
        <v>0</v>
      </c>
      <c r="L504" s="192">
        <f t="shared" si="136"/>
        <v>0</v>
      </c>
      <c r="M504" s="191">
        <f t="shared" si="137"/>
        <v>0</v>
      </c>
      <c r="N504" s="191">
        <f t="shared" si="138"/>
        <v>0</v>
      </c>
      <c r="O504" s="191">
        <f t="shared" si="139"/>
        <v>0</v>
      </c>
      <c r="P504" s="191">
        <f t="shared" si="140"/>
        <v>0</v>
      </c>
      <c r="Q504" s="191">
        <f t="shared" si="141"/>
        <v>0</v>
      </c>
      <c r="R504" s="191">
        <f t="shared" si="142"/>
        <v>0</v>
      </c>
      <c r="S504" s="192"/>
      <c r="T504" s="191"/>
      <c r="U504" s="191"/>
      <c r="V504" s="191"/>
      <c r="W504" s="191"/>
      <c r="X504" s="191"/>
      <c r="Y504" s="191"/>
      <c r="Z504" s="193"/>
      <c r="AA504" s="191" t="str">
        <f t="shared" si="134"/>
        <v/>
      </c>
      <c r="AB504" s="191" t="str">
        <f t="shared" si="143"/>
        <v/>
      </c>
      <c r="AC504" s="191" t="str" cm="1">
        <f t="array" ref="AC504">IF(F504&lt;&gt;"", IF(E504&gt;F504, "| Velden '"&amp;$AC$4&amp;ROW()&amp;"' en '"&amp;$AD$4&amp;ROW()&amp;"': De datum uit dienst mag niet voor de datum in dienst vallen.", ""), IF(E504&gt;Datum_werkingsjaar_einde, "| Veld '"&amp;$AC$4&amp;ROW()&amp;"': De datum in dienst mag niet na 31/12/"&amp;Datum_werkingsjaar&amp;" vallen.  ", ""))</f>
        <v/>
      </c>
      <c r="AD504" s="191" t="str" cm="1">
        <f t="array" ref="AD504">IF(E504&gt;F504, IF(F504&lt;&gt;"", "  ", ""), IF(F504&lt;&gt;"", IF(F504&lt;Datum_werkingsjaar_begin, "| Veld '"&amp;$AD$4&amp;ROW()&amp;"': De datum uit dienst mag niet vóór 1/01/"&amp;Datum_werkingsjaar&amp;" vallen.  ", ""), ""))</f>
        <v/>
      </c>
      <c r="AE504" s="191" t="str">
        <f t="shared" si="144"/>
        <v/>
      </c>
      <c r="AF504" s="191" t="str">
        <f t="shared" si="145"/>
        <v/>
      </c>
      <c r="AG504" s="191" t="str">
        <f t="shared" si="146"/>
        <v/>
      </c>
      <c r="AH504" s="194" t="str">
        <f t="shared" si="147"/>
        <v/>
      </c>
      <c r="AI504" s="191" t="str">
        <f>IF(K504&lt;&gt;1, IF(SUM(K504:$K$504)&lt;&gt;0, "| Laat geen witruimte tussen ingevulde rijen.", ""), "")</f>
        <v/>
      </c>
      <c r="AJ504" s="194" t="str">
        <f t="shared" si="148"/>
        <v/>
      </c>
      <c r="AK504" s="191"/>
      <c r="AL504" s="76" t="str">
        <f t="shared" si="149"/>
        <v/>
      </c>
    </row>
    <row r="505" spans="1:38" ht="14.1" customHeight="1" x14ac:dyDescent="0.25">
      <c r="A505" s="195"/>
      <c r="B505" s="26"/>
      <c r="C505" s="26"/>
      <c r="D505" s="26"/>
      <c r="E505" s="26"/>
      <c r="F505" s="26"/>
      <c r="G505" s="26"/>
      <c r="H505" s="26"/>
      <c r="I505" s="26"/>
      <c r="J505" s="196"/>
      <c r="K505" s="26"/>
      <c r="L505" s="26"/>
      <c r="M505" s="26"/>
      <c r="N505" s="26"/>
      <c r="O505" s="26"/>
      <c r="P505" s="26"/>
      <c r="Q505" s="26"/>
      <c r="R505" s="26"/>
      <c r="S505" s="26"/>
      <c r="T505" s="26"/>
      <c r="U505" s="26"/>
      <c r="V505" s="26"/>
      <c r="W505" s="26"/>
      <c r="X505" s="26"/>
      <c r="Y505" s="26"/>
      <c r="Z505" s="26"/>
      <c r="AA505" s="26"/>
      <c r="AB505" s="26"/>
      <c r="AC505" s="26"/>
      <c r="AD505" s="26"/>
      <c r="AE505" s="26"/>
      <c r="AF505" s="26"/>
      <c r="AG505" s="26"/>
      <c r="AH505" s="26"/>
      <c r="AI505" s="26"/>
      <c r="AJ505" s="26"/>
      <c r="AK505" s="197" t="s">
        <v>13</v>
      </c>
      <c r="AL505" s="32"/>
    </row>
    <row r="506" spans="1:38" x14ac:dyDescent="0.25">
      <c r="AJ506">
        <f>COUNTA(AJ5:AJ504)-COUNTBLANK(AJ5:AJ504)</f>
        <v>0</v>
      </c>
    </row>
  </sheetData>
  <sheetProtection algorithmName="SHA-512" hashValue="TEus9u77zzKx4L/inqdzfC7LsLpC/mxRrseI3LI9oonjI5+P2Z6APiaDLPZzz7eUCYWbJuMHXBoTMcT6y5huCA==" saltValue="N7U+vgqFTKCxganSnBWhIw==" spinCount="100000" sheet="1" objects="1" scenarios="1" selectLockedCells="1"/>
  <mergeCells count="1">
    <mergeCell ref="B2:E3"/>
  </mergeCells>
  <conditionalFormatting sqref="B5:I504">
    <cfRule type="expression" dxfId="15" priority="1696">
      <formula>MOD(ROW(),2)&lt;&gt;0</formula>
    </cfRule>
  </conditionalFormatting>
  <conditionalFormatting sqref="C5:I504">
    <cfRule type="expression" dxfId="14" priority="1548">
      <formula>IF(C5&lt;&gt;"", AA5&lt;&gt;"")</formula>
    </cfRule>
    <cfRule type="expression" dxfId="13" priority="1689">
      <formula>S5&lt;&gt;""</formula>
    </cfRule>
    <cfRule type="expression" dxfId="12" priority="1690">
      <formula>L5&lt;0</formula>
    </cfRule>
    <cfRule type="expression" dxfId="11" priority="1691">
      <formula>IF(L5&gt;0, C5="")</formula>
    </cfRule>
  </conditionalFormatting>
  <conditionalFormatting sqref="AL5:BL504">
    <cfRule type="expression" dxfId="10" priority="1536">
      <formula>AND($Z5&lt;&gt;"", $AJ5="")</formula>
    </cfRule>
  </conditionalFormatting>
  <dataValidations count="1">
    <dataValidation type="list" allowBlank="1" showInputMessage="1" showErrorMessage="1" sqref="D5:D504" xr:uid="{1DB2A41A-FD49-4FC3-9E8C-59DB5BD978CA}">
      <formula1>"M,V"</formula1>
    </dataValidation>
  </dataValidations>
  <pageMargins left="0.70866141732283472" right="0.70866141732283472" top="0.74803149606299213" bottom="0.74803149606299213" header="0.31496062992125984" footer="0.31496062992125984"/>
  <pageSetup paperSize="9" scale="62" fitToHeight="0" orientation="portrait" r:id="rId1"/>
  <headerFooter>
    <oddFooter>Pagina &amp;P van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D147D-E488-49F2-BE62-2B3F9131F2A6}">
  <sheetPr codeName="Blad5">
    <pageSetUpPr fitToPage="1"/>
  </sheetPr>
  <dimension ref="A1:M16"/>
  <sheetViews>
    <sheetView showGridLines="0" zoomScaleNormal="100" workbookViewId="0">
      <pane ySplit="3" topLeftCell="A4" activePane="bottomLeft" state="frozen"/>
      <selection pane="bottomLeft"/>
    </sheetView>
  </sheetViews>
  <sheetFormatPr defaultRowHeight="15" x14ac:dyDescent="0.25"/>
  <cols>
    <col min="1" max="2" width="2.42578125" customWidth="1"/>
    <col min="3" max="3" width="40.7109375" customWidth="1"/>
    <col min="4" max="4" width="8.7109375" customWidth="1"/>
    <col min="5" max="5" width="22.28515625" customWidth="1"/>
    <col min="6" max="6" width="13.5703125" customWidth="1"/>
    <col min="7" max="7" width="11.42578125" customWidth="1"/>
    <col min="8" max="10" width="20" customWidth="1"/>
    <col min="11" max="11" width="2.42578125" customWidth="1"/>
    <col min="12" max="12" width="2.42578125" style="48" customWidth="1"/>
    <col min="13" max="13" width="8.7109375" hidden="1" customWidth="1"/>
  </cols>
  <sheetData>
    <row r="1" spans="1:13" ht="24" customHeight="1" x14ac:dyDescent="0.25">
      <c r="A1" s="23"/>
      <c r="D1" s="98"/>
    </row>
    <row r="2" spans="1:13" s="1" customFormat="1" ht="22.5" customHeight="1" x14ac:dyDescent="0.25">
      <c r="A2" s="49"/>
      <c r="B2" s="50" t="s">
        <v>81</v>
      </c>
      <c r="C2" s="51"/>
      <c r="D2" s="52"/>
      <c r="E2" s="52"/>
      <c r="F2" s="52"/>
      <c r="G2" s="52"/>
      <c r="H2" s="49"/>
      <c r="I2" s="49"/>
      <c r="J2" s="49"/>
      <c r="K2" s="49"/>
      <c r="L2" s="48"/>
    </row>
    <row r="3" spans="1:13" ht="14.25" customHeight="1" x14ac:dyDescent="0.25">
      <c r="A3" s="26"/>
      <c r="B3" s="26"/>
      <c r="C3" s="53"/>
      <c r="D3" s="53"/>
      <c r="E3" s="53"/>
      <c r="F3" s="53"/>
      <c r="G3" s="53"/>
      <c r="H3" s="53"/>
      <c r="I3" s="53"/>
      <c r="J3" s="53"/>
      <c r="K3" s="26"/>
      <c r="L3" s="54"/>
    </row>
    <row r="4" spans="1:13" x14ac:dyDescent="0.25">
      <c r="C4" s="55"/>
      <c r="D4" s="55"/>
      <c r="E4" s="55"/>
      <c r="F4" s="55"/>
      <c r="G4" s="55"/>
      <c r="H4" s="55"/>
      <c r="I4" s="55"/>
      <c r="J4" s="55"/>
    </row>
    <row r="5" spans="1:13" x14ac:dyDescent="0.25">
      <c r="B5" s="56" t="s">
        <v>32</v>
      </c>
      <c r="C5" s="4"/>
      <c r="D5" s="4"/>
      <c r="E5" s="24"/>
      <c r="F5" s="24"/>
      <c r="G5" s="55"/>
      <c r="H5" s="55"/>
      <c r="I5" s="55"/>
      <c r="J5" s="55"/>
      <c r="M5" t="s">
        <v>80</v>
      </c>
    </row>
    <row r="6" spans="1:13" ht="3.6" customHeight="1" x14ac:dyDescent="0.25">
      <c r="L6"/>
    </row>
    <row r="7" spans="1:13" ht="17.649999999999999" customHeight="1" x14ac:dyDescent="0.25">
      <c r="C7" s="57" t="s">
        <v>270</v>
      </c>
      <c r="D7" s="58" t="str">
        <f t="shared" ref="D7:D10" ca="1" si="0">IF(M7&lt;&gt;0, "✘", "✔")</f>
        <v>✘</v>
      </c>
      <c r="E7" s="39" t="str">
        <f t="shared" ref="E7:E10" ca="1" si="1">IF(M7&lt;&gt;0, "fout(en) gevonden en/of onvolledig", "geen fouten gevonden")</f>
        <v>fout(en) gevonden en/of onvolledig</v>
      </c>
      <c r="L7"/>
      <c r="M7">
        <f ca="1">SUM(Balans!AE102:AF102, Balans!AO102:AP102, Balans!AS102:AX102, Balans!X102, Balans!AC102:AD102)</f>
        <v>2</v>
      </c>
    </row>
    <row r="8" spans="1:13" ht="17.649999999999999" customHeight="1" x14ac:dyDescent="0.25">
      <c r="C8" s="57" t="s">
        <v>417</v>
      </c>
      <c r="D8" s="58" t="str">
        <f t="shared" si="0"/>
        <v>✔</v>
      </c>
      <c r="E8" s="39" t="str">
        <f t="shared" ref="E8" si="2">IF(M8&lt;&gt;0, "fout(en) gevonden en/of onvolledig", "geen fouten gevonden")</f>
        <v>geen fouten gevonden</v>
      </c>
      <c r="L8"/>
      <c r="M8">
        <f>'Toelichting balans'!$AD$15</f>
        <v>0</v>
      </c>
    </row>
    <row r="9" spans="1:13" ht="17.649999999999999" customHeight="1" x14ac:dyDescent="0.25">
      <c r="B9" s="29"/>
      <c r="C9" s="136" t="s">
        <v>271</v>
      </c>
      <c r="D9" s="58" t="str">
        <f t="shared" ca="1" si="0"/>
        <v>✘</v>
      </c>
      <c r="E9" s="39" t="str">
        <f t="shared" ca="1" si="1"/>
        <v>fout(en) gevonden en/of onvolledig</v>
      </c>
      <c r="F9" s="29"/>
      <c r="G9" s="263" t="str">
        <f ca="1">IF(Sjabloon_status&lt;&gt;"Test",
  IF(TODAY()&lt;Datum_vervaldatum,
    IF(TODAY()&lt;=Datum_deadline,
      IF(M15&lt;&gt;0,
        "✘",
        "✔"),
      IF(M15&lt;&gt;0,
        "✘",
        "✘")),
    "✘"),
  "✘")</f>
        <v>✘</v>
      </c>
      <c r="H9" s="264" t="str">
        <f ca="1">IF(Sjabloon_status&lt;&gt;"Test",
  IF(TODAY()&lt;Datum_vervaldatum,
    IF(TODAY()&lt;=Datum_deadline,
      IF(M15&lt;&gt;0,
        "Het document werd nog niet volledig (correct) ingevuld"&amp;CHAR(10)&amp;"en mag niet ingediend worden.",
        "Het document werd correct ingevuld"&amp;CHAR(10)&amp;"en mag ingediend worden."),
      IF(M15&lt;&gt;0,
        "Het document werd nog niet volledig (correct) ingevuld"&amp;CHAR(10)&amp;"en mag niet ingediend worden."&amp;CHAR(10)&amp;"Let op: de deadline voor de indiening ervan van "&amp;TEXT(Datum_deadline, "d mmmm jjjj")&amp;CHAR(10)&amp;" is gepasseerd.",
        "Het document werd correct ingevuld maar de deadline"&amp;CHAR(10)&amp;"voor de indiening ervan van "&amp;TEXT(Datum_deadline, "d mmmm jjjj")&amp;" is gepasseerd.")),
    "Dit sjabloon is vervallen op "&amp;TEXT(Datum_vervaldatum, "d mmmm jjjj")&amp;"."&amp;CHAR(10)&amp;"Bezoek vlaanderen.be/cjm/nl/subsidiewijzer"&amp;CHAR(10)&amp;"om actuele subsidiedocumenten op te zoeken."),
  "Dit sjabloon dient enkel voor testdoeleinden."&amp;CHAR(10)&amp;"Niet gebruiken bij de echte "&amp;LOWER(Sjabloon_fase)&amp;".")</f>
        <v>Het document werd nog niet volledig (correct) ingevuld
en mag niet ingediend worden.</v>
      </c>
      <c r="I9" s="264"/>
      <c r="J9" s="264"/>
      <c r="M9">
        <f ca="1">SUM(Resultatenrekening!AG148:AI148, Resultatenrekening!AS148:AT148, Resultatenrekening!AW148:AZ148, Resultatenrekening!Y148, Resultatenrekening!AD148:AF148)</f>
        <v>2</v>
      </c>
    </row>
    <row r="10" spans="1:13" ht="17.649999999999999" customHeight="1" x14ac:dyDescent="0.25">
      <c r="B10" s="29"/>
      <c r="C10" s="136" t="s">
        <v>366</v>
      </c>
      <c r="D10" s="58" t="str">
        <f t="shared" si="0"/>
        <v>✔</v>
      </c>
      <c r="E10" s="39" t="str">
        <f t="shared" si="1"/>
        <v>geen fouten gevonden</v>
      </c>
      <c r="F10" s="29"/>
      <c r="G10" s="263"/>
      <c r="H10" s="264"/>
      <c r="I10" s="264"/>
      <c r="J10" s="264"/>
      <c r="M10">
        <f>'Toelichting resultaat'!$AD$19</f>
        <v>0</v>
      </c>
    </row>
    <row r="11" spans="1:13" ht="17.649999999999999" customHeight="1" x14ac:dyDescent="0.25">
      <c r="B11" s="29"/>
      <c r="C11" s="136" t="s">
        <v>285</v>
      </c>
      <c r="D11" s="58" t="str">
        <f>IF(M11&lt;&gt;0, "✘", "✔")</f>
        <v>✘</v>
      </c>
      <c r="E11" s="39" t="str">
        <f>IF(M11&lt;&gt;0, "fout(en) gevonden en/of onvolledig", "geen fouten gevonden")</f>
        <v>fout(en) gevonden en/of onvolledig</v>
      </c>
      <c r="G11" s="263"/>
      <c r="H11" s="264"/>
      <c r="I11" s="264"/>
      <c r="J11" s="264"/>
      <c r="M11">
        <f>SUM('Resultaatsverwerking en reserve'!$AG$34:$AJ$34,'Resultaatsverwerking en reserve'!$AO$34:$AP$34,'Resultaatsverwerking en reserve'!$AU$34)</f>
        <v>3</v>
      </c>
    </row>
    <row r="12" spans="1:13" ht="17.649999999999999" customHeight="1" x14ac:dyDescent="0.25">
      <c r="C12" s="136" t="s">
        <v>334</v>
      </c>
      <c r="D12" s="58" t="str">
        <f ca="1">IF(M12&lt;&gt;0, "✘", "✔")</f>
        <v>✘</v>
      </c>
      <c r="E12" s="39" t="str">
        <f ca="1">IF(M12&lt;&gt;0, "fout(en) gevonden en/of onvolledig", "geen fouten gevonden")</f>
        <v>fout(en) gevonden en/of onvolledig</v>
      </c>
      <c r="G12" s="263"/>
      <c r="H12" s="264"/>
      <c r="I12" s="264"/>
      <c r="J12" s="264"/>
      <c r="M12">
        <f ca="1">SUM(Begroting!AG148:AI148, Begroting!AS148:AT148, Begroting!AW148:AZ148, Begroting!Y148, Begroting!AD148:AF148)</f>
        <v>2</v>
      </c>
    </row>
    <row r="13" spans="1:13" ht="17.649999999999999" customHeight="1" x14ac:dyDescent="0.25">
      <c r="C13" s="136" t="s">
        <v>350</v>
      </c>
      <c r="D13" s="58" t="str">
        <f>IF(M13&lt;&gt;0, "✘", "✔")</f>
        <v>✘</v>
      </c>
      <c r="E13" s="39" t="str">
        <f>IF(M13&lt;&gt;0, "fout(en) gevonden en/of onvolledig", "geen fouten gevonden")</f>
        <v>fout(en) gevonden en/of onvolledig</v>
      </c>
      <c r="G13" s="263"/>
      <c r="H13" s="264"/>
      <c r="I13" s="264"/>
      <c r="J13" s="264"/>
      <c r="M13">
        <f>IF(Personeel!J4&lt;&gt;1, Personeel!AJ506, 1)</f>
        <v>1</v>
      </c>
    </row>
    <row r="14" spans="1:13" ht="17.649999999999999" customHeight="1" x14ac:dyDescent="0.25">
      <c r="C14" s="95"/>
      <c r="D14" s="58"/>
      <c r="E14" s="39"/>
    </row>
    <row r="15" spans="1:13" x14ac:dyDescent="0.25">
      <c r="M15">
        <f ca="1">SUM(M7:M13)</f>
        <v>10</v>
      </c>
    </row>
    <row r="16" spans="1:13" x14ac:dyDescent="0.25">
      <c r="A16" s="26"/>
      <c r="B16" s="26"/>
      <c r="C16" s="26"/>
      <c r="D16" s="26"/>
      <c r="E16" s="26"/>
      <c r="F16" s="26"/>
      <c r="G16" s="26"/>
      <c r="H16" s="26"/>
      <c r="I16" s="26"/>
      <c r="J16" s="26"/>
      <c r="K16" s="26"/>
      <c r="L16" s="54"/>
      <c r="M16" t="s">
        <v>13</v>
      </c>
    </row>
  </sheetData>
  <sheetProtection algorithmName="SHA-512" hashValue="iO3A/Iy35KsOrdssIDHH5I9yekGdaFsUu/0JaXWKOxLh47e2Hhx1ON2nXByvLDXg087VH+oQ+OfJzOomNmJAaQ==" saltValue="iAyB9Vhnlb8Bg2SRmb/bTQ==" spinCount="100000" sheet="1" objects="1" scenarios="1" selectLockedCells="1"/>
  <mergeCells count="2">
    <mergeCell ref="G9:G13"/>
    <mergeCell ref="H9:J13"/>
  </mergeCells>
  <conditionalFormatting sqref="C7:E13">
    <cfRule type="expression" dxfId="9" priority="17">
      <formula>$M7&lt;&gt;0</formula>
    </cfRule>
    <cfRule type="expression" dxfId="8" priority="18">
      <formula>$M7=0</formula>
    </cfRule>
  </conditionalFormatting>
  <conditionalFormatting sqref="G9:J13">
    <cfRule type="expression" dxfId="7" priority="9">
      <formula>$M$15=0</formula>
    </cfRule>
    <cfRule type="expression" dxfId="6" priority="10">
      <formula>$M$15&lt;&gt;0</formula>
    </cfRule>
  </conditionalFormatting>
  <dataValidations count="1">
    <dataValidation type="list" allowBlank="1" showInputMessage="1" showErrorMessage="1" sqref="G3" xr:uid="{8C4F6272-A10C-4046-927D-8A2F836A8010}">
      <formula1>Rol</formula1>
    </dataValidation>
  </dataValidations>
  <hyperlinks>
    <hyperlink ref="C7" location="Balans!A1" display="Balans:" xr:uid="{DDA14B0E-B713-4FA5-AE7E-0967577A0BF0}"/>
    <hyperlink ref="C9" location="Resultatenrekening!A1" display="Werkblad 'Resultatenrekening':" xr:uid="{BB689618-DB4F-4983-BAA6-B70333AA1A41}"/>
    <hyperlink ref="C10" location="'Toelichting resultaat'!A1" display="Werkblad 'Toelichting resultaat':" xr:uid="{5EE21A09-BF2C-453A-B373-FED28F97402E}"/>
    <hyperlink ref="C11" location="'Resultaatsverwerking en reserve'!A1" display="Werkblad 'Resultaatsverwerking en reserve':" xr:uid="{AE50B811-3568-48B1-8970-267E755D2BFA}"/>
    <hyperlink ref="C8" location="'Toelichting balans'!A1" display="Werkblad 'Toelichting balans':" xr:uid="{E2F77968-CB12-4720-8135-DD391772915C}"/>
  </hyperlinks>
  <pageMargins left="0.70866141732283472" right="0.70866141732283472" top="0.74803149606299213" bottom="0.74803149606299213" header="0.31496062992125984" footer="0.31496062992125984"/>
  <pageSetup paperSize="9" scale="58" fitToHeight="0" orientation="portrait" r:id="rId1"/>
  <headerFooter>
    <oddFooter>Pagina &amp;P van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9D370-5360-4393-86B7-26CE90D3D2F9}">
  <sheetPr codeName="Blad4"/>
  <dimension ref="A1:K21"/>
  <sheetViews>
    <sheetView showGridLines="0" zoomScaleNormal="100" workbookViewId="0"/>
  </sheetViews>
  <sheetFormatPr defaultColWidth="8.7109375" defaultRowHeight="15" x14ac:dyDescent="0.25"/>
  <cols>
    <col min="1" max="1" width="3.42578125" customWidth="1"/>
    <col min="2" max="2" width="6.5703125" customWidth="1"/>
    <col min="3" max="3" width="20" customWidth="1"/>
    <col min="4" max="4" width="28.5703125" customWidth="1"/>
    <col min="5" max="8" width="25" customWidth="1"/>
    <col min="9" max="11" width="19.42578125" customWidth="1"/>
  </cols>
  <sheetData>
    <row r="1" spans="1:11" s="6" customFormat="1" ht="18" customHeight="1" x14ac:dyDescent="0.25">
      <c r="D1" s="14" t="s">
        <v>15</v>
      </c>
      <c r="E1" s="7" t="s">
        <v>43</v>
      </c>
      <c r="F1" s="15" t="s">
        <v>44</v>
      </c>
      <c r="G1" s="15" t="s">
        <v>45</v>
      </c>
      <c r="H1" s="7" t="s">
        <v>46</v>
      </c>
      <c r="I1" s="15" t="s">
        <v>20</v>
      </c>
      <c r="J1" s="15" t="s">
        <v>16</v>
      </c>
      <c r="K1" s="15" t="s">
        <v>14</v>
      </c>
    </row>
    <row r="2" spans="1:11" s="6" customFormat="1" ht="36" customHeight="1" x14ac:dyDescent="0.25">
      <c r="C2" s="16" t="s">
        <v>17</v>
      </c>
      <c r="D2" s="12" t="s">
        <v>431</v>
      </c>
      <c r="E2" s="147">
        <f ca="1">_xlfn.SHEETS()-COUNTA(D4:D12)-1</f>
        <v>0</v>
      </c>
      <c r="F2" s="8" cm="1">
        <f t="array" aca="1" ref="F2" ca="1">SUMPRODUCT(--(F4:F12="Werkblad niet gevonden"))</f>
        <v>0</v>
      </c>
      <c r="G2" s="8" cm="1">
        <f t="array" aca="1" ref="G2" ca="1">SUMPRODUCT(--(G4:G12="Structuur gewijzigd"))</f>
        <v>0</v>
      </c>
      <c r="H2" s="8" cm="1">
        <f t="array" aca="1" ref="H2" ca="1">SUMPRODUCT(--(H4:H12="Werkblad verplaatst"))</f>
        <v>0</v>
      </c>
      <c r="I2" s="8">
        <f ca="1">SUM(I4:I12)</f>
        <v>10</v>
      </c>
      <c r="J2" s="8">
        <f>SUM(J4:J12)</f>
        <v>0</v>
      </c>
      <c r="K2" s="8">
        <f>SUM(K4:K12)</f>
        <v>0</v>
      </c>
    </row>
    <row r="3" spans="1:11" s="6" customFormat="1" ht="18" customHeight="1" x14ac:dyDescent="0.25">
      <c r="A3" s="265" t="s">
        <v>18</v>
      </c>
      <c r="B3" s="17" t="s">
        <v>19</v>
      </c>
      <c r="C3" s="18" t="s">
        <v>13</v>
      </c>
      <c r="D3" s="19"/>
      <c r="E3" s="20"/>
      <c r="F3" s="20"/>
      <c r="G3" s="20"/>
      <c r="H3" s="20"/>
      <c r="I3" s="20"/>
      <c r="J3" s="21"/>
      <c r="K3" s="22"/>
    </row>
    <row r="4" spans="1:11" s="6" customFormat="1" ht="18" customHeight="1" x14ac:dyDescent="0.25">
      <c r="A4" s="266"/>
      <c r="B4" s="9">
        <v>1</v>
      </c>
      <c r="C4" s="13" t="s">
        <v>425</v>
      </c>
      <c r="D4" s="12" t="s">
        <v>41</v>
      </c>
      <c r="E4" s="10" t="s">
        <v>12</v>
      </c>
      <c r="F4" s="10" t="str">
        <f t="shared" ref="F4:F12" ca="1" si="0">IFERROR(IF(_xlfn.SHEET(INDIRECT("'"&amp;$D4&amp;"'!"&amp;$C4))&lt;&gt;$B4, "", ""), "Werkblad niet gevonden")</f>
        <v/>
      </c>
      <c r="G4" s="10" t="s">
        <v>12</v>
      </c>
      <c r="H4" s="10" t="str">
        <f ca="1">IFERROR(IF(_xlfn.SHEET(INDIRECT("'"&amp;$D4&amp;"'!"&amp;$C4))&lt;&gt;$B4, "Werkblad verplaatst", ""), "")</f>
        <v/>
      </c>
      <c r="I4" s="11" t="s">
        <v>12</v>
      </c>
      <c r="J4" s="11" t="s">
        <v>12</v>
      </c>
      <c r="K4" s="11" t="s">
        <v>12</v>
      </c>
    </row>
    <row r="5" spans="1:11" s="6" customFormat="1" ht="18" customHeight="1" x14ac:dyDescent="0.25">
      <c r="A5" s="266"/>
      <c r="B5" s="9">
        <v>2</v>
      </c>
      <c r="C5" s="13" t="s">
        <v>428</v>
      </c>
      <c r="D5" s="12" t="s">
        <v>269</v>
      </c>
      <c r="E5" s="10" t="s">
        <v>12</v>
      </c>
      <c r="F5" s="10" t="str">
        <f t="shared" ca="1" si="0"/>
        <v/>
      </c>
      <c r="G5" s="10" t="str">
        <f t="shared" ref="G5:G11" ca="1" si="1">IFERROR(IF(INDIRECT("'"&amp;$D5&amp;"'!"&amp;$C5)&lt;&gt;"Controleveld", "Structuur gewijzigd", ""), "")</f>
        <v/>
      </c>
      <c r="H5" s="10" t="str">
        <f t="shared" ref="H5:H12" ca="1" si="2">IFERROR(IF(_xlfn.SHEET(INDIRECT("'"&amp;$D5&amp;"'!"&amp;$C5))&lt;&gt;$B5, "Werkblad verplaatst", ""), "")</f>
        <v/>
      </c>
      <c r="I5" s="11">
        <f ca="1">SUM(Balans!AE102:AF102, Balans!AO102:AP102, Balans!AS102:AX102, Balans!X102, Balans!AC102:AD102)</f>
        <v>2</v>
      </c>
      <c r="J5" s="11" t="s">
        <v>12</v>
      </c>
      <c r="K5" s="11" t="s">
        <v>12</v>
      </c>
    </row>
    <row r="6" spans="1:11" s="6" customFormat="1" ht="18" customHeight="1" x14ac:dyDescent="0.25">
      <c r="A6" s="266"/>
      <c r="B6" s="9">
        <v>3</v>
      </c>
      <c r="C6" s="13" t="s">
        <v>414</v>
      </c>
      <c r="D6" s="12" t="s">
        <v>415</v>
      </c>
      <c r="E6" s="10" t="s">
        <v>12</v>
      </c>
      <c r="F6" s="10" t="str">
        <f t="shared" ca="1" si="0"/>
        <v/>
      </c>
      <c r="G6" s="10" t="str">
        <f t="shared" ca="1" si="1"/>
        <v/>
      </c>
      <c r="H6" s="10" t="str">
        <f t="shared" ca="1" si="2"/>
        <v/>
      </c>
      <c r="I6" s="11">
        <f>'Toelichting balans'!$AD$15</f>
        <v>0</v>
      </c>
      <c r="J6" s="11" t="s">
        <v>12</v>
      </c>
      <c r="K6" s="11" t="s">
        <v>12</v>
      </c>
    </row>
    <row r="7" spans="1:11" s="6" customFormat="1" ht="18" customHeight="1" x14ac:dyDescent="0.25">
      <c r="A7" s="266"/>
      <c r="B7" s="239">
        <v>4</v>
      </c>
      <c r="C7" s="12" t="s">
        <v>397</v>
      </c>
      <c r="D7" s="9" t="s">
        <v>393</v>
      </c>
      <c r="E7" s="10" t="s">
        <v>12</v>
      </c>
      <c r="F7" s="10" t="str">
        <f t="shared" ca="1" si="0"/>
        <v/>
      </c>
      <c r="G7" s="10" t="str">
        <f t="shared" ca="1" si="1"/>
        <v/>
      </c>
      <c r="H7" s="10" t="str">
        <f t="shared" ca="1" si="2"/>
        <v/>
      </c>
      <c r="I7" s="11">
        <f ca="1">SUM(Resultatenrekening!AG148:AI148, Resultatenrekening!AS148:AT148, Resultatenrekening!AW148:AZ148, Resultatenrekening!Y148, Resultatenrekening!AD148:AF148)</f>
        <v>2</v>
      </c>
      <c r="J7" s="11" t="s">
        <v>12</v>
      </c>
      <c r="K7" s="11" t="s">
        <v>12</v>
      </c>
    </row>
    <row r="8" spans="1:11" s="6" customFormat="1" ht="18" customHeight="1" x14ac:dyDescent="0.25">
      <c r="A8" s="266"/>
      <c r="B8" s="9">
        <v>5</v>
      </c>
      <c r="C8" s="12" t="s">
        <v>416</v>
      </c>
      <c r="D8" s="12" t="s">
        <v>367</v>
      </c>
      <c r="E8" s="10" t="s">
        <v>12</v>
      </c>
      <c r="F8" s="10" t="str">
        <f t="shared" ca="1" si="0"/>
        <v/>
      </c>
      <c r="G8" s="10" t="str">
        <f t="shared" ca="1" si="1"/>
        <v/>
      </c>
      <c r="H8" s="10" t="str">
        <f t="shared" ca="1" si="2"/>
        <v/>
      </c>
      <c r="I8" s="11">
        <f>'Toelichting resultaat'!$AD$19</f>
        <v>0</v>
      </c>
      <c r="J8" s="11" t="s">
        <v>12</v>
      </c>
      <c r="K8" s="11" t="s">
        <v>12</v>
      </c>
    </row>
    <row r="9" spans="1:11" s="6" customFormat="1" ht="18" customHeight="1" x14ac:dyDescent="0.25">
      <c r="A9" s="266"/>
      <c r="B9" s="9">
        <v>6</v>
      </c>
      <c r="C9" s="12" t="s">
        <v>311</v>
      </c>
      <c r="D9" s="12" t="s">
        <v>286</v>
      </c>
      <c r="E9" s="10" t="s">
        <v>12</v>
      </c>
      <c r="F9" s="10" t="str">
        <f t="shared" ca="1" si="0"/>
        <v/>
      </c>
      <c r="G9" s="10" t="str">
        <f t="shared" ca="1" si="1"/>
        <v/>
      </c>
      <c r="H9" s="10" t="str">
        <f t="shared" ca="1" si="2"/>
        <v/>
      </c>
      <c r="I9" s="11">
        <f>SUM('Resultaatsverwerking en reserve'!$AG$34:$AJ$34,'Resultaatsverwerking en reserve'!$AO$34:$AP$34,'Resultaatsverwerking en reserve'!$AU$34)</f>
        <v>3</v>
      </c>
      <c r="J9" s="11" t="s">
        <v>12</v>
      </c>
      <c r="K9" s="11" t="s">
        <v>12</v>
      </c>
    </row>
    <row r="10" spans="1:11" s="6" customFormat="1" ht="18" customHeight="1" x14ac:dyDescent="0.25">
      <c r="A10" s="266"/>
      <c r="B10" s="9">
        <v>7</v>
      </c>
      <c r="C10" s="12" t="s">
        <v>397</v>
      </c>
      <c r="D10" s="12" t="s">
        <v>335</v>
      </c>
      <c r="E10" s="10" t="s">
        <v>12</v>
      </c>
      <c r="F10" s="10" t="str">
        <f t="shared" ca="1" si="0"/>
        <v/>
      </c>
      <c r="G10" s="10" t="str">
        <f t="shared" ca="1" si="1"/>
        <v/>
      </c>
      <c r="H10" s="10" t="str">
        <f t="shared" ca="1" si="2"/>
        <v/>
      </c>
      <c r="I10" s="11">
        <f ca="1">SUM(Begroting!AG148:AI148, Begroting!AS148:AT148, Begroting!AW148:AZ148, Begroting!Y148, Begroting!AD148:AF148)</f>
        <v>2</v>
      </c>
      <c r="J10" s="11" t="s">
        <v>12</v>
      </c>
      <c r="K10" s="11" t="s">
        <v>12</v>
      </c>
    </row>
    <row r="11" spans="1:11" s="6" customFormat="1" ht="18" customHeight="1" x14ac:dyDescent="0.25">
      <c r="A11" s="266"/>
      <c r="B11" s="9">
        <v>8</v>
      </c>
      <c r="C11" s="12" t="s">
        <v>396</v>
      </c>
      <c r="D11" s="12" t="s">
        <v>351</v>
      </c>
      <c r="E11" s="10" t="s">
        <v>12</v>
      </c>
      <c r="F11" s="10" t="str">
        <f t="shared" ca="1" si="0"/>
        <v/>
      </c>
      <c r="G11" s="10" t="str">
        <f t="shared" ca="1" si="1"/>
        <v/>
      </c>
      <c r="H11" s="10" t="str">
        <f t="shared" ca="1" si="2"/>
        <v/>
      </c>
      <c r="I11" s="11">
        <f>IF(Personeel!J4&lt;&gt;1, Personeel!AJ506, 1)</f>
        <v>1</v>
      </c>
      <c r="J11" s="11" t="s">
        <v>12</v>
      </c>
      <c r="K11" s="11" t="s">
        <v>12</v>
      </c>
    </row>
    <row r="12" spans="1:11" s="6" customFormat="1" ht="18" customHeight="1" x14ac:dyDescent="0.25">
      <c r="A12" s="266"/>
      <c r="B12" s="9">
        <v>9</v>
      </c>
      <c r="C12" s="12" t="s">
        <v>426</v>
      </c>
      <c r="D12" s="12" t="s">
        <v>42</v>
      </c>
      <c r="E12" s="10" t="s">
        <v>12</v>
      </c>
      <c r="F12" s="10" t="str">
        <f t="shared" ca="1" si="0"/>
        <v/>
      </c>
      <c r="G12" s="10" t="s">
        <v>12</v>
      </c>
      <c r="H12" s="10" t="str">
        <f t="shared" ca="1" si="2"/>
        <v/>
      </c>
      <c r="I12" s="11" t="s">
        <v>12</v>
      </c>
      <c r="J12" s="11" t="s">
        <v>12</v>
      </c>
      <c r="K12" s="11" t="s">
        <v>12</v>
      </c>
    </row>
    <row r="14" spans="1:11" x14ac:dyDescent="0.25">
      <c r="C14" s="16" t="s">
        <v>90</v>
      </c>
      <c r="D14" s="72">
        <v>44197</v>
      </c>
    </row>
    <row r="15" spans="1:11" x14ac:dyDescent="0.25">
      <c r="C15" s="16" t="s">
        <v>91</v>
      </c>
      <c r="D15" s="72">
        <v>46022</v>
      </c>
    </row>
    <row r="16" spans="1:11" x14ac:dyDescent="0.25">
      <c r="C16" s="16" t="s">
        <v>86</v>
      </c>
      <c r="D16" s="74">
        <v>2024</v>
      </c>
    </row>
    <row r="17" spans="3:4" x14ac:dyDescent="0.25">
      <c r="C17" s="73" t="s">
        <v>130</v>
      </c>
      <c r="D17" s="71" t="s">
        <v>312</v>
      </c>
    </row>
    <row r="18" spans="3:4" x14ac:dyDescent="0.25">
      <c r="C18" s="73" t="s">
        <v>87</v>
      </c>
      <c r="D18" s="74" t="s">
        <v>171</v>
      </c>
    </row>
    <row r="19" spans="3:4" x14ac:dyDescent="0.25">
      <c r="C19" s="16" t="s">
        <v>337</v>
      </c>
      <c r="D19" s="72">
        <v>45747</v>
      </c>
    </row>
    <row r="20" spans="3:4" x14ac:dyDescent="0.25">
      <c r="C20" s="16" t="s">
        <v>338</v>
      </c>
      <c r="D20" s="72">
        <v>45931</v>
      </c>
    </row>
    <row r="21" spans="3:4" x14ac:dyDescent="0.25">
      <c r="C21" s="73" t="s">
        <v>88</v>
      </c>
      <c r="D21" s="74" t="s">
        <v>430</v>
      </c>
    </row>
  </sheetData>
  <sheetProtection algorithmName="SHA-512" hashValue="GDVuF2hdzA2fxHI7rwOUufdwKgMfeKomL9mFPd+AbkBs9mM8rvmvYbQsHq/SX3+R4j7Y8MScTY0Gw9xgEOzGHw==" saltValue="/u2y/M9L3CivsoUWlicSAw==" spinCount="100000" sheet="1" objects="1" scenarios="1"/>
  <mergeCells count="1">
    <mergeCell ref="A3:A12"/>
  </mergeCells>
  <phoneticPr fontId="19" type="noConversion"/>
  <conditionalFormatting sqref="E2:I2">
    <cfRule type="expression" dxfId="5" priority="2">
      <formula>E2&lt;&gt;0</formula>
    </cfRule>
  </conditionalFormatting>
  <conditionalFormatting sqref="E4:K12">
    <cfRule type="expression" dxfId="4" priority="1">
      <formula>E4="nvt"</formula>
    </cfRule>
  </conditionalFormatting>
  <conditionalFormatting sqref="F4:H12">
    <cfRule type="expression" dxfId="3" priority="3">
      <formula>F4&lt;&gt;""</formula>
    </cfRule>
  </conditionalFormatting>
  <conditionalFormatting sqref="I4:I12">
    <cfRule type="expression" dxfId="2" priority="4">
      <formula>I4&lt;&gt;0</formula>
    </cfRule>
  </conditionalFormatting>
  <conditionalFormatting sqref="J2:K2">
    <cfRule type="expression" dxfId="1" priority="5">
      <formula>J2&lt;&gt;0</formula>
    </cfRule>
  </conditionalFormatting>
  <conditionalFormatting sqref="J4:K12">
    <cfRule type="expression" dxfId="0" priority="8">
      <formula>J4&lt;&gt;0</formula>
    </cfRule>
  </conditionalFormatting>
  <dataValidations count="3">
    <dataValidation type="list" allowBlank="1" showInputMessage="1" showErrorMessage="1" sqref="D18" xr:uid="{9F799E74-2C33-48C3-86C6-A36393F91334}">
      <formula1>"Aanvraag,Verantwoording"</formula1>
    </dataValidation>
    <dataValidation type="list" allowBlank="1" showInputMessage="1" showErrorMessage="1" sqref="D21" xr:uid="{1BD6D519-FF41-4A8D-A2EB-1EEFA25F288B}">
      <formula1>"Test,Productie"</formula1>
    </dataValidation>
    <dataValidation type="list" allowBlank="1" showInputMessage="1" showErrorMessage="1" sqref="D17" xr:uid="{B16566AD-74EA-4EA5-8BA2-8BD42A487291}">
      <formula1>"Werking,Project"</formula1>
    </dataValidation>
  </dataValidation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EC82BC53B399E8468685C583C01D95C7" ma:contentTypeVersion="11" ma:contentTypeDescription="Een nieuw document maken." ma:contentTypeScope="" ma:versionID="ee8dce8d8a770b93aeb9ff5ecfbd44bc">
  <xsd:schema xmlns:xsd="http://www.w3.org/2001/XMLSchema" xmlns:xs="http://www.w3.org/2001/XMLSchema" xmlns:p="http://schemas.microsoft.com/office/2006/metadata/properties" xmlns:ns3="9bc6f30d-a300-4a96-9d35-d476dffbdfc4" xmlns:ns4="6bd2e08b-4ca0-4ec8-8481-300baee65fbb" targetNamespace="http://schemas.microsoft.com/office/2006/metadata/properties" ma:root="true" ma:fieldsID="87de5241de2a3684f7b4cdf6b9d07e75" ns3:_="" ns4:_="">
    <xsd:import namespace="9bc6f30d-a300-4a96-9d35-d476dffbdfc4"/>
    <xsd:import namespace="6bd2e08b-4ca0-4ec8-8481-300baee65fbb"/>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c6f30d-a300-4a96-9d35-d476dffbdf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2e08b-4ca0-4ec8-8481-300baee65fbb"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SharingHintHash" ma:index="12" nillable="true" ma:displayName="Hint-hash dele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618B8B-EB76-45BD-85D2-1820FAAD0CA5}">
  <ds:schemaRefs>
    <ds:schemaRef ds:uri="http://schemas.microsoft.com/DataMashup"/>
  </ds:schemaRefs>
</ds:datastoreItem>
</file>

<file path=customXml/itemProps2.xml><?xml version="1.0" encoding="utf-8"?>
<ds:datastoreItem xmlns:ds="http://schemas.openxmlformats.org/officeDocument/2006/customXml" ds:itemID="{73F2E089-55CE-4CD1-9322-BCE64361CEAE}">
  <ds:schemaRefs>
    <ds:schemaRef ds:uri="http://schemas.microsoft.com/sharepoint/v3/contenttype/forms"/>
  </ds:schemaRefs>
</ds:datastoreItem>
</file>

<file path=customXml/itemProps3.xml><?xml version="1.0" encoding="utf-8"?>
<ds:datastoreItem xmlns:ds="http://schemas.openxmlformats.org/officeDocument/2006/customXml" ds:itemID="{A4B5573B-D9E8-45BE-995F-136EC4E70784}">
  <ds:schemaRefs>
    <ds:schemaRef ds:uri="http://purl.org/dc/dcmitype/"/>
    <ds:schemaRef ds:uri="6bd2e08b-4ca0-4ec8-8481-300baee65fbb"/>
    <ds:schemaRef ds:uri="http://purl.org/dc/terms/"/>
    <ds:schemaRef ds:uri="http://schemas.microsoft.com/office/infopath/2007/PartnerControls"/>
    <ds:schemaRef ds:uri="http://schemas.microsoft.com/office/2006/documentManagement/types"/>
    <ds:schemaRef ds:uri="http://purl.org/dc/elements/1.1/"/>
    <ds:schemaRef ds:uri="9bc6f30d-a300-4a96-9d35-d476dffbdfc4"/>
    <ds:schemaRef ds:uri="http://schemas.openxmlformats.org/package/2006/metadata/core-properties"/>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0D7AF4C5-43EF-4C97-86AF-3F758F48AD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c6f30d-a300-4a96-9d35-d476dffbdfc4"/>
    <ds:schemaRef ds:uri="6bd2e08b-4ca0-4ec8-8481-300baee65f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10</vt:i4>
      </vt:variant>
      <vt:variant>
        <vt:lpstr>Benoemde bereiken</vt:lpstr>
      </vt:variant>
      <vt:variant>
        <vt:i4>19</vt:i4>
      </vt:variant>
    </vt:vector>
  </HeadingPairs>
  <TitlesOfParts>
    <vt:vector size="29" baseType="lpstr">
      <vt:lpstr>Vooraf</vt:lpstr>
      <vt:lpstr>Balans</vt:lpstr>
      <vt:lpstr>Toelichting balans</vt:lpstr>
      <vt:lpstr>Resultatenrekening</vt:lpstr>
      <vt:lpstr>Toelichting resultaat</vt:lpstr>
      <vt:lpstr>Resultaatsverwerking en reserve</vt:lpstr>
      <vt:lpstr>Begroting</vt:lpstr>
      <vt:lpstr>Personeel</vt:lpstr>
      <vt:lpstr>Samenvatting</vt:lpstr>
      <vt:lpstr>Controleblad</vt:lpstr>
      <vt:lpstr>Balans!Afdrukbereik</vt:lpstr>
      <vt:lpstr>Begroting!Afdrukbereik</vt:lpstr>
      <vt:lpstr>Controleblad!Afdrukbereik</vt:lpstr>
      <vt:lpstr>Personeel!Afdrukbereik</vt:lpstr>
      <vt:lpstr>'Resultaatsverwerking en reserve'!Afdrukbereik</vt:lpstr>
      <vt:lpstr>Resultatenrekening!Afdrukbereik</vt:lpstr>
      <vt:lpstr>'Toelichting balans'!Afdrukbereik</vt:lpstr>
      <vt:lpstr>'Toelichting resultaat'!Afdrukbereik</vt:lpstr>
      <vt:lpstr>Datum_beleidsperiode_begin</vt:lpstr>
      <vt:lpstr>Datum_beleidsperiode_einde</vt:lpstr>
      <vt:lpstr>Datum_deadline</vt:lpstr>
      <vt:lpstr>Datum_vervaldatum</vt:lpstr>
      <vt:lpstr>Datum_werkingsjaar</vt:lpstr>
      <vt:lpstr>Project_type</vt:lpstr>
      <vt:lpstr>Sjabloon_fase</vt:lpstr>
      <vt:lpstr>Sjabloon_status</vt:lpstr>
      <vt:lpstr>Sjabloon_subsidiesoort</vt:lpstr>
      <vt:lpstr>Sjabloonversie</vt:lpstr>
      <vt:lpstr>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Perz, Andrzej</dc:creator>
  <cp:lastModifiedBy>Perz Andrzej</cp:lastModifiedBy>
  <cp:lastPrinted>2021-11-25T09:15:53Z</cp:lastPrinted>
  <dcterms:created xsi:type="dcterms:W3CDTF">2019-12-10T09:07:32Z</dcterms:created>
  <dcterms:modified xsi:type="dcterms:W3CDTF">2024-12-20T17:12:38Z</dcterms:modified>
  <cp:version>scvws_verantw_2023_v1</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0x010100EC82BC53B399E8468685C583C01D95C7</vt:lpwstr>
  </property>
</Properties>
</file>